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級距表" sheetId="1" r:id="rId1"/>
    <sheet name="試算" sheetId="2" r:id="rId2"/>
  </sheets>
  <definedNames>
    <definedName name="insurance">'級距表'!$C$12:$S$83</definedName>
    <definedName name="_xlnm.Print_Area" localSheetId="0">'級距表'!$A$1:$S$84</definedName>
    <definedName name="級距表">'級距表'!$C:$H</definedName>
  </definedNames>
  <calcPr fullCalcOnLoad="1"/>
</workbook>
</file>

<file path=xl/sharedStrings.xml><?xml version="1.0" encoding="utf-8"?>
<sst xmlns="http://schemas.openxmlformats.org/spreadsheetml/2006/main" count="170" uniqueCount="168">
  <si>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</si>
  <si>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</si>
  <si>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</si>
  <si>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</si>
  <si>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</si>
  <si>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</si>
  <si>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</si>
  <si>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</si>
  <si>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</si>
  <si>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</si>
  <si>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</si>
  <si>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</si>
  <si>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</si>
  <si>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</si>
  <si>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</si>
  <si>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</si>
  <si>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</si>
  <si>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</si>
  <si>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</si>
  <si>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</si>
  <si>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</si>
  <si>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</si>
  <si>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</si>
  <si>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</si>
  <si>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</si>
  <si>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</si>
  <si>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</si>
  <si>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</si>
  <si>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</si>
  <si>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</si>
  <si>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</si>
  <si>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</si>
  <si>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</si>
  <si>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</si>
  <si>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</si>
  <si>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</si>
  <si>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</si>
  <si>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</si>
  <si>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</si>
  <si>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</si>
  <si>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</si>
  <si>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普通事故保險</t>
  </si>
  <si>
    <t>17881-19047</t>
  </si>
  <si>
    <t>普通事故費率</t>
  </si>
  <si>
    <t>就業保險費率</t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</si>
  <si>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</si>
  <si>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</si>
  <si>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</si>
  <si>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</si>
  <si>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</si>
  <si>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</si>
  <si>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</si>
  <si>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</si>
  <si>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</si>
  <si>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</si>
  <si>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</si>
  <si>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</si>
  <si>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</si>
  <si>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</si>
  <si>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</si>
  <si>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</si>
  <si>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</si>
  <si>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</si>
  <si>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</si>
  <si>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</si>
  <si>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</si>
  <si>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</si>
  <si>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</si>
  <si>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</si>
  <si>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</si>
  <si>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</si>
  <si>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</si>
  <si>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</si>
  <si>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</si>
  <si>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</si>
  <si>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</si>
  <si>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</si>
  <si>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</si>
  <si>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</si>
  <si>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第43級</t>
  </si>
  <si>
    <t>第44級</t>
  </si>
  <si>
    <t>第45級</t>
  </si>
  <si>
    <t>第46級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</si>
  <si>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</si>
  <si>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</si>
  <si>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</si>
  <si>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</si>
  <si>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</si>
  <si>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</si>
  <si>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</si>
  <si>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</si>
  <si>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</si>
  <si>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</si>
  <si>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</si>
  <si>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</si>
  <si>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</si>
  <si>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</si>
  <si>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</si>
  <si>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</si>
  <si>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</si>
  <si>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</si>
  <si>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</si>
  <si>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</si>
  <si>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</si>
  <si>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</si>
  <si>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</si>
  <si>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</si>
  <si>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</si>
  <si>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</si>
  <si>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</si>
  <si>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</si>
  <si>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t>22001-23100</t>
  </si>
  <si>
    <t>ID</t>
  </si>
  <si>
    <t>第1級</t>
  </si>
  <si>
    <t>第3級</t>
  </si>
  <si>
    <t>第4級</t>
  </si>
  <si>
    <t>23101-24000</t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</si>
  <si>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</si>
  <si>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0.11%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</si>
  <si>
    <t>第2級</t>
  </si>
  <si>
    <t>第14級</t>
  </si>
  <si>
    <t>第41級</t>
  </si>
  <si>
    <t>職業災害投保級距</t>
  </si>
  <si>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細明體"/>
        <family val="3"/>
      </rPr>
      <t>、外籍人士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細明體"/>
        <family val="3"/>
      </rPr>
      <t>與本國人結婚之配偶除外</t>
    </r>
    <r>
      <rPr>
        <b/>
        <sz val="8"/>
        <color indexed="10"/>
        <rFont val="Arial"/>
        <family val="2"/>
      </rPr>
      <t>)</t>
    </r>
    <r>
      <rPr>
        <b/>
        <sz val="8"/>
        <color indexed="10"/>
        <rFont val="細明體"/>
        <family val="3"/>
      </rPr>
      <t>及年滿</t>
    </r>
    <r>
      <rPr>
        <b/>
        <sz val="8"/>
        <color indexed="10"/>
        <rFont val="Arial"/>
        <family val="2"/>
      </rPr>
      <t>65</t>
    </r>
    <r>
      <rPr>
        <b/>
        <sz val="8"/>
        <color indexed="10"/>
        <rFont val="細明體"/>
        <family val="3"/>
      </rPr>
      <t>歲者，就業保險費不計算，請自行扣除該欄位。</t>
    </r>
  </si>
  <si>
    <r>
      <rPr>
        <sz val="12"/>
        <rFont val="標楷體"/>
        <family val="4"/>
      </rPr>
      <t>薪資</t>
    </r>
  </si>
  <si>
    <r>
      <rPr>
        <sz val="12"/>
        <color indexed="10"/>
        <rFont val="標楷體"/>
        <family val="4"/>
      </rPr>
      <t>勞保雇主</t>
    </r>
  </si>
  <si>
    <r>
      <rPr>
        <sz val="12"/>
        <color indexed="10"/>
        <rFont val="標楷體"/>
        <family val="4"/>
      </rPr>
      <t>健保雇主</t>
    </r>
  </si>
  <si>
    <r>
      <rPr>
        <sz val="12"/>
        <rFont val="標楷體"/>
        <family val="4"/>
      </rPr>
      <t>二代健保費率：</t>
    </r>
  </si>
  <si>
    <r>
      <rPr>
        <sz val="12"/>
        <rFont val="標楷體"/>
        <family val="4"/>
      </rPr>
      <t>健保個人</t>
    </r>
  </si>
  <si>
    <r>
      <rPr>
        <sz val="12"/>
        <color indexed="10"/>
        <rFont val="標楷體"/>
        <family val="4"/>
      </rPr>
      <t>二代健保雇主</t>
    </r>
  </si>
  <si>
    <r>
      <rPr>
        <sz val="12"/>
        <rFont val="標楷體"/>
        <family val="4"/>
      </rPr>
      <t>級距</t>
    </r>
  </si>
  <si>
    <r>
      <rPr>
        <sz val="12"/>
        <rFont val="標楷體"/>
        <family val="4"/>
      </rPr>
      <t>勞保個人</t>
    </r>
  </si>
  <si>
    <r>
      <rPr>
        <sz val="12"/>
        <color indexed="30"/>
        <rFont val="標楷體"/>
        <family val="4"/>
      </rPr>
      <t>請填寫薪資</t>
    </r>
  </si>
  <si>
    <r>
      <rPr>
        <sz val="12"/>
        <color indexed="10"/>
        <rFont val="標楷體"/>
        <family val="4"/>
      </rPr>
      <t>勞退雇主</t>
    </r>
  </si>
  <si>
    <r>
      <rPr>
        <b/>
        <sz val="12"/>
        <rFont val="標楷體"/>
        <family val="4"/>
      </rPr>
      <t>備註：未在本校參加「健保」的被保險人，雇主給付其</t>
    </r>
    <r>
      <rPr>
        <b/>
        <sz val="12"/>
        <rFont val="Times New Roman"/>
        <family val="1"/>
      </rPr>
      <t>50</t>
    </r>
    <r>
      <rPr>
        <b/>
        <sz val="12"/>
        <rFont val="標楷體"/>
        <family val="4"/>
      </rPr>
      <t>薪資所得時，必須另外負擔二代健保補充保費，請記得一併估算。</t>
    </r>
  </si>
  <si>
    <t>第47級</t>
  </si>
  <si>
    <t>第48級</t>
  </si>
  <si>
    <t>第49級</t>
  </si>
  <si>
    <t>第50級</t>
  </si>
  <si>
    <r>
      <t>212001</t>
    </r>
    <r>
      <rPr>
        <sz val="12"/>
        <rFont val="細明體"/>
        <family val="3"/>
      </rPr>
      <t>以上</t>
    </r>
  </si>
  <si>
    <t>175601-182000</t>
  </si>
  <si>
    <t>182001-189500</t>
  </si>
  <si>
    <t>189501-197000</t>
  </si>
  <si>
    <t>197001-204500</t>
  </si>
  <si>
    <t>204501-212000</t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</si>
  <si>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$219,500</t>
    </r>
    <r>
      <rPr>
        <b/>
        <sz val="8"/>
        <rFont val="細明體"/>
        <family val="3"/>
      </rPr>
      <t>元。勞退金最高提繳金額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元。職災最高投保金額</t>
    </r>
    <r>
      <rPr>
        <b/>
        <sz val="8"/>
        <rFont val="Arial"/>
        <family val="2"/>
      </rPr>
      <t>72,800</t>
    </r>
    <r>
      <rPr>
        <b/>
        <sz val="8"/>
        <rFont val="細明體"/>
        <family val="3"/>
      </rPr>
      <t>元</t>
    </r>
  </si>
  <si>
    <t>24001-25250</t>
  </si>
  <si>
    <t>25251-26400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</si>
  <si>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</si>
  <si>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</si>
  <si>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</si>
  <si>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</si>
  <si>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</si>
  <si>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</si>
  <si>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</si>
  <si>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</si>
  <si>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</si>
  <si>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</si>
  <si>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</si>
  <si>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第15級</t>
  </si>
  <si>
    <t>第40級</t>
  </si>
  <si>
    <t>第42級</t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</si>
  <si>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</si>
  <si>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</si>
  <si>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r>
      <rPr>
        <b/>
        <u val="single"/>
        <sz val="14"/>
        <color indexed="61"/>
        <rFont val="標楷體"/>
        <family val="4"/>
      </rPr>
      <t>國立臺灣大學勞保、健保及勞退金每月個人與單位負擔費用對照表</t>
    </r>
    <r>
      <rPr>
        <b/>
        <u val="single"/>
        <sz val="14"/>
        <color indexed="61"/>
        <rFont val="Times New Roman"/>
        <family val="1"/>
      </rPr>
      <t>--113</t>
    </r>
    <r>
      <rPr>
        <b/>
        <u val="single"/>
        <sz val="14"/>
        <color indexed="61"/>
        <rFont val="標楷體"/>
        <family val="4"/>
      </rPr>
      <t>年</t>
    </r>
    <r>
      <rPr>
        <b/>
        <u val="single"/>
        <sz val="14"/>
        <color indexed="61"/>
        <rFont val="Times New Roman"/>
        <family val="1"/>
      </rPr>
      <t>1</t>
    </r>
    <r>
      <rPr>
        <b/>
        <u val="single"/>
        <sz val="14"/>
        <color indexed="61"/>
        <rFont val="標楷體"/>
        <family val="4"/>
      </rPr>
      <t>月起適用</t>
    </r>
  </si>
  <si>
    <t>27471-27600</t>
  </si>
  <si>
    <t>26401-27470</t>
  </si>
  <si>
    <r>
      <t>4</t>
    </r>
    <r>
      <rPr>
        <b/>
        <sz val="8"/>
        <color indexed="12"/>
        <rFont val="細明體"/>
        <family val="3"/>
      </rPr>
      <t>、健保單位負擔＝投保金額＊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(1+0.56)      (0.56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</si>
</sst>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  <numFmt numFmtId="182" formatCode="m&quot;月&quot;d&quot;日&quot;"/>
  </numFmts>
  <fonts count="8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sz val="8"/>
      <name val="標楷體"/>
      <family val="4"/>
    </font>
    <font>
      <sz val="14"/>
      <color indexed="8"/>
      <name val="標楷體"/>
      <family val="4"/>
    </font>
    <font>
      <b/>
      <sz val="8"/>
      <color indexed="8"/>
      <name val="標楷體"/>
      <family val="4"/>
    </font>
    <font>
      <b/>
      <u val="single"/>
      <sz val="14"/>
      <color indexed="61"/>
      <name val="標楷體"/>
      <family val="4"/>
    </font>
    <font>
      <b/>
      <u val="single"/>
      <sz val="14"/>
      <color indexed="61"/>
      <name val="Times New Roman"/>
      <family val="1"/>
    </font>
    <font>
      <sz val="12"/>
      <color indexed="10"/>
      <name val="標楷體"/>
      <family val="4"/>
    </font>
    <font>
      <sz val="12"/>
      <color indexed="30"/>
      <name val="標楷體"/>
      <family val="4"/>
    </font>
    <font>
      <b/>
      <sz val="12"/>
      <name val="標楷體"/>
      <family val="4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b/>
      <sz val="8"/>
      <color indexed="56"/>
      <name val="標楷體"/>
      <family val="4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2"/>
      <color indexed="30"/>
      <name val="Times New Roman"/>
      <family val="1"/>
    </font>
    <font>
      <sz val="6"/>
      <color indexed="9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  <font>
      <b/>
      <sz val="12"/>
      <color rgb="FF7030A0"/>
      <name val="新細明體"/>
      <family val="1"/>
    </font>
    <font>
      <b/>
      <sz val="8"/>
      <color rgb="FF002060"/>
      <name val="標楷體"/>
      <family val="4"/>
    </font>
    <font>
      <b/>
      <sz val="12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theme="3" tint="-0.4999699890613556"/>
      <name val="Arial"/>
      <family val="2"/>
    </font>
    <font>
      <sz val="6"/>
      <color theme="0"/>
      <name val="新細明體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BE1E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8" fontId="16" fillId="35" borderId="10" xfId="34" applyNumberFormat="1" applyFont="1" applyFill="1" applyBorder="1">
      <alignment vertical="center"/>
      <protection/>
    </xf>
    <xf numFmtId="178" fontId="17" fillId="33" borderId="10" xfId="0" applyNumberFormat="1" applyFont="1" applyFill="1" applyBorder="1" applyAlignment="1">
      <alignment/>
    </xf>
    <xf numFmtId="178" fontId="17" fillId="34" borderId="10" xfId="34" applyNumberFormat="1" applyFont="1" applyFill="1" applyBorder="1">
      <alignment vertical="center"/>
      <protection/>
    </xf>
    <xf numFmtId="178" fontId="18" fillId="35" borderId="10" xfId="34" applyNumberFormat="1" applyFont="1" applyFill="1" applyBorder="1">
      <alignment vertical="center"/>
      <protection/>
    </xf>
    <xf numFmtId="178" fontId="18" fillId="33" borderId="10" xfId="0" applyNumberFormat="1" applyFont="1" applyFill="1" applyBorder="1" applyAlignment="1">
      <alignment/>
    </xf>
    <xf numFmtId="178" fontId="9" fillId="33" borderId="10" xfId="0" applyNumberFormat="1" applyFont="1" applyFill="1" applyBorder="1" applyAlignment="1">
      <alignment/>
    </xf>
    <xf numFmtId="178" fontId="16" fillId="34" borderId="10" xfId="34" applyNumberFormat="1" applyFont="1" applyFill="1" applyBorder="1">
      <alignment vertical="center"/>
      <protection/>
    </xf>
    <xf numFmtId="178" fontId="18" fillId="34" borderId="10" xfId="34" applyNumberFormat="1" applyFont="1" applyFill="1" applyBorder="1">
      <alignment vertical="center"/>
      <protection/>
    </xf>
    <xf numFmtId="178" fontId="17" fillId="35" borderId="10" xfId="34" applyNumberFormat="1" applyFont="1" applyFill="1" applyBorder="1">
      <alignment vertical="center"/>
      <protection/>
    </xf>
    <xf numFmtId="178" fontId="17" fillId="33" borderId="11" xfId="0" applyNumberFormat="1" applyFont="1" applyFill="1" applyBorder="1" applyAlignment="1">
      <alignment/>
    </xf>
    <xf numFmtId="178" fontId="16" fillId="34" borderId="11" xfId="34" applyNumberFormat="1" applyFont="1" applyFill="1" applyBorder="1">
      <alignment vertical="center"/>
      <protection/>
    </xf>
    <xf numFmtId="178" fontId="17" fillId="35" borderId="11" xfId="34" applyNumberFormat="1" applyFont="1" applyFill="1" applyBorder="1">
      <alignment vertical="center"/>
      <protection/>
    </xf>
    <xf numFmtId="0" fontId="19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 applyAlignment="1">
      <alignment vertical="center"/>
      <protection/>
    </xf>
    <xf numFmtId="178" fontId="9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>
      <alignment vertical="center"/>
      <protection/>
    </xf>
    <xf numFmtId="0" fontId="78" fillId="0" borderId="0" xfId="0" applyFont="1" applyAlignment="1">
      <alignment/>
    </xf>
    <xf numFmtId="0" fontId="26" fillId="0" borderId="12" xfId="0" applyFont="1" applyBorder="1" applyAlignment="1">
      <alignment horizontal="distributed"/>
    </xf>
    <xf numFmtId="176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79" fillId="0" borderId="12" xfId="0" applyFont="1" applyBorder="1" applyAlignment="1">
      <alignment horizontal="distributed"/>
    </xf>
    <xf numFmtId="176" fontId="80" fillId="0" borderId="10" xfId="0" applyNumberFormat="1" applyFont="1" applyBorder="1" applyAlignment="1">
      <alignment horizontal="center"/>
    </xf>
    <xf numFmtId="177" fontId="80" fillId="0" borderId="10" xfId="0" applyNumberFormat="1" applyFont="1" applyBorder="1" applyAlignment="1">
      <alignment horizontal="center" vertical="center"/>
    </xf>
    <xf numFmtId="177" fontId="80" fillId="0" borderId="10" xfId="0" applyNumberFormat="1" applyFont="1" applyBorder="1" applyAlignment="1">
      <alignment horizontal="distributed" vertical="center"/>
    </xf>
    <xf numFmtId="178" fontId="81" fillId="33" borderId="10" xfId="0" applyNumberFormat="1" applyFont="1" applyFill="1" applyBorder="1" applyAlignment="1">
      <alignment/>
    </xf>
    <xf numFmtId="178" fontId="81" fillId="34" borderId="10" xfId="34" applyNumberFormat="1" applyFont="1" applyFill="1" applyBorder="1">
      <alignment vertical="center"/>
      <protection/>
    </xf>
    <xf numFmtId="178" fontId="81" fillId="35" borderId="10" xfId="34" applyNumberFormat="1" applyFont="1" applyFill="1" applyBorder="1">
      <alignment vertical="center"/>
      <protection/>
    </xf>
    <xf numFmtId="178" fontId="80" fillId="0" borderId="10" xfId="0" applyNumberFormat="1" applyFont="1" applyFill="1" applyBorder="1" applyAlignment="1">
      <alignment/>
    </xf>
    <xf numFmtId="178" fontId="80" fillId="33" borderId="10" xfId="0" applyNumberFormat="1" applyFont="1" applyFill="1" applyBorder="1" applyAlignment="1">
      <alignment/>
    </xf>
    <xf numFmtId="178" fontId="80" fillId="34" borderId="10" xfId="0" applyNumberFormat="1" applyFont="1" applyFill="1" applyBorder="1" applyAlignment="1">
      <alignment/>
    </xf>
    <xf numFmtId="178" fontId="80" fillId="35" borderId="13" xfId="0" applyNumberFormat="1" applyFont="1" applyFill="1" applyBorder="1" applyAlignment="1">
      <alignment horizontal="center" vertical="center"/>
    </xf>
    <xf numFmtId="178" fontId="82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8" xfId="0" applyFont="1" applyFill="1" applyBorder="1" applyAlignment="1">
      <alignment horizontal="center"/>
    </xf>
    <xf numFmtId="0" fontId="84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3" fillId="0" borderId="21" xfId="0" applyFont="1" applyBorder="1" applyAlignment="1">
      <alignment/>
    </xf>
    <xf numFmtId="0" fontId="83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8" fillId="0" borderId="0" xfId="0" applyFont="1" applyAlignment="1">
      <alignment/>
    </xf>
    <xf numFmtId="10" fontId="9" fillId="0" borderId="0" xfId="0" applyNumberFormat="1" applyFont="1" applyAlignment="1">
      <alignment/>
    </xf>
    <xf numFmtId="178" fontId="83" fillId="36" borderId="10" xfId="0" applyNumberFormat="1" applyFont="1" applyFill="1" applyBorder="1" applyAlignment="1">
      <alignment/>
    </xf>
    <xf numFmtId="178" fontId="82" fillId="36" borderId="10" xfId="0" applyNumberFormat="1" applyFont="1" applyFill="1" applyBorder="1" applyAlignment="1">
      <alignment/>
    </xf>
    <xf numFmtId="178" fontId="81" fillId="36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/>
    </xf>
    <xf numFmtId="178" fontId="17" fillId="36" borderId="10" xfId="0" applyNumberFormat="1" applyFont="1" applyFill="1" applyBorder="1" applyAlignment="1">
      <alignment/>
    </xf>
    <xf numFmtId="178" fontId="17" fillId="36" borderId="11" xfId="0" applyNumberFormat="1" applyFont="1" applyFill="1" applyBorder="1" applyAlignment="1">
      <alignment/>
    </xf>
    <xf numFmtId="0" fontId="8" fillId="0" borderId="24" xfId="0" applyFont="1" applyBorder="1" applyAlignment="1">
      <alignment horizontal="distributed"/>
    </xf>
    <xf numFmtId="176" fontId="80" fillId="0" borderId="10" xfId="0" applyNumberFormat="1" applyFont="1" applyFill="1" applyBorder="1" applyAlignment="1">
      <alignment horizontal="center"/>
    </xf>
    <xf numFmtId="177" fontId="80" fillId="0" borderId="10" xfId="0" applyNumberFormat="1" applyFont="1" applyFill="1" applyBorder="1" applyAlignment="1">
      <alignment horizontal="center" vertical="center"/>
    </xf>
    <xf numFmtId="178" fontId="32" fillId="34" borderId="10" xfId="34" applyNumberFormat="1" applyFont="1" applyFill="1" applyBorder="1">
      <alignment vertical="center"/>
      <protection/>
    </xf>
    <xf numFmtId="178" fontId="85" fillId="34" borderId="10" xfId="0" applyNumberFormat="1" applyFont="1" applyFill="1" applyBorder="1" applyAlignment="1">
      <alignment/>
    </xf>
    <xf numFmtId="0" fontId="86" fillId="0" borderId="0" xfId="0" applyFont="1" applyAlignment="1">
      <alignment/>
    </xf>
    <xf numFmtId="10" fontId="86" fillId="0" borderId="0" xfId="0" applyNumberFormat="1" applyFont="1" applyAlignment="1">
      <alignment/>
    </xf>
    <xf numFmtId="181" fontId="86" fillId="0" borderId="0" xfId="0" applyNumberFormat="1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87" fillId="0" borderId="10" xfId="0" applyNumberFormat="1" applyFont="1" applyFill="1" applyBorder="1" applyAlignment="1">
      <alignment horizontal="center" vertical="center" wrapText="1"/>
    </xf>
    <xf numFmtId="178" fontId="20" fillId="0" borderId="25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20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6" fontId="20" fillId="0" borderId="29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5" fillId="0" borderId="30" xfId="0" applyNumberFormat="1" applyFont="1" applyBorder="1" applyAlignment="1">
      <alignment horizontal="center" vertical="center" wrapText="1"/>
    </xf>
    <xf numFmtId="176" fontId="25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6" fontId="28" fillId="0" borderId="0" xfId="0" applyNumberFormat="1" applyFont="1" applyBorder="1" applyAlignment="1">
      <alignment horizontal="right"/>
    </xf>
    <xf numFmtId="0" fontId="87" fillId="0" borderId="33" xfId="0" applyNumberFormat="1" applyFont="1" applyFill="1" applyBorder="1" applyAlignment="1">
      <alignment horizontal="center" vertical="center" wrapText="1"/>
    </xf>
    <xf numFmtId="0" fontId="87" fillId="0" borderId="13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wrapText="1"/>
    </xf>
    <xf numFmtId="176" fontId="20" fillId="0" borderId="25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wrapText="1"/>
    </xf>
    <xf numFmtId="0" fontId="84" fillId="0" borderId="0" xfId="0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view="pageBreakPreview" zoomScale="85" zoomScaleNormal="85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8" sqref="M18"/>
    </sheetView>
  </sheetViews>
  <sheetFormatPr defaultColWidth="9.00390625" defaultRowHeight="19.5" customHeight="1"/>
  <cols>
    <col min="1" max="1" width="7.875" style="2" customWidth="1"/>
    <col min="2" max="2" width="15.50390625" style="2" customWidth="1"/>
    <col min="3" max="3" width="9.625" style="20" customWidth="1"/>
    <col min="4" max="4" width="10.00390625" style="20" customWidth="1"/>
    <col min="5" max="6" width="9.625" style="21" customWidth="1"/>
    <col min="7" max="7" width="9.25390625" style="21" customWidth="1"/>
    <col min="8" max="8" width="9.875" style="21" customWidth="1"/>
    <col min="9" max="9" width="7.75390625" style="22" customWidth="1"/>
    <col min="10" max="10" width="8.00390625" style="23" customWidth="1"/>
    <col min="11" max="11" width="9.125" style="22" customWidth="1"/>
    <col min="12" max="12" width="7.50390625" style="22" customWidth="1"/>
    <col min="13" max="13" width="8.50390625" style="22" customWidth="1"/>
    <col min="14" max="14" width="9.125" style="22" customWidth="1"/>
    <col min="15" max="15" width="5.375" style="22" customWidth="1"/>
    <col min="16" max="16" width="9.875" style="22" customWidth="1"/>
    <col min="17" max="17" width="8.25390625" style="22" customWidth="1"/>
    <col min="18" max="18" width="8.125" style="22" customWidth="1"/>
    <col min="19" max="19" width="8.75390625" style="22" customWidth="1"/>
    <col min="20" max="16384" width="9.00390625" style="2" customWidth="1"/>
  </cols>
  <sheetData>
    <row r="1" spans="1:19" s="31" customFormat="1" ht="15" customHeight="1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R1" s="118" t="s">
        <v>46</v>
      </c>
      <c r="S1" s="118" t="s">
        <v>43</v>
      </c>
    </row>
    <row r="2" spans="1:19" s="31" customFormat="1" ht="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75"/>
      <c r="O2" s="32"/>
      <c r="P2" s="32"/>
      <c r="R2" s="119">
        <v>0.0011</v>
      </c>
      <c r="S2" s="119">
        <v>0.11</v>
      </c>
    </row>
    <row r="3" spans="1:19" s="33" customFormat="1" ht="10.5" customHeight="1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R3" s="118" t="s">
        <v>45</v>
      </c>
      <c r="S3" s="118" t="s">
        <v>44</v>
      </c>
    </row>
    <row r="4" spans="1:19" s="33" customFormat="1" ht="12.75" customHeight="1">
      <c r="A4" s="125" t="s">
        <v>163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R4" s="120">
        <v>0.00025</v>
      </c>
      <c r="S4" s="119">
        <v>0.01</v>
      </c>
    </row>
    <row r="5" spans="1:16" s="33" customFormat="1" ht="12.75" customHeight="1">
      <c r="A5" s="125" t="s">
        <v>118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33" customFormat="1" ht="12" customHeight="1">
      <c r="A6" s="125" t="s">
        <v>117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s="33" customFormat="1" ht="12" customHeight="1">
      <c r="A7" s="125" t="s">
        <v>167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33" customFormat="1" ht="12" customHeight="1" thickBot="1">
      <c r="A8" s="91" t="s">
        <v>123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76"/>
      <c r="O8" s="60"/>
      <c r="P8" s="60"/>
    </row>
    <row r="9" spans="1:19" s="61" customFormat="1" ht="19.5" customHeight="1">
      <c r="A9" s="130" t="s">
        <v>0</v>
      </c>
      <c r="B9" s="134" t="s">
        <v>86</v>
      </c>
      <c r="C9" s="132" t="s">
        <v>85</v>
      </c>
      <c r="D9" s="132" t="s">
        <v>88</v>
      </c>
      <c r="E9" s="123" t="s">
        <v>94</v>
      </c>
      <c r="F9" s="127" t="s">
        <v>122</v>
      </c>
      <c r="G9" s="123" t="s">
        <v>95</v>
      </c>
      <c r="H9" s="123" t="s">
        <v>93</v>
      </c>
      <c r="I9" s="144" t="s">
        <v>84</v>
      </c>
      <c r="J9" s="145"/>
      <c r="K9" s="145"/>
      <c r="L9" s="145"/>
      <c r="M9" s="145"/>
      <c r="N9" s="145"/>
      <c r="O9" s="145"/>
      <c r="P9" s="145"/>
      <c r="Q9" s="143" t="s">
        <v>87</v>
      </c>
      <c r="R9" s="143"/>
      <c r="S9" s="141" t="s">
        <v>96</v>
      </c>
    </row>
    <row r="10" spans="1:19" s="61" customFormat="1" ht="19.5" customHeight="1">
      <c r="A10" s="131"/>
      <c r="B10" s="135"/>
      <c r="C10" s="133"/>
      <c r="D10" s="133"/>
      <c r="E10" s="124"/>
      <c r="F10" s="128"/>
      <c r="G10" s="124"/>
      <c r="H10" s="124"/>
      <c r="I10" s="146" t="s">
        <v>1</v>
      </c>
      <c r="J10" s="147"/>
      <c r="K10" s="147"/>
      <c r="L10" s="148" t="s">
        <v>90</v>
      </c>
      <c r="M10" s="148"/>
      <c r="N10" s="148"/>
      <c r="O10" s="148"/>
      <c r="P10" s="148"/>
      <c r="Q10" s="121" t="s">
        <v>92</v>
      </c>
      <c r="R10" s="122" t="s">
        <v>91</v>
      </c>
      <c r="S10" s="142"/>
    </row>
    <row r="11" spans="1:19" s="61" customFormat="1" ht="54.75" customHeight="1">
      <c r="A11" s="131"/>
      <c r="B11" s="135"/>
      <c r="C11" s="133"/>
      <c r="D11" s="133"/>
      <c r="E11" s="124"/>
      <c r="F11" s="129"/>
      <c r="G11" s="124"/>
      <c r="H11" s="124"/>
      <c r="I11" s="62" t="s">
        <v>41</v>
      </c>
      <c r="J11" s="63" t="s">
        <v>89</v>
      </c>
      <c r="K11" s="63" t="s">
        <v>2</v>
      </c>
      <c r="L11" s="63" t="s">
        <v>41</v>
      </c>
      <c r="M11" s="63" t="s">
        <v>89</v>
      </c>
      <c r="N11" s="63" t="s">
        <v>3</v>
      </c>
      <c r="O11" s="63" t="s">
        <v>4</v>
      </c>
      <c r="P11" s="64" t="s">
        <v>97</v>
      </c>
      <c r="Q11" s="121"/>
      <c r="R11" s="122"/>
      <c r="S11" s="142"/>
    </row>
    <row r="12" spans="1:19" ht="17.25" customHeight="1">
      <c r="A12" s="136" t="s">
        <v>5</v>
      </c>
      <c r="B12" s="6" t="s">
        <v>105</v>
      </c>
      <c r="C12" s="1">
        <v>1</v>
      </c>
      <c r="D12" s="1">
        <v>1500</v>
      </c>
      <c r="E12" s="40">
        <v>11100</v>
      </c>
      <c r="F12" s="107">
        <v>27470</v>
      </c>
      <c r="G12" s="41">
        <v>27470</v>
      </c>
      <c r="H12" s="39">
        <v>1500</v>
      </c>
      <c r="I12" s="24">
        <f aca="true" t="shared" si="0" ref="I12:I45">ROUND(E12*$S$2*20%,0)</f>
        <v>244</v>
      </c>
      <c r="J12" s="24">
        <f aca="true" t="shared" si="1" ref="J12:J36">ROUND(E12*$S$4*20%,0)</f>
        <v>22</v>
      </c>
      <c r="K12" s="25">
        <f aca="true" t="shared" si="2" ref="K12:K18">SUM(I12:J12)</f>
        <v>266</v>
      </c>
      <c r="L12" s="24">
        <f aca="true" t="shared" si="3" ref="L12:L45">ROUND(E12*$S$2*70%,0)</f>
        <v>855</v>
      </c>
      <c r="M12" s="24">
        <f aca="true" t="shared" si="4" ref="M12:M45">ROUND(E12*$S$4*70%,0)</f>
        <v>78</v>
      </c>
      <c r="N12" s="24">
        <f>ROUNDUP(F12*$R$2,0)</f>
        <v>31</v>
      </c>
      <c r="O12" s="24">
        <f aca="true" t="shared" si="5" ref="O12:O45">ROUNDUP(E12*$R$4,0)</f>
        <v>3</v>
      </c>
      <c r="P12" s="25">
        <f>SUM(L12:O12)</f>
        <v>967</v>
      </c>
      <c r="Q12" s="26">
        <f aca="true" t="shared" si="6" ref="Q12:Q33">ROUND(G12*0.0517*0.3,0)</f>
        <v>426</v>
      </c>
      <c r="R12" s="26">
        <f>ROUND(G12*0.0517*0.6*1.56,0)</f>
        <v>1329</v>
      </c>
      <c r="S12" s="65">
        <f aca="true" t="shared" si="7" ref="S12:S44">ROUND(H12*6/100,0)</f>
        <v>90</v>
      </c>
    </row>
    <row r="13" spans="1:19" ht="17.25" customHeight="1">
      <c r="A13" s="137"/>
      <c r="B13" s="6" t="s">
        <v>99</v>
      </c>
      <c r="C13" s="1">
        <v>1501</v>
      </c>
      <c r="D13" s="1">
        <v>3000</v>
      </c>
      <c r="E13" s="40">
        <v>11100</v>
      </c>
      <c r="F13" s="107">
        <v>27470</v>
      </c>
      <c r="G13" s="41">
        <v>27470</v>
      </c>
      <c r="H13" s="39">
        <v>3000</v>
      </c>
      <c r="I13" s="24">
        <f t="shared" si="0"/>
        <v>244</v>
      </c>
      <c r="J13" s="24">
        <f t="shared" si="1"/>
        <v>22</v>
      </c>
      <c r="K13" s="25">
        <f t="shared" si="2"/>
        <v>266</v>
      </c>
      <c r="L13" s="24">
        <f t="shared" si="3"/>
        <v>855</v>
      </c>
      <c r="M13" s="24">
        <f t="shared" si="4"/>
        <v>78</v>
      </c>
      <c r="N13" s="24">
        <f aca="true" t="shared" si="8" ref="N13:N31">ROUNDUP(F13*$R$2,0)</f>
        <v>31</v>
      </c>
      <c r="O13" s="24">
        <f t="shared" si="5"/>
        <v>3</v>
      </c>
      <c r="P13" s="25">
        <f aca="true" t="shared" si="9" ref="P13:P18">SUM(L13:O13)</f>
        <v>967</v>
      </c>
      <c r="Q13" s="26">
        <f t="shared" si="6"/>
        <v>426</v>
      </c>
      <c r="R13" s="26">
        <f aca="true" t="shared" si="10" ref="R13:R45">ROUND(G13*0.0517*0.6*1.56,0)</f>
        <v>1329</v>
      </c>
      <c r="S13" s="65">
        <f t="shared" si="7"/>
        <v>180</v>
      </c>
    </row>
    <row r="14" spans="1:19" ht="17.25" customHeight="1">
      <c r="A14" s="137"/>
      <c r="B14" s="6" t="s">
        <v>100</v>
      </c>
      <c r="C14" s="1">
        <v>3001</v>
      </c>
      <c r="D14" s="1">
        <v>4500</v>
      </c>
      <c r="E14" s="40">
        <v>11100</v>
      </c>
      <c r="F14" s="107">
        <v>27470</v>
      </c>
      <c r="G14" s="41">
        <v>27470</v>
      </c>
      <c r="H14" s="39">
        <v>4500</v>
      </c>
      <c r="I14" s="24">
        <f t="shared" si="0"/>
        <v>244</v>
      </c>
      <c r="J14" s="24">
        <f t="shared" si="1"/>
        <v>22</v>
      </c>
      <c r="K14" s="25">
        <f t="shared" si="2"/>
        <v>266</v>
      </c>
      <c r="L14" s="24">
        <f t="shared" si="3"/>
        <v>855</v>
      </c>
      <c r="M14" s="24">
        <f t="shared" si="4"/>
        <v>78</v>
      </c>
      <c r="N14" s="24">
        <f>ROUNDUP(F14*$R$2,0)</f>
        <v>31</v>
      </c>
      <c r="O14" s="24">
        <f t="shared" si="5"/>
        <v>3</v>
      </c>
      <c r="P14" s="25">
        <f t="shared" si="9"/>
        <v>967</v>
      </c>
      <c r="Q14" s="26">
        <f t="shared" si="6"/>
        <v>426</v>
      </c>
      <c r="R14" s="26">
        <f t="shared" si="10"/>
        <v>1329</v>
      </c>
      <c r="S14" s="65">
        <f t="shared" si="7"/>
        <v>270</v>
      </c>
    </row>
    <row r="15" spans="1:19" ht="17.25" customHeight="1">
      <c r="A15" s="137"/>
      <c r="B15" s="6" t="s">
        <v>101</v>
      </c>
      <c r="C15" s="1">
        <v>4501</v>
      </c>
      <c r="D15" s="1">
        <v>6000</v>
      </c>
      <c r="E15" s="40">
        <v>11100</v>
      </c>
      <c r="F15" s="107">
        <v>27470</v>
      </c>
      <c r="G15" s="41">
        <v>27470</v>
      </c>
      <c r="H15" s="39">
        <v>6000</v>
      </c>
      <c r="I15" s="24">
        <f t="shared" si="0"/>
        <v>244</v>
      </c>
      <c r="J15" s="24">
        <f t="shared" si="1"/>
        <v>22</v>
      </c>
      <c r="K15" s="25">
        <f t="shared" si="2"/>
        <v>266</v>
      </c>
      <c r="L15" s="24">
        <f t="shared" si="3"/>
        <v>855</v>
      </c>
      <c r="M15" s="24">
        <f t="shared" si="4"/>
        <v>78</v>
      </c>
      <c r="N15" s="24">
        <f t="shared" si="8"/>
        <v>31</v>
      </c>
      <c r="O15" s="24">
        <f t="shared" si="5"/>
        <v>3</v>
      </c>
      <c r="P15" s="25">
        <f t="shared" si="9"/>
        <v>967</v>
      </c>
      <c r="Q15" s="26">
        <f t="shared" si="6"/>
        <v>426</v>
      </c>
      <c r="R15" s="26">
        <f t="shared" si="10"/>
        <v>1329</v>
      </c>
      <c r="S15" s="65">
        <f t="shared" si="7"/>
        <v>360</v>
      </c>
    </row>
    <row r="16" spans="1:19" ht="17.25" customHeight="1">
      <c r="A16" s="137"/>
      <c r="B16" s="6" t="s">
        <v>102</v>
      </c>
      <c r="C16" s="1">
        <v>6001</v>
      </c>
      <c r="D16" s="1">
        <v>7500</v>
      </c>
      <c r="E16" s="40">
        <v>11100</v>
      </c>
      <c r="F16" s="107">
        <v>27470</v>
      </c>
      <c r="G16" s="41">
        <v>27470</v>
      </c>
      <c r="H16" s="39">
        <v>7500</v>
      </c>
      <c r="I16" s="24">
        <f t="shared" si="0"/>
        <v>244</v>
      </c>
      <c r="J16" s="24">
        <f t="shared" si="1"/>
        <v>22</v>
      </c>
      <c r="K16" s="25">
        <f t="shared" si="2"/>
        <v>266</v>
      </c>
      <c r="L16" s="24">
        <f t="shared" si="3"/>
        <v>855</v>
      </c>
      <c r="M16" s="24">
        <f t="shared" si="4"/>
        <v>78</v>
      </c>
      <c r="N16" s="24">
        <f t="shared" si="8"/>
        <v>31</v>
      </c>
      <c r="O16" s="24">
        <f t="shared" si="5"/>
        <v>3</v>
      </c>
      <c r="P16" s="25">
        <f t="shared" si="9"/>
        <v>967</v>
      </c>
      <c r="Q16" s="26">
        <f t="shared" si="6"/>
        <v>426</v>
      </c>
      <c r="R16" s="26">
        <f t="shared" si="10"/>
        <v>1329</v>
      </c>
      <c r="S16" s="65">
        <f t="shared" si="7"/>
        <v>450</v>
      </c>
    </row>
    <row r="17" spans="1:19" ht="17.25" customHeight="1">
      <c r="A17" s="137"/>
      <c r="B17" s="6" t="s">
        <v>103</v>
      </c>
      <c r="C17" s="1">
        <v>7501</v>
      </c>
      <c r="D17" s="1">
        <v>8700</v>
      </c>
      <c r="E17" s="40">
        <v>11100</v>
      </c>
      <c r="F17" s="107">
        <v>27470</v>
      </c>
      <c r="G17" s="41">
        <v>27470</v>
      </c>
      <c r="H17" s="39">
        <v>8700</v>
      </c>
      <c r="I17" s="24">
        <f t="shared" si="0"/>
        <v>244</v>
      </c>
      <c r="J17" s="24">
        <f t="shared" si="1"/>
        <v>22</v>
      </c>
      <c r="K17" s="25">
        <f t="shared" si="2"/>
        <v>266</v>
      </c>
      <c r="L17" s="24">
        <f t="shared" si="3"/>
        <v>855</v>
      </c>
      <c r="M17" s="24">
        <f t="shared" si="4"/>
        <v>78</v>
      </c>
      <c r="N17" s="24">
        <f t="shared" si="8"/>
        <v>31</v>
      </c>
      <c r="O17" s="24">
        <f t="shared" si="5"/>
        <v>3</v>
      </c>
      <c r="P17" s="25">
        <f t="shared" si="9"/>
        <v>967</v>
      </c>
      <c r="Q17" s="26">
        <f t="shared" si="6"/>
        <v>426</v>
      </c>
      <c r="R17" s="26">
        <f t="shared" si="10"/>
        <v>1329</v>
      </c>
      <c r="S17" s="65">
        <f t="shared" si="7"/>
        <v>522</v>
      </c>
    </row>
    <row r="18" spans="1:19" ht="17.25" customHeight="1">
      <c r="A18" s="137"/>
      <c r="B18" s="6" t="s">
        <v>104</v>
      </c>
      <c r="C18" s="1">
        <v>8701</v>
      </c>
      <c r="D18" s="1">
        <v>9900</v>
      </c>
      <c r="E18" s="40">
        <v>11100</v>
      </c>
      <c r="F18" s="107">
        <v>27470</v>
      </c>
      <c r="G18" s="41">
        <v>27470</v>
      </c>
      <c r="H18" s="39">
        <v>9900</v>
      </c>
      <c r="I18" s="24">
        <f t="shared" si="0"/>
        <v>244</v>
      </c>
      <c r="J18" s="24">
        <f t="shared" si="1"/>
        <v>22</v>
      </c>
      <c r="K18" s="25">
        <f t="shared" si="2"/>
        <v>266</v>
      </c>
      <c r="L18" s="24">
        <f t="shared" si="3"/>
        <v>855</v>
      </c>
      <c r="M18" s="24">
        <f t="shared" si="4"/>
        <v>78</v>
      </c>
      <c r="N18" s="24">
        <f t="shared" si="8"/>
        <v>31</v>
      </c>
      <c r="O18" s="24">
        <f t="shared" si="5"/>
        <v>3</v>
      </c>
      <c r="P18" s="25">
        <f t="shared" si="9"/>
        <v>967</v>
      </c>
      <c r="Q18" s="26">
        <f t="shared" si="6"/>
        <v>426</v>
      </c>
      <c r="R18" s="26">
        <f t="shared" si="10"/>
        <v>1329</v>
      </c>
      <c r="S18" s="65">
        <f t="shared" si="7"/>
        <v>594</v>
      </c>
    </row>
    <row r="19" spans="1:19" s="5" customFormat="1" ht="17.25" customHeight="1">
      <c r="A19" s="137"/>
      <c r="B19" s="3" t="s">
        <v>106</v>
      </c>
      <c r="C19" s="4">
        <v>9901</v>
      </c>
      <c r="D19" s="4">
        <v>11100</v>
      </c>
      <c r="E19" s="43">
        <v>11100</v>
      </c>
      <c r="F19" s="108">
        <v>27470</v>
      </c>
      <c r="G19" s="116">
        <v>27470</v>
      </c>
      <c r="H19" s="42">
        <v>11100</v>
      </c>
      <c r="I19" s="27">
        <f t="shared" si="0"/>
        <v>244</v>
      </c>
      <c r="J19" s="27">
        <f t="shared" si="1"/>
        <v>22</v>
      </c>
      <c r="K19" s="28">
        <f>SUM(I19:J19)</f>
        <v>266</v>
      </c>
      <c r="L19" s="27">
        <f t="shared" si="3"/>
        <v>855</v>
      </c>
      <c r="M19" s="27">
        <f t="shared" si="4"/>
        <v>78</v>
      </c>
      <c r="N19" s="27">
        <f t="shared" si="8"/>
        <v>31</v>
      </c>
      <c r="O19" s="27">
        <f t="shared" si="5"/>
        <v>3</v>
      </c>
      <c r="P19" s="28">
        <f>SUM(L19:O19)</f>
        <v>967</v>
      </c>
      <c r="Q19" s="70">
        <f t="shared" si="6"/>
        <v>426</v>
      </c>
      <c r="R19" s="70">
        <f t="shared" si="10"/>
        <v>1329</v>
      </c>
      <c r="S19" s="66">
        <f t="shared" si="7"/>
        <v>666</v>
      </c>
    </row>
    <row r="20" spans="1:19" ht="17.25" customHeight="1">
      <c r="A20" s="137"/>
      <c r="B20" s="6" t="s">
        <v>6</v>
      </c>
      <c r="C20" s="7">
        <v>11101</v>
      </c>
      <c r="D20" s="1">
        <v>12540</v>
      </c>
      <c r="E20" s="44">
        <v>12540</v>
      </c>
      <c r="F20" s="107">
        <v>27470</v>
      </c>
      <c r="G20" s="41">
        <v>27470</v>
      </c>
      <c r="H20" s="39">
        <v>12540</v>
      </c>
      <c r="I20" s="24">
        <f t="shared" si="0"/>
        <v>276</v>
      </c>
      <c r="J20" s="24">
        <f t="shared" si="1"/>
        <v>25</v>
      </c>
      <c r="K20" s="25">
        <f>SUM(I20:J20)</f>
        <v>301</v>
      </c>
      <c r="L20" s="24">
        <f t="shared" si="3"/>
        <v>966</v>
      </c>
      <c r="M20" s="24">
        <f t="shared" si="4"/>
        <v>88</v>
      </c>
      <c r="N20" s="24">
        <f t="shared" si="8"/>
        <v>31</v>
      </c>
      <c r="O20" s="24">
        <f t="shared" si="5"/>
        <v>4</v>
      </c>
      <c r="P20" s="25">
        <f aca="true" t="shared" si="11" ref="P20:P78">SUM(L20:O20)</f>
        <v>1089</v>
      </c>
      <c r="Q20" s="26">
        <f t="shared" si="6"/>
        <v>426</v>
      </c>
      <c r="R20" s="26">
        <f t="shared" si="10"/>
        <v>1329</v>
      </c>
      <c r="S20" s="65">
        <f t="shared" si="7"/>
        <v>752</v>
      </c>
    </row>
    <row r="21" spans="1:19" ht="17.25" customHeight="1">
      <c r="A21" s="137"/>
      <c r="B21" s="6" t="s">
        <v>7</v>
      </c>
      <c r="C21" s="7">
        <v>12541</v>
      </c>
      <c r="D21" s="1">
        <v>13500</v>
      </c>
      <c r="E21" s="44">
        <v>13500</v>
      </c>
      <c r="F21" s="107">
        <v>27470</v>
      </c>
      <c r="G21" s="41">
        <v>27470</v>
      </c>
      <c r="H21" s="39">
        <v>13500</v>
      </c>
      <c r="I21" s="24">
        <f t="shared" si="0"/>
        <v>297</v>
      </c>
      <c r="J21" s="24">
        <f t="shared" si="1"/>
        <v>27</v>
      </c>
      <c r="K21" s="25">
        <f>SUM(I21:J21)</f>
        <v>324</v>
      </c>
      <c r="L21" s="24">
        <f t="shared" si="3"/>
        <v>1040</v>
      </c>
      <c r="M21" s="24">
        <f t="shared" si="4"/>
        <v>95</v>
      </c>
      <c r="N21" s="24">
        <f t="shared" si="8"/>
        <v>31</v>
      </c>
      <c r="O21" s="24">
        <f t="shared" si="5"/>
        <v>4</v>
      </c>
      <c r="P21" s="25">
        <f t="shared" si="11"/>
        <v>1170</v>
      </c>
      <c r="Q21" s="26">
        <f t="shared" si="6"/>
        <v>426</v>
      </c>
      <c r="R21" s="26">
        <f t="shared" si="10"/>
        <v>1329</v>
      </c>
      <c r="S21" s="65">
        <f t="shared" si="7"/>
        <v>810</v>
      </c>
    </row>
    <row r="22" spans="1:19" ht="17.25" customHeight="1">
      <c r="A22" s="137"/>
      <c r="B22" s="6" t="s">
        <v>8</v>
      </c>
      <c r="C22" s="7">
        <v>13501</v>
      </c>
      <c r="D22" s="8">
        <v>15840</v>
      </c>
      <c r="E22" s="44">
        <v>15840</v>
      </c>
      <c r="F22" s="107">
        <v>27470</v>
      </c>
      <c r="G22" s="41">
        <v>27470</v>
      </c>
      <c r="H22" s="39">
        <v>15840</v>
      </c>
      <c r="I22" s="24">
        <f t="shared" si="0"/>
        <v>348</v>
      </c>
      <c r="J22" s="24">
        <f t="shared" si="1"/>
        <v>32</v>
      </c>
      <c r="K22" s="25">
        <f>SUM(I22:J22)</f>
        <v>380</v>
      </c>
      <c r="L22" s="24">
        <f t="shared" si="3"/>
        <v>1220</v>
      </c>
      <c r="M22" s="24">
        <f t="shared" si="4"/>
        <v>111</v>
      </c>
      <c r="N22" s="24">
        <f t="shared" si="8"/>
        <v>31</v>
      </c>
      <c r="O22" s="24">
        <f t="shared" si="5"/>
        <v>4</v>
      </c>
      <c r="P22" s="25">
        <f t="shared" si="11"/>
        <v>1366</v>
      </c>
      <c r="Q22" s="26">
        <f t="shared" si="6"/>
        <v>426</v>
      </c>
      <c r="R22" s="26">
        <f t="shared" si="10"/>
        <v>1329</v>
      </c>
      <c r="S22" s="65">
        <f t="shared" si="7"/>
        <v>950</v>
      </c>
    </row>
    <row r="23" spans="1:19" ht="17.25" customHeight="1">
      <c r="A23" s="137"/>
      <c r="B23" s="9" t="s">
        <v>9</v>
      </c>
      <c r="C23" s="7">
        <v>15841</v>
      </c>
      <c r="D23" s="8">
        <v>16500</v>
      </c>
      <c r="E23" s="44">
        <v>16500</v>
      </c>
      <c r="F23" s="107">
        <v>27470</v>
      </c>
      <c r="G23" s="41">
        <v>27470</v>
      </c>
      <c r="H23" s="39">
        <v>16500</v>
      </c>
      <c r="I23" s="24">
        <f t="shared" si="0"/>
        <v>363</v>
      </c>
      <c r="J23" s="24">
        <f t="shared" si="1"/>
        <v>33</v>
      </c>
      <c r="K23" s="25">
        <f>SUM(I23:J23)</f>
        <v>396</v>
      </c>
      <c r="L23" s="24">
        <f t="shared" si="3"/>
        <v>1271</v>
      </c>
      <c r="M23" s="24">
        <f t="shared" si="4"/>
        <v>116</v>
      </c>
      <c r="N23" s="24">
        <f t="shared" si="8"/>
        <v>31</v>
      </c>
      <c r="O23" s="24">
        <f t="shared" si="5"/>
        <v>5</v>
      </c>
      <c r="P23" s="25">
        <f t="shared" si="11"/>
        <v>1423</v>
      </c>
      <c r="Q23" s="26">
        <f t="shared" si="6"/>
        <v>426</v>
      </c>
      <c r="R23" s="26">
        <f t="shared" si="10"/>
        <v>1329</v>
      </c>
      <c r="S23" s="65">
        <f t="shared" si="7"/>
        <v>990</v>
      </c>
    </row>
    <row r="24" spans="1:19" ht="17.25" customHeight="1">
      <c r="A24" s="137"/>
      <c r="B24" s="9" t="s">
        <v>10</v>
      </c>
      <c r="C24" s="7">
        <v>16501</v>
      </c>
      <c r="D24" s="8">
        <v>17280</v>
      </c>
      <c r="E24" s="44">
        <v>17280</v>
      </c>
      <c r="F24" s="107">
        <v>27470</v>
      </c>
      <c r="G24" s="41">
        <v>27470</v>
      </c>
      <c r="H24" s="39">
        <v>17280</v>
      </c>
      <c r="I24" s="24">
        <f t="shared" si="0"/>
        <v>380</v>
      </c>
      <c r="J24" s="24">
        <f t="shared" si="1"/>
        <v>35</v>
      </c>
      <c r="K24" s="25">
        <f aca="true" t="shared" si="12" ref="K24:K78">SUM(I24:J24)</f>
        <v>415</v>
      </c>
      <c r="L24" s="24">
        <f t="shared" si="3"/>
        <v>1331</v>
      </c>
      <c r="M24" s="24">
        <f t="shared" si="4"/>
        <v>121</v>
      </c>
      <c r="N24" s="24">
        <f t="shared" si="8"/>
        <v>31</v>
      </c>
      <c r="O24" s="24">
        <f t="shared" si="5"/>
        <v>5</v>
      </c>
      <c r="P24" s="25">
        <f t="shared" si="11"/>
        <v>1488</v>
      </c>
      <c r="Q24" s="26">
        <f t="shared" si="6"/>
        <v>426</v>
      </c>
      <c r="R24" s="26">
        <f t="shared" si="10"/>
        <v>1329</v>
      </c>
      <c r="S24" s="65">
        <f t="shared" si="7"/>
        <v>1037</v>
      </c>
    </row>
    <row r="25" spans="1:20" s="5" customFormat="1" ht="17.25" customHeight="1">
      <c r="A25" s="137"/>
      <c r="B25" s="11" t="s">
        <v>11</v>
      </c>
      <c r="C25" s="7">
        <v>17281</v>
      </c>
      <c r="D25" s="8">
        <v>17880</v>
      </c>
      <c r="E25" s="44">
        <v>17880</v>
      </c>
      <c r="F25" s="107">
        <v>27470</v>
      </c>
      <c r="G25" s="41">
        <v>27470</v>
      </c>
      <c r="H25" s="39">
        <v>17880</v>
      </c>
      <c r="I25" s="24">
        <f t="shared" si="0"/>
        <v>393</v>
      </c>
      <c r="J25" s="24">
        <f t="shared" si="1"/>
        <v>36</v>
      </c>
      <c r="K25" s="25">
        <f t="shared" si="12"/>
        <v>429</v>
      </c>
      <c r="L25" s="24">
        <f t="shared" si="3"/>
        <v>1377</v>
      </c>
      <c r="M25" s="24">
        <f t="shared" si="4"/>
        <v>125</v>
      </c>
      <c r="N25" s="24">
        <f t="shared" si="8"/>
        <v>31</v>
      </c>
      <c r="O25" s="24">
        <f t="shared" si="5"/>
        <v>5</v>
      </c>
      <c r="P25" s="25">
        <f t="shared" si="11"/>
        <v>1538</v>
      </c>
      <c r="Q25" s="26">
        <f t="shared" si="6"/>
        <v>426</v>
      </c>
      <c r="R25" s="26">
        <f t="shared" si="10"/>
        <v>1329</v>
      </c>
      <c r="S25" s="65">
        <f t="shared" si="7"/>
        <v>1073</v>
      </c>
      <c r="T25" s="2"/>
    </row>
    <row r="26" spans="1:20" s="51" customFormat="1" ht="17.25" customHeight="1">
      <c r="A26" s="137"/>
      <c r="B26" s="59" t="s">
        <v>42</v>
      </c>
      <c r="C26" s="52">
        <v>17881</v>
      </c>
      <c r="D26" s="53">
        <v>19047</v>
      </c>
      <c r="E26" s="55">
        <v>19047</v>
      </c>
      <c r="F26" s="107">
        <v>27470</v>
      </c>
      <c r="G26" s="41">
        <v>27470</v>
      </c>
      <c r="H26" s="54">
        <v>19047</v>
      </c>
      <c r="I26" s="56">
        <f t="shared" si="0"/>
        <v>419</v>
      </c>
      <c r="J26" s="24">
        <f t="shared" si="1"/>
        <v>38</v>
      </c>
      <c r="K26" s="57">
        <f t="shared" si="12"/>
        <v>457</v>
      </c>
      <c r="L26" s="24">
        <f t="shared" si="3"/>
        <v>1467</v>
      </c>
      <c r="M26" s="24">
        <f t="shared" si="4"/>
        <v>133</v>
      </c>
      <c r="N26" s="24">
        <f>ROUNDUP(F26*$R$2,0)</f>
        <v>31</v>
      </c>
      <c r="O26" s="24">
        <f t="shared" si="5"/>
        <v>5</v>
      </c>
      <c r="P26" s="57">
        <f t="shared" si="11"/>
        <v>1636</v>
      </c>
      <c r="Q26" s="26">
        <f t="shared" si="6"/>
        <v>426</v>
      </c>
      <c r="R26" s="26">
        <f t="shared" si="10"/>
        <v>1329</v>
      </c>
      <c r="S26" s="67">
        <f t="shared" si="7"/>
        <v>1143</v>
      </c>
      <c r="T26" s="2"/>
    </row>
    <row r="27" spans="1:20" s="51" customFormat="1" ht="17.25" customHeight="1">
      <c r="A27" s="137"/>
      <c r="B27" s="59" t="s">
        <v>83</v>
      </c>
      <c r="C27" s="7">
        <v>19048</v>
      </c>
      <c r="D27" s="71">
        <v>20008</v>
      </c>
      <c r="E27" s="55">
        <v>20008</v>
      </c>
      <c r="F27" s="107">
        <v>27470</v>
      </c>
      <c r="G27" s="41">
        <v>27470</v>
      </c>
      <c r="H27" s="54">
        <v>20008</v>
      </c>
      <c r="I27" s="56">
        <f t="shared" si="0"/>
        <v>440</v>
      </c>
      <c r="J27" s="24">
        <f t="shared" si="1"/>
        <v>40</v>
      </c>
      <c r="K27" s="57">
        <f>SUM(I27:J27)</f>
        <v>480</v>
      </c>
      <c r="L27" s="24">
        <f t="shared" si="3"/>
        <v>1541</v>
      </c>
      <c r="M27" s="24">
        <f t="shared" si="4"/>
        <v>140</v>
      </c>
      <c r="N27" s="24">
        <f t="shared" si="8"/>
        <v>31</v>
      </c>
      <c r="O27" s="24">
        <f t="shared" si="5"/>
        <v>6</v>
      </c>
      <c r="P27" s="57">
        <f>SUM(L27:O27)</f>
        <v>1718</v>
      </c>
      <c r="Q27" s="26">
        <f t="shared" si="6"/>
        <v>426</v>
      </c>
      <c r="R27" s="26">
        <f t="shared" si="10"/>
        <v>1329</v>
      </c>
      <c r="S27" s="67">
        <f t="shared" si="7"/>
        <v>1200</v>
      </c>
      <c r="T27" s="2"/>
    </row>
    <row r="28" spans="1:20" s="51" customFormat="1" ht="17.25" customHeight="1">
      <c r="A28" s="137"/>
      <c r="B28" s="59" t="s">
        <v>107</v>
      </c>
      <c r="C28" s="7">
        <v>20009</v>
      </c>
      <c r="D28" s="71">
        <v>21009</v>
      </c>
      <c r="E28" s="55">
        <v>21009</v>
      </c>
      <c r="F28" s="107">
        <v>27470</v>
      </c>
      <c r="G28" s="41">
        <v>27470</v>
      </c>
      <c r="H28" s="54">
        <v>21009</v>
      </c>
      <c r="I28" s="56">
        <f t="shared" si="0"/>
        <v>462</v>
      </c>
      <c r="J28" s="24">
        <f t="shared" si="1"/>
        <v>42</v>
      </c>
      <c r="K28" s="57">
        <f t="shared" si="12"/>
        <v>504</v>
      </c>
      <c r="L28" s="24">
        <f t="shared" si="3"/>
        <v>1618</v>
      </c>
      <c r="M28" s="24">
        <f t="shared" si="4"/>
        <v>147</v>
      </c>
      <c r="N28" s="24">
        <f t="shared" si="8"/>
        <v>31</v>
      </c>
      <c r="O28" s="24">
        <f t="shared" si="5"/>
        <v>6</v>
      </c>
      <c r="P28" s="57">
        <f>SUM(L28:O28)</f>
        <v>1802</v>
      </c>
      <c r="Q28" s="26">
        <f t="shared" si="6"/>
        <v>426</v>
      </c>
      <c r="R28" s="26">
        <f t="shared" si="10"/>
        <v>1329</v>
      </c>
      <c r="S28" s="67">
        <f t="shared" si="7"/>
        <v>1261</v>
      </c>
      <c r="T28" s="2"/>
    </row>
    <row r="29" spans="1:19" ht="17.25" customHeight="1">
      <c r="A29" s="137"/>
      <c r="B29" s="11" t="s">
        <v>108</v>
      </c>
      <c r="C29" s="7">
        <v>21010</v>
      </c>
      <c r="D29" s="71">
        <v>22000</v>
      </c>
      <c r="E29" s="44">
        <v>22000</v>
      </c>
      <c r="F29" s="107">
        <v>27470</v>
      </c>
      <c r="G29" s="41">
        <v>27470</v>
      </c>
      <c r="H29" s="72">
        <v>22000</v>
      </c>
      <c r="I29" s="24">
        <f t="shared" si="0"/>
        <v>484</v>
      </c>
      <c r="J29" s="24">
        <f t="shared" si="1"/>
        <v>44</v>
      </c>
      <c r="K29" s="25">
        <f t="shared" si="12"/>
        <v>528</v>
      </c>
      <c r="L29" s="24">
        <f t="shared" si="3"/>
        <v>1694</v>
      </c>
      <c r="M29" s="24">
        <f t="shared" si="4"/>
        <v>154</v>
      </c>
      <c r="N29" s="24">
        <f t="shared" si="8"/>
        <v>31</v>
      </c>
      <c r="O29" s="24">
        <f t="shared" si="5"/>
        <v>6</v>
      </c>
      <c r="P29" s="25">
        <f t="shared" si="11"/>
        <v>1885</v>
      </c>
      <c r="Q29" s="26">
        <f t="shared" si="6"/>
        <v>426</v>
      </c>
      <c r="R29" s="26">
        <f t="shared" si="10"/>
        <v>1329</v>
      </c>
      <c r="S29" s="67">
        <f t="shared" si="7"/>
        <v>1320</v>
      </c>
    </row>
    <row r="30" spans="1:19" s="73" customFormat="1" ht="17.25" customHeight="1">
      <c r="A30" s="137"/>
      <c r="B30" s="11" t="s">
        <v>111</v>
      </c>
      <c r="C30" s="7">
        <v>22001</v>
      </c>
      <c r="D30" s="71">
        <v>23100</v>
      </c>
      <c r="E30" s="44">
        <v>23100</v>
      </c>
      <c r="F30" s="107">
        <v>27470</v>
      </c>
      <c r="G30" s="41">
        <v>27470</v>
      </c>
      <c r="H30" s="72">
        <v>23100</v>
      </c>
      <c r="I30" s="24">
        <f t="shared" si="0"/>
        <v>508</v>
      </c>
      <c r="J30" s="24">
        <f t="shared" si="1"/>
        <v>46</v>
      </c>
      <c r="K30" s="25">
        <f t="shared" si="12"/>
        <v>554</v>
      </c>
      <c r="L30" s="24">
        <f t="shared" si="3"/>
        <v>1779</v>
      </c>
      <c r="M30" s="24">
        <f t="shared" si="4"/>
        <v>162</v>
      </c>
      <c r="N30" s="24">
        <f t="shared" si="8"/>
        <v>31</v>
      </c>
      <c r="O30" s="24">
        <f t="shared" si="5"/>
        <v>6</v>
      </c>
      <c r="P30" s="25">
        <f t="shared" si="11"/>
        <v>1978</v>
      </c>
      <c r="Q30" s="26">
        <f t="shared" si="6"/>
        <v>426</v>
      </c>
      <c r="R30" s="26">
        <f t="shared" si="10"/>
        <v>1329</v>
      </c>
      <c r="S30" s="67">
        <f t="shared" si="7"/>
        <v>1386</v>
      </c>
    </row>
    <row r="31" spans="1:19" ht="17.25" customHeight="1">
      <c r="A31" s="138"/>
      <c r="B31" s="11" t="s">
        <v>116</v>
      </c>
      <c r="C31" s="7">
        <v>23101</v>
      </c>
      <c r="D31" s="71">
        <v>24000</v>
      </c>
      <c r="E31" s="44">
        <v>24000</v>
      </c>
      <c r="F31" s="107">
        <v>27470</v>
      </c>
      <c r="G31" s="41">
        <v>27470</v>
      </c>
      <c r="H31" s="72">
        <v>24000</v>
      </c>
      <c r="I31" s="24">
        <f t="shared" si="0"/>
        <v>528</v>
      </c>
      <c r="J31" s="24">
        <f t="shared" si="1"/>
        <v>48</v>
      </c>
      <c r="K31" s="25">
        <f t="shared" si="12"/>
        <v>576</v>
      </c>
      <c r="L31" s="24">
        <f t="shared" si="3"/>
        <v>1848</v>
      </c>
      <c r="M31" s="24">
        <f t="shared" si="4"/>
        <v>168</v>
      </c>
      <c r="N31" s="24">
        <f t="shared" si="8"/>
        <v>31</v>
      </c>
      <c r="O31" s="24">
        <f t="shared" si="5"/>
        <v>6</v>
      </c>
      <c r="P31" s="25">
        <f t="shared" si="11"/>
        <v>2053</v>
      </c>
      <c r="Q31" s="26">
        <f t="shared" si="6"/>
        <v>426</v>
      </c>
      <c r="R31" s="26">
        <f t="shared" si="10"/>
        <v>1329</v>
      </c>
      <c r="S31" s="67">
        <f t="shared" si="7"/>
        <v>1440</v>
      </c>
    </row>
    <row r="32" spans="1:19" ht="17.25" customHeight="1">
      <c r="A32" s="138"/>
      <c r="B32" s="11" t="s">
        <v>146</v>
      </c>
      <c r="C32" s="7">
        <v>24001</v>
      </c>
      <c r="D32" s="71">
        <v>25250</v>
      </c>
      <c r="E32" s="44">
        <v>25250</v>
      </c>
      <c r="F32" s="107">
        <v>27470</v>
      </c>
      <c r="G32" s="41">
        <v>27470</v>
      </c>
      <c r="H32" s="72">
        <v>25250</v>
      </c>
      <c r="I32" s="24">
        <f>ROUND(E32*$S$2*20%,0)</f>
        <v>556</v>
      </c>
      <c r="J32" s="24">
        <f>ROUND(E32*$S$4*20%,0)</f>
        <v>51</v>
      </c>
      <c r="K32" s="25">
        <f>SUM(I32:J32)</f>
        <v>607</v>
      </c>
      <c r="L32" s="24">
        <f>ROUND(E32*$S$2*70%,0)</f>
        <v>1944</v>
      </c>
      <c r="M32" s="24">
        <f>ROUND(E32*$S$4*70%,0)</f>
        <v>177</v>
      </c>
      <c r="N32" s="24">
        <f>ROUNDUP(F32*$R$2,0)</f>
        <v>31</v>
      </c>
      <c r="O32" s="24">
        <f>ROUNDUP(E32*$R$4,0)</f>
        <v>7</v>
      </c>
      <c r="P32" s="25">
        <f>SUM(L32:O32)</f>
        <v>2159</v>
      </c>
      <c r="Q32" s="26">
        <f>ROUND(G32*0.0517*0.3,0)</f>
        <v>426</v>
      </c>
      <c r="R32" s="26">
        <f t="shared" si="10"/>
        <v>1329</v>
      </c>
      <c r="S32" s="67">
        <f>ROUND(H32*6/100,0)</f>
        <v>1515</v>
      </c>
    </row>
    <row r="33" spans="1:19" ht="17.25" customHeight="1">
      <c r="A33" s="139"/>
      <c r="B33" s="11" t="s">
        <v>147</v>
      </c>
      <c r="C33" s="7">
        <v>25251</v>
      </c>
      <c r="D33" s="71">
        <v>26400</v>
      </c>
      <c r="E33" s="44">
        <v>26400</v>
      </c>
      <c r="F33" s="107">
        <v>27470</v>
      </c>
      <c r="G33" s="41">
        <v>27470</v>
      </c>
      <c r="H33" s="72">
        <v>26400</v>
      </c>
      <c r="I33" s="24">
        <f t="shared" si="0"/>
        <v>581</v>
      </c>
      <c r="J33" s="24">
        <f t="shared" si="1"/>
        <v>53</v>
      </c>
      <c r="K33" s="25">
        <f t="shared" si="12"/>
        <v>634</v>
      </c>
      <c r="L33" s="24">
        <f t="shared" si="3"/>
        <v>2033</v>
      </c>
      <c r="M33" s="24">
        <f t="shared" si="4"/>
        <v>185</v>
      </c>
      <c r="N33" s="24">
        <f>ROUNDUP(F33*$R$2,0)</f>
        <v>31</v>
      </c>
      <c r="O33" s="24">
        <f t="shared" si="5"/>
        <v>7</v>
      </c>
      <c r="P33" s="25">
        <f t="shared" si="11"/>
        <v>2256</v>
      </c>
      <c r="Q33" s="26">
        <f t="shared" si="6"/>
        <v>426</v>
      </c>
      <c r="R33" s="26">
        <f t="shared" si="10"/>
        <v>1329</v>
      </c>
      <c r="S33" s="67">
        <f t="shared" si="7"/>
        <v>1584</v>
      </c>
    </row>
    <row r="34" spans="1:19" ht="17.25" customHeight="1">
      <c r="A34" s="79" t="s">
        <v>113</v>
      </c>
      <c r="B34" s="80" t="s">
        <v>166</v>
      </c>
      <c r="C34" s="81">
        <v>26401</v>
      </c>
      <c r="D34" s="82">
        <v>27470</v>
      </c>
      <c r="E34" s="83">
        <v>27470</v>
      </c>
      <c r="F34" s="109">
        <v>27470</v>
      </c>
      <c r="G34" s="84">
        <v>27470</v>
      </c>
      <c r="H34" s="85">
        <v>27470</v>
      </c>
      <c r="I34" s="86">
        <f>ROUND(E34*$S$2*20%,0)</f>
        <v>604</v>
      </c>
      <c r="J34" s="86">
        <f>ROUND(E34*$S$4*20%,0)</f>
        <v>55</v>
      </c>
      <c r="K34" s="87">
        <f>SUM(I34:J34)</f>
        <v>659</v>
      </c>
      <c r="L34" s="86">
        <f>ROUND(E34*$S$2*70%,0)</f>
        <v>2115</v>
      </c>
      <c r="M34" s="86">
        <f>ROUND(E34*$S$4*70%,0)</f>
        <v>192</v>
      </c>
      <c r="N34" s="86">
        <f>ROUNDUP(F34*$R$2,0)</f>
        <v>31</v>
      </c>
      <c r="O34" s="86">
        <f>ROUNDUP(E34*$R$4,0)</f>
        <v>7</v>
      </c>
      <c r="P34" s="87">
        <f>SUM(L34:O34)</f>
        <v>2345</v>
      </c>
      <c r="Q34" s="88">
        <f>ROUND(G34*0.0517*0.3,0)</f>
        <v>426</v>
      </c>
      <c r="R34" s="117">
        <f t="shared" si="10"/>
        <v>1329</v>
      </c>
      <c r="S34" s="89">
        <f>ROUND(H34*6/100,0)</f>
        <v>1648</v>
      </c>
    </row>
    <row r="35" spans="1:19" ht="17.25" customHeight="1">
      <c r="A35" s="58" t="s">
        <v>119</v>
      </c>
      <c r="B35" s="11" t="s">
        <v>165</v>
      </c>
      <c r="C35" s="7">
        <v>27471</v>
      </c>
      <c r="D35" s="8">
        <v>27600</v>
      </c>
      <c r="E35" s="44">
        <v>27600</v>
      </c>
      <c r="F35" s="110">
        <v>27600</v>
      </c>
      <c r="G35" s="45">
        <v>27600</v>
      </c>
      <c r="H35" s="39">
        <v>27600</v>
      </c>
      <c r="I35" s="24">
        <f t="shared" si="0"/>
        <v>607</v>
      </c>
      <c r="J35" s="24">
        <f t="shared" si="1"/>
        <v>55</v>
      </c>
      <c r="K35" s="25">
        <f t="shared" si="12"/>
        <v>662</v>
      </c>
      <c r="L35" s="24">
        <f t="shared" si="3"/>
        <v>2125</v>
      </c>
      <c r="M35" s="24">
        <f t="shared" si="4"/>
        <v>193</v>
      </c>
      <c r="N35" s="24">
        <f>ROUNDUP(F35*$R$2,0)</f>
        <v>31</v>
      </c>
      <c r="O35" s="24">
        <f t="shared" si="5"/>
        <v>7</v>
      </c>
      <c r="P35" s="25">
        <f t="shared" si="11"/>
        <v>2356</v>
      </c>
      <c r="Q35" s="26">
        <f aca="true" t="shared" si="13" ref="Q35:Q78">ROUND(G35*0.0517*0.3,0)</f>
        <v>428</v>
      </c>
      <c r="R35" s="26">
        <f t="shared" si="10"/>
        <v>1336</v>
      </c>
      <c r="S35" s="65">
        <f t="shared" si="7"/>
        <v>1656</v>
      </c>
    </row>
    <row r="36" spans="1:19" ht="17.25" customHeight="1">
      <c r="A36" s="58" t="s">
        <v>114</v>
      </c>
      <c r="B36" s="11" t="s">
        <v>148</v>
      </c>
      <c r="C36" s="7">
        <v>27601</v>
      </c>
      <c r="D36" s="8">
        <v>28800</v>
      </c>
      <c r="E36" s="44">
        <v>28800</v>
      </c>
      <c r="F36" s="110">
        <v>28800</v>
      </c>
      <c r="G36" s="45">
        <v>28800</v>
      </c>
      <c r="H36" s="39">
        <v>28800</v>
      </c>
      <c r="I36" s="24">
        <f t="shared" si="0"/>
        <v>634</v>
      </c>
      <c r="J36" s="24">
        <f t="shared" si="1"/>
        <v>58</v>
      </c>
      <c r="K36" s="25">
        <f t="shared" si="12"/>
        <v>692</v>
      </c>
      <c r="L36" s="24">
        <f t="shared" si="3"/>
        <v>2218</v>
      </c>
      <c r="M36" s="24">
        <f t="shared" si="4"/>
        <v>202</v>
      </c>
      <c r="N36" s="24">
        <f aca="true" t="shared" si="14" ref="N36:N78">ROUNDUP(F36*$R$2,0)</f>
        <v>32</v>
      </c>
      <c r="O36" s="24">
        <f t="shared" si="5"/>
        <v>8</v>
      </c>
      <c r="P36" s="25">
        <f t="shared" si="11"/>
        <v>2460</v>
      </c>
      <c r="Q36" s="26">
        <f t="shared" si="13"/>
        <v>447</v>
      </c>
      <c r="R36" s="26">
        <f t="shared" si="10"/>
        <v>1394</v>
      </c>
      <c r="S36" s="65">
        <f t="shared" si="7"/>
        <v>1728</v>
      </c>
    </row>
    <row r="37" spans="1:19" ht="17.25" customHeight="1">
      <c r="A37" s="58" t="s">
        <v>115</v>
      </c>
      <c r="B37" s="11" t="s">
        <v>149</v>
      </c>
      <c r="C37" s="7">
        <v>28801</v>
      </c>
      <c r="D37" s="8">
        <v>30300</v>
      </c>
      <c r="E37" s="44">
        <v>30300</v>
      </c>
      <c r="F37" s="110">
        <v>30300</v>
      </c>
      <c r="G37" s="45">
        <v>30300</v>
      </c>
      <c r="H37" s="39">
        <v>30300</v>
      </c>
      <c r="I37" s="24">
        <f t="shared" si="0"/>
        <v>667</v>
      </c>
      <c r="J37" s="24">
        <f aca="true" t="shared" si="15" ref="J37:J45">ROUND(E37*$S$4*20%,0)</f>
        <v>61</v>
      </c>
      <c r="K37" s="25">
        <f t="shared" si="12"/>
        <v>728</v>
      </c>
      <c r="L37" s="24">
        <f t="shared" si="3"/>
        <v>2333</v>
      </c>
      <c r="M37" s="24">
        <f>ROUND(E37*$S$4*70%,0)</f>
        <v>212</v>
      </c>
      <c r="N37" s="24">
        <f t="shared" si="14"/>
        <v>34</v>
      </c>
      <c r="O37" s="24">
        <f t="shared" si="5"/>
        <v>8</v>
      </c>
      <c r="P37" s="25">
        <f t="shared" si="11"/>
        <v>2587</v>
      </c>
      <c r="Q37" s="26">
        <f t="shared" si="13"/>
        <v>470</v>
      </c>
      <c r="R37" s="26">
        <f t="shared" si="10"/>
        <v>1466</v>
      </c>
      <c r="S37" s="65">
        <f t="shared" si="7"/>
        <v>1818</v>
      </c>
    </row>
    <row r="38" spans="1:19" ht="17.25" customHeight="1">
      <c r="A38" s="58" t="s">
        <v>47</v>
      </c>
      <c r="B38" s="11" t="s">
        <v>150</v>
      </c>
      <c r="C38" s="7">
        <v>30301</v>
      </c>
      <c r="D38" s="8">
        <v>31800</v>
      </c>
      <c r="E38" s="44">
        <v>31800</v>
      </c>
      <c r="F38" s="110">
        <v>31800</v>
      </c>
      <c r="G38" s="45">
        <v>31800</v>
      </c>
      <c r="H38" s="39">
        <v>31800</v>
      </c>
      <c r="I38" s="24">
        <f t="shared" si="0"/>
        <v>700</v>
      </c>
      <c r="J38" s="24">
        <f t="shared" si="15"/>
        <v>64</v>
      </c>
      <c r="K38" s="25">
        <f t="shared" si="12"/>
        <v>764</v>
      </c>
      <c r="L38" s="24">
        <f t="shared" si="3"/>
        <v>2449</v>
      </c>
      <c r="M38" s="24">
        <f t="shared" si="4"/>
        <v>223</v>
      </c>
      <c r="N38" s="24">
        <f t="shared" si="14"/>
        <v>35</v>
      </c>
      <c r="O38" s="24">
        <f t="shared" si="5"/>
        <v>8</v>
      </c>
      <c r="P38" s="25">
        <f t="shared" si="11"/>
        <v>2715</v>
      </c>
      <c r="Q38" s="26">
        <f t="shared" si="13"/>
        <v>493</v>
      </c>
      <c r="R38" s="26">
        <f t="shared" si="10"/>
        <v>1539</v>
      </c>
      <c r="S38" s="65">
        <f t="shared" si="7"/>
        <v>1908</v>
      </c>
    </row>
    <row r="39" spans="1:19" ht="17.25" customHeight="1">
      <c r="A39" s="58" t="s">
        <v>48</v>
      </c>
      <c r="B39" s="11" t="s">
        <v>151</v>
      </c>
      <c r="C39" s="7">
        <v>31801</v>
      </c>
      <c r="D39" s="8">
        <v>33300</v>
      </c>
      <c r="E39" s="44">
        <v>33300</v>
      </c>
      <c r="F39" s="110">
        <v>33300</v>
      </c>
      <c r="G39" s="45">
        <v>33300</v>
      </c>
      <c r="H39" s="39">
        <v>33300</v>
      </c>
      <c r="I39" s="24">
        <f t="shared" si="0"/>
        <v>733</v>
      </c>
      <c r="J39" s="24">
        <f t="shared" si="15"/>
        <v>67</v>
      </c>
      <c r="K39" s="25">
        <f t="shared" si="12"/>
        <v>800</v>
      </c>
      <c r="L39" s="24">
        <f t="shared" si="3"/>
        <v>2564</v>
      </c>
      <c r="M39" s="24">
        <f t="shared" si="4"/>
        <v>233</v>
      </c>
      <c r="N39" s="24">
        <f t="shared" si="14"/>
        <v>37</v>
      </c>
      <c r="O39" s="24">
        <f t="shared" si="5"/>
        <v>9</v>
      </c>
      <c r="P39" s="25">
        <f t="shared" si="11"/>
        <v>2843</v>
      </c>
      <c r="Q39" s="26">
        <f t="shared" si="13"/>
        <v>516</v>
      </c>
      <c r="R39" s="26">
        <f t="shared" si="10"/>
        <v>1611</v>
      </c>
      <c r="S39" s="65">
        <f t="shared" si="7"/>
        <v>1998</v>
      </c>
    </row>
    <row r="40" spans="1:19" ht="17.25" customHeight="1">
      <c r="A40" s="58" t="s">
        <v>49</v>
      </c>
      <c r="B40" s="11" t="s">
        <v>152</v>
      </c>
      <c r="C40" s="7">
        <v>33301</v>
      </c>
      <c r="D40" s="8">
        <v>34800</v>
      </c>
      <c r="E40" s="44">
        <v>34800</v>
      </c>
      <c r="F40" s="110">
        <v>34800</v>
      </c>
      <c r="G40" s="45">
        <v>34800</v>
      </c>
      <c r="H40" s="39">
        <v>34800</v>
      </c>
      <c r="I40" s="24">
        <f t="shared" si="0"/>
        <v>766</v>
      </c>
      <c r="J40" s="24">
        <f t="shared" si="15"/>
        <v>70</v>
      </c>
      <c r="K40" s="25">
        <f t="shared" si="12"/>
        <v>836</v>
      </c>
      <c r="L40" s="24">
        <f t="shared" si="3"/>
        <v>2680</v>
      </c>
      <c r="M40" s="24">
        <f t="shared" si="4"/>
        <v>244</v>
      </c>
      <c r="N40" s="24">
        <f t="shared" si="14"/>
        <v>39</v>
      </c>
      <c r="O40" s="24">
        <f t="shared" si="5"/>
        <v>9</v>
      </c>
      <c r="P40" s="25">
        <f t="shared" si="11"/>
        <v>2972</v>
      </c>
      <c r="Q40" s="26">
        <f t="shared" si="13"/>
        <v>540</v>
      </c>
      <c r="R40" s="26">
        <f t="shared" si="10"/>
        <v>1684</v>
      </c>
      <c r="S40" s="65">
        <f t="shared" si="7"/>
        <v>2088</v>
      </c>
    </row>
    <row r="41" spans="1:19" ht="17.25" customHeight="1">
      <c r="A41" s="58" t="s">
        <v>50</v>
      </c>
      <c r="B41" s="11" t="s">
        <v>153</v>
      </c>
      <c r="C41" s="7">
        <v>34801</v>
      </c>
      <c r="D41" s="8">
        <v>36300</v>
      </c>
      <c r="E41" s="44">
        <v>36300</v>
      </c>
      <c r="F41" s="110">
        <v>36300</v>
      </c>
      <c r="G41" s="45">
        <v>36300</v>
      </c>
      <c r="H41" s="39">
        <v>36300</v>
      </c>
      <c r="I41" s="24">
        <f t="shared" si="0"/>
        <v>799</v>
      </c>
      <c r="J41" s="24">
        <f t="shared" si="15"/>
        <v>73</v>
      </c>
      <c r="K41" s="25">
        <f t="shared" si="12"/>
        <v>872</v>
      </c>
      <c r="L41" s="24">
        <f t="shared" si="3"/>
        <v>2795</v>
      </c>
      <c r="M41" s="24">
        <f t="shared" si="4"/>
        <v>254</v>
      </c>
      <c r="N41" s="24">
        <f t="shared" si="14"/>
        <v>40</v>
      </c>
      <c r="O41" s="24">
        <f t="shared" si="5"/>
        <v>10</v>
      </c>
      <c r="P41" s="25">
        <f t="shared" si="11"/>
        <v>3099</v>
      </c>
      <c r="Q41" s="26">
        <f t="shared" si="13"/>
        <v>563</v>
      </c>
      <c r="R41" s="26">
        <f t="shared" si="10"/>
        <v>1757</v>
      </c>
      <c r="S41" s="65">
        <f t="shared" si="7"/>
        <v>2178</v>
      </c>
    </row>
    <row r="42" spans="1:19" ht="17.25" customHeight="1">
      <c r="A42" s="58" t="s">
        <v>51</v>
      </c>
      <c r="B42" s="11" t="s">
        <v>154</v>
      </c>
      <c r="C42" s="7">
        <v>36301</v>
      </c>
      <c r="D42" s="1">
        <v>38200</v>
      </c>
      <c r="E42" s="44">
        <v>38200</v>
      </c>
      <c r="F42" s="110">
        <v>38200</v>
      </c>
      <c r="G42" s="45">
        <v>38200</v>
      </c>
      <c r="H42" s="39">
        <v>38200</v>
      </c>
      <c r="I42" s="24">
        <f t="shared" si="0"/>
        <v>840</v>
      </c>
      <c r="J42" s="24">
        <f t="shared" si="15"/>
        <v>76</v>
      </c>
      <c r="K42" s="25">
        <f t="shared" si="12"/>
        <v>916</v>
      </c>
      <c r="L42" s="24">
        <f t="shared" si="3"/>
        <v>2941</v>
      </c>
      <c r="M42" s="24">
        <f t="shared" si="4"/>
        <v>267</v>
      </c>
      <c r="N42" s="24">
        <f t="shared" si="14"/>
        <v>43</v>
      </c>
      <c r="O42" s="24">
        <f t="shared" si="5"/>
        <v>10</v>
      </c>
      <c r="P42" s="25">
        <f t="shared" si="11"/>
        <v>3261</v>
      </c>
      <c r="Q42" s="26">
        <f t="shared" si="13"/>
        <v>592</v>
      </c>
      <c r="R42" s="26">
        <f t="shared" si="10"/>
        <v>1849</v>
      </c>
      <c r="S42" s="65">
        <f t="shared" si="7"/>
        <v>2292</v>
      </c>
    </row>
    <row r="43" spans="1:19" ht="17.25" customHeight="1">
      <c r="A43" s="58" t="s">
        <v>52</v>
      </c>
      <c r="B43" s="11" t="s">
        <v>155</v>
      </c>
      <c r="C43" s="7">
        <v>38201</v>
      </c>
      <c r="D43" s="8">
        <v>40100</v>
      </c>
      <c r="E43" s="44">
        <v>40100</v>
      </c>
      <c r="F43" s="110">
        <v>40100</v>
      </c>
      <c r="G43" s="45">
        <v>40100</v>
      </c>
      <c r="H43" s="39">
        <v>40100</v>
      </c>
      <c r="I43" s="24">
        <f t="shared" si="0"/>
        <v>882</v>
      </c>
      <c r="J43" s="24">
        <f t="shared" si="15"/>
        <v>80</v>
      </c>
      <c r="K43" s="25">
        <f t="shared" si="12"/>
        <v>962</v>
      </c>
      <c r="L43" s="24">
        <f t="shared" si="3"/>
        <v>3088</v>
      </c>
      <c r="M43" s="24">
        <f t="shared" si="4"/>
        <v>281</v>
      </c>
      <c r="N43" s="24">
        <f t="shared" si="14"/>
        <v>45</v>
      </c>
      <c r="O43" s="24">
        <f t="shared" si="5"/>
        <v>11</v>
      </c>
      <c r="P43" s="25">
        <f t="shared" si="11"/>
        <v>3425</v>
      </c>
      <c r="Q43" s="26">
        <f t="shared" si="13"/>
        <v>622</v>
      </c>
      <c r="R43" s="26">
        <f t="shared" si="10"/>
        <v>1940</v>
      </c>
      <c r="S43" s="65">
        <f t="shared" si="7"/>
        <v>2406</v>
      </c>
    </row>
    <row r="44" spans="1:19" ht="17.25" customHeight="1">
      <c r="A44" s="58" t="s">
        <v>53</v>
      </c>
      <c r="B44" s="11" t="s">
        <v>156</v>
      </c>
      <c r="C44" s="7">
        <v>40101</v>
      </c>
      <c r="D44" s="8">
        <v>42000</v>
      </c>
      <c r="E44" s="44">
        <v>42000</v>
      </c>
      <c r="F44" s="110">
        <v>42000</v>
      </c>
      <c r="G44" s="45">
        <v>42000</v>
      </c>
      <c r="H44" s="39">
        <v>42000</v>
      </c>
      <c r="I44" s="24">
        <f t="shared" si="0"/>
        <v>924</v>
      </c>
      <c r="J44" s="24">
        <f>ROUND(E44*$S$4*20%,0)</f>
        <v>84</v>
      </c>
      <c r="K44" s="25">
        <f t="shared" si="12"/>
        <v>1008</v>
      </c>
      <c r="L44" s="24">
        <f t="shared" si="3"/>
        <v>3234</v>
      </c>
      <c r="M44" s="24">
        <f t="shared" si="4"/>
        <v>294</v>
      </c>
      <c r="N44" s="24">
        <f t="shared" si="14"/>
        <v>47</v>
      </c>
      <c r="O44" s="24">
        <f t="shared" si="5"/>
        <v>11</v>
      </c>
      <c r="P44" s="25">
        <f t="shared" si="11"/>
        <v>3586</v>
      </c>
      <c r="Q44" s="26">
        <f t="shared" si="13"/>
        <v>651</v>
      </c>
      <c r="R44" s="26">
        <f t="shared" si="10"/>
        <v>2032</v>
      </c>
      <c r="S44" s="65">
        <f t="shared" si="7"/>
        <v>2520</v>
      </c>
    </row>
    <row r="45" spans="1:19" ht="17.25" customHeight="1">
      <c r="A45" s="58" t="s">
        <v>54</v>
      </c>
      <c r="B45" s="12" t="s">
        <v>157</v>
      </c>
      <c r="C45" s="7">
        <v>42001</v>
      </c>
      <c r="D45" s="13">
        <v>43900</v>
      </c>
      <c r="E45" s="44">
        <v>43900</v>
      </c>
      <c r="F45" s="110">
        <v>43900</v>
      </c>
      <c r="G45" s="45">
        <v>43900</v>
      </c>
      <c r="H45" s="39">
        <v>43900</v>
      </c>
      <c r="I45" s="24">
        <f t="shared" si="0"/>
        <v>966</v>
      </c>
      <c r="J45" s="24">
        <f t="shared" si="15"/>
        <v>88</v>
      </c>
      <c r="K45" s="25">
        <f t="shared" si="12"/>
        <v>1054</v>
      </c>
      <c r="L45" s="24">
        <f t="shared" si="3"/>
        <v>3380</v>
      </c>
      <c r="M45" s="24">
        <f t="shared" si="4"/>
        <v>307</v>
      </c>
      <c r="N45" s="24">
        <f t="shared" si="14"/>
        <v>49</v>
      </c>
      <c r="O45" s="24">
        <f t="shared" si="5"/>
        <v>11</v>
      </c>
      <c r="P45" s="25">
        <f t="shared" si="11"/>
        <v>3747</v>
      </c>
      <c r="Q45" s="26">
        <f t="shared" si="13"/>
        <v>681</v>
      </c>
      <c r="R45" s="26">
        <f t="shared" si="10"/>
        <v>2124</v>
      </c>
      <c r="S45" s="65">
        <f aca="true" t="shared" si="16" ref="S45:S78">ROUND(H45*6/100,0)</f>
        <v>2634</v>
      </c>
    </row>
    <row r="46" spans="1:19" s="5" customFormat="1" ht="17.25" customHeight="1">
      <c r="A46" s="79" t="s">
        <v>55</v>
      </c>
      <c r="B46" s="114" t="s">
        <v>158</v>
      </c>
      <c r="C46" s="81">
        <v>43901</v>
      </c>
      <c r="D46" s="115">
        <v>45800</v>
      </c>
      <c r="E46" s="83">
        <v>45800</v>
      </c>
      <c r="F46" s="109">
        <v>45800</v>
      </c>
      <c r="G46" s="84">
        <v>45800</v>
      </c>
      <c r="H46" s="85">
        <v>45800</v>
      </c>
      <c r="I46" s="86">
        <f aca="true" t="shared" si="17" ref="I46:I78">ROUND(E46*$S$2*20%,0)</f>
        <v>1008</v>
      </c>
      <c r="J46" s="86">
        <f>ROUND(E46*$S$4*20%,0)</f>
        <v>92</v>
      </c>
      <c r="K46" s="87">
        <f t="shared" si="12"/>
        <v>1100</v>
      </c>
      <c r="L46" s="86">
        <f aca="true" t="shared" si="18" ref="L46:L78">ROUND(E46*$S$2*70%,0)</f>
        <v>3527</v>
      </c>
      <c r="M46" s="86">
        <f aca="true" t="shared" si="19" ref="M46:M78">ROUND(E46*$S$4*70%,0)</f>
        <v>321</v>
      </c>
      <c r="N46" s="86">
        <f t="shared" si="14"/>
        <v>51</v>
      </c>
      <c r="O46" s="86">
        <f aca="true" t="shared" si="20" ref="O46:O78">ROUNDUP(E46*$R$4,0)</f>
        <v>12</v>
      </c>
      <c r="P46" s="87">
        <f t="shared" si="11"/>
        <v>3911</v>
      </c>
      <c r="Q46" s="88">
        <f t="shared" si="13"/>
        <v>710</v>
      </c>
      <c r="R46" s="88">
        <f>ROUND(G46*0.0517*0.6*1.56,0)</f>
        <v>2216</v>
      </c>
      <c r="S46" s="89">
        <f t="shared" si="16"/>
        <v>2748</v>
      </c>
    </row>
    <row r="47" spans="1:19" ht="17.25" customHeight="1">
      <c r="A47" s="58" t="s">
        <v>120</v>
      </c>
      <c r="B47" s="12" t="s">
        <v>12</v>
      </c>
      <c r="C47" s="7">
        <v>45801</v>
      </c>
      <c r="D47" s="14">
        <v>48200</v>
      </c>
      <c r="E47" s="40">
        <v>45800</v>
      </c>
      <c r="F47" s="110">
        <v>48200</v>
      </c>
      <c r="G47" s="45">
        <v>48200</v>
      </c>
      <c r="H47" s="39">
        <v>48200</v>
      </c>
      <c r="I47" s="24">
        <f t="shared" si="17"/>
        <v>1008</v>
      </c>
      <c r="J47" s="24">
        <f aca="true" t="shared" si="21" ref="J47:J66">ROUND(E47*$S$4*20%,0)</f>
        <v>92</v>
      </c>
      <c r="K47" s="25">
        <f t="shared" si="12"/>
        <v>1100</v>
      </c>
      <c r="L47" s="24">
        <f t="shared" si="18"/>
        <v>3527</v>
      </c>
      <c r="M47" s="24">
        <f t="shared" si="19"/>
        <v>321</v>
      </c>
      <c r="N47" s="24">
        <f t="shared" si="14"/>
        <v>54</v>
      </c>
      <c r="O47" s="24">
        <f t="shared" si="20"/>
        <v>12</v>
      </c>
      <c r="P47" s="25">
        <f t="shared" si="11"/>
        <v>3914</v>
      </c>
      <c r="Q47" s="26">
        <f t="shared" si="13"/>
        <v>748</v>
      </c>
      <c r="R47" s="26">
        <f>ROUND(G47*0.0517*0.6*1.56,0)</f>
        <v>2332</v>
      </c>
      <c r="S47" s="65">
        <f t="shared" si="16"/>
        <v>2892</v>
      </c>
    </row>
    <row r="48" spans="1:19" ht="17.25" customHeight="1">
      <c r="A48" s="58" t="s">
        <v>159</v>
      </c>
      <c r="B48" s="12" t="s">
        <v>13</v>
      </c>
      <c r="C48" s="7">
        <v>48201</v>
      </c>
      <c r="D48" s="14">
        <v>50600</v>
      </c>
      <c r="E48" s="40">
        <v>45800</v>
      </c>
      <c r="F48" s="110">
        <v>50600</v>
      </c>
      <c r="G48" s="45">
        <v>50600</v>
      </c>
      <c r="H48" s="39">
        <v>50600</v>
      </c>
      <c r="I48" s="24">
        <f t="shared" si="17"/>
        <v>1008</v>
      </c>
      <c r="J48" s="24">
        <f t="shared" si="21"/>
        <v>92</v>
      </c>
      <c r="K48" s="25">
        <f t="shared" si="12"/>
        <v>1100</v>
      </c>
      <c r="L48" s="24">
        <f t="shared" si="18"/>
        <v>3527</v>
      </c>
      <c r="M48" s="24">
        <f t="shared" si="19"/>
        <v>321</v>
      </c>
      <c r="N48" s="24">
        <f t="shared" si="14"/>
        <v>56</v>
      </c>
      <c r="O48" s="24">
        <f t="shared" si="20"/>
        <v>12</v>
      </c>
      <c r="P48" s="25">
        <f t="shared" si="11"/>
        <v>3916</v>
      </c>
      <c r="Q48" s="26">
        <f t="shared" si="13"/>
        <v>785</v>
      </c>
      <c r="R48" s="26">
        <f aca="true" t="shared" si="22" ref="R48:R72">ROUND(G48*0.0517*0.6*1.56,0)</f>
        <v>2449</v>
      </c>
      <c r="S48" s="65">
        <f t="shared" si="16"/>
        <v>3036</v>
      </c>
    </row>
    <row r="49" spans="1:19" ht="17.25" customHeight="1">
      <c r="A49" s="58" t="s">
        <v>56</v>
      </c>
      <c r="B49" s="11" t="s">
        <v>14</v>
      </c>
      <c r="C49" s="7">
        <v>50601</v>
      </c>
      <c r="D49" s="15">
        <v>53000</v>
      </c>
      <c r="E49" s="40">
        <v>45800</v>
      </c>
      <c r="F49" s="110">
        <v>53000</v>
      </c>
      <c r="G49" s="45">
        <v>53000</v>
      </c>
      <c r="H49" s="39">
        <v>53000</v>
      </c>
      <c r="I49" s="24">
        <f t="shared" si="17"/>
        <v>1008</v>
      </c>
      <c r="J49" s="24">
        <f t="shared" si="21"/>
        <v>92</v>
      </c>
      <c r="K49" s="25">
        <f t="shared" si="12"/>
        <v>1100</v>
      </c>
      <c r="L49" s="24">
        <f t="shared" si="18"/>
        <v>3527</v>
      </c>
      <c r="M49" s="24">
        <f t="shared" si="19"/>
        <v>321</v>
      </c>
      <c r="N49" s="24">
        <f t="shared" si="14"/>
        <v>59</v>
      </c>
      <c r="O49" s="24">
        <f t="shared" si="20"/>
        <v>12</v>
      </c>
      <c r="P49" s="25">
        <f t="shared" si="11"/>
        <v>3919</v>
      </c>
      <c r="Q49" s="26">
        <f t="shared" si="13"/>
        <v>822</v>
      </c>
      <c r="R49" s="26">
        <f t="shared" si="22"/>
        <v>2565</v>
      </c>
      <c r="S49" s="65">
        <f t="shared" si="16"/>
        <v>3180</v>
      </c>
    </row>
    <row r="50" spans="1:19" ht="17.25" customHeight="1">
      <c r="A50" s="58" t="s">
        <v>57</v>
      </c>
      <c r="B50" s="11" t="s">
        <v>15</v>
      </c>
      <c r="C50" s="7">
        <v>53001</v>
      </c>
      <c r="D50" s="15">
        <v>55400</v>
      </c>
      <c r="E50" s="40">
        <v>45800</v>
      </c>
      <c r="F50" s="110">
        <v>55400</v>
      </c>
      <c r="G50" s="45">
        <v>55400</v>
      </c>
      <c r="H50" s="39">
        <v>55400</v>
      </c>
      <c r="I50" s="24">
        <f t="shared" si="17"/>
        <v>1008</v>
      </c>
      <c r="J50" s="24">
        <f t="shared" si="21"/>
        <v>92</v>
      </c>
      <c r="K50" s="25">
        <f t="shared" si="12"/>
        <v>1100</v>
      </c>
      <c r="L50" s="24">
        <f t="shared" si="18"/>
        <v>3527</v>
      </c>
      <c r="M50" s="24">
        <f t="shared" si="19"/>
        <v>321</v>
      </c>
      <c r="N50" s="24">
        <f t="shared" si="14"/>
        <v>61</v>
      </c>
      <c r="O50" s="24">
        <f t="shared" si="20"/>
        <v>12</v>
      </c>
      <c r="P50" s="25">
        <f t="shared" si="11"/>
        <v>3921</v>
      </c>
      <c r="Q50" s="26">
        <f t="shared" si="13"/>
        <v>859</v>
      </c>
      <c r="R50" s="26">
        <f t="shared" si="22"/>
        <v>2681</v>
      </c>
      <c r="S50" s="65">
        <f t="shared" si="16"/>
        <v>3324</v>
      </c>
    </row>
    <row r="51" spans="1:19" ht="17.25" customHeight="1">
      <c r="A51" s="58" t="s">
        <v>58</v>
      </c>
      <c r="B51" s="11" t="s">
        <v>16</v>
      </c>
      <c r="C51" s="7">
        <v>55401</v>
      </c>
      <c r="D51" s="15">
        <v>57800</v>
      </c>
      <c r="E51" s="40">
        <v>45800</v>
      </c>
      <c r="F51" s="110">
        <v>57800</v>
      </c>
      <c r="G51" s="45">
        <v>57800</v>
      </c>
      <c r="H51" s="39">
        <v>57800</v>
      </c>
      <c r="I51" s="24">
        <f t="shared" si="17"/>
        <v>1008</v>
      </c>
      <c r="J51" s="24">
        <f t="shared" si="21"/>
        <v>92</v>
      </c>
      <c r="K51" s="25">
        <f t="shared" si="12"/>
        <v>1100</v>
      </c>
      <c r="L51" s="24">
        <f t="shared" si="18"/>
        <v>3527</v>
      </c>
      <c r="M51" s="24">
        <f t="shared" si="19"/>
        <v>321</v>
      </c>
      <c r="N51" s="24">
        <f t="shared" si="14"/>
        <v>64</v>
      </c>
      <c r="O51" s="24">
        <f t="shared" si="20"/>
        <v>12</v>
      </c>
      <c r="P51" s="25">
        <f t="shared" si="11"/>
        <v>3924</v>
      </c>
      <c r="Q51" s="26">
        <f t="shared" si="13"/>
        <v>896</v>
      </c>
      <c r="R51" s="26">
        <f t="shared" si="22"/>
        <v>2797</v>
      </c>
      <c r="S51" s="65">
        <f t="shared" si="16"/>
        <v>3468</v>
      </c>
    </row>
    <row r="52" spans="1:19" ht="17.25" customHeight="1">
      <c r="A52" s="58" t="s">
        <v>59</v>
      </c>
      <c r="B52" s="11" t="s">
        <v>17</v>
      </c>
      <c r="C52" s="7">
        <v>57801</v>
      </c>
      <c r="D52" s="15">
        <v>60800</v>
      </c>
      <c r="E52" s="40">
        <v>45800</v>
      </c>
      <c r="F52" s="110">
        <v>60800</v>
      </c>
      <c r="G52" s="45">
        <v>60800</v>
      </c>
      <c r="H52" s="39">
        <v>60800</v>
      </c>
      <c r="I52" s="24">
        <f t="shared" si="17"/>
        <v>1008</v>
      </c>
      <c r="J52" s="24">
        <f t="shared" si="21"/>
        <v>92</v>
      </c>
      <c r="K52" s="25">
        <f t="shared" si="12"/>
        <v>1100</v>
      </c>
      <c r="L52" s="24">
        <f t="shared" si="18"/>
        <v>3527</v>
      </c>
      <c r="M52" s="24">
        <f t="shared" si="19"/>
        <v>321</v>
      </c>
      <c r="N52" s="24">
        <f t="shared" si="14"/>
        <v>67</v>
      </c>
      <c r="O52" s="24">
        <f t="shared" si="20"/>
        <v>12</v>
      </c>
      <c r="P52" s="25">
        <f t="shared" si="11"/>
        <v>3927</v>
      </c>
      <c r="Q52" s="26">
        <f t="shared" si="13"/>
        <v>943</v>
      </c>
      <c r="R52" s="26">
        <f t="shared" si="22"/>
        <v>2942</v>
      </c>
      <c r="S52" s="65">
        <f t="shared" si="16"/>
        <v>3648</v>
      </c>
    </row>
    <row r="53" spans="1:19" ht="17.25" customHeight="1">
      <c r="A53" s="58" t="s">
        <v>98</v>
      </c>
      <c r="B53" s="11" t="s">
        <v>18</v>
      </c>
      <c r="C53" s="7">
        <v>60801</v>
      </c>
      <c r="D53" s="15">
        <v>63800</v>
      </c>
      <c r="E53" s="40">
        <v>45800</v>
      </c>
      <c r="F53" s="110">
        <v>63800</v>
      </c>
      <c r="G53" s="45">
        <v>63800</v>
      </c>
      <c r="H53" s="39">
        <v>63800</v>
      </c>
      <c r="I53" s="24">
        <f t="shared" si="17"/>
        <v>1008</v>
      </c>
      <c r="J53" s="24">
        <f>ROUND(E53*$S$4*20%,0)</f>
        <v>92</v>
      </c>
      <c r="K53" s="25">
        <f t="shared" si="12"/>
        <v>1100</v>
      </c>
      <c r="L53" s="24">
        <f t="shared" si="18"/>
        <v>3527</v>
      </c>
      <c r="M53" s="24">
        <f t="shared" si="19"/>
        <v>321</v>
      </c>
      <c r="N53" s="24">
        <f t="shared" si="14"/>
        <v>71</v>
      </c>
      <c r="O53" s="24">
        <f t="shared" si="20"/>
        <v>12</v>
      </c>
      <c r="P53" s="25">
        <f t="shared" si="11"/>
        <v>3931</v>
      </c>
      <c r="Q53" s="26">
        <f t="shared" si="13"/>
        <v>990</v>
      </c>
      <c r="R53" s="26">
        <f t="shared" si="22"/>
        <v>3087</v>
      </c>
      <c r="S53" s="65">
        <f t="shared" si="16"/>
        <v>3828</v>
      </c>
    </row>
    <row r="54" spans="1:19" ht="17.25" customHeight="1">
      <c r="A54" s="58" t="s">
        <v>60</v>
      </c>
      <c r="B54" s="11" t="s">
        <v>19</v>
      </c>
      <c r="C54" s="7">
        <v>63801</v>
      </c>
      <c r="D54" s="15">
        <v>66800</v>
      </c>
      <c r="E54" s="40">
        <v>45800</v>
      </c>
      <c r="F54" s="110">
        <v>66800</v>
      </c>
      <c r="G54" s="45">
        <v>66800</v>
      </c>
      <c r="H54" s="39">
        <v>66800</v>
      </c>
      <c r="I54" s="24">
        <f t="shared" si="17"/>
        <v>1008</v>
      </c>
      <c r="J54" s="24">
        <f t="shared" si="21"/>
        <v>92</v>
      </c>
      <c r="K54" s="25">
        <f t="shared" si="12"/>
        <v>1100</v>
      </c>
      <c r="L54" s="24">
        <f t="shared" si="18"/>
        <v>3527</v>
      </c>
      <c r="M54" s="24">
        <f t="shared" si="19"/>
        <v>321</v>
      </c>
      <c r="N54" s="24">
        <f t="shared" si="14"/>
        <v>74</v>
      </c>
      <c r="O54" s="24">
        <f t="shared" si="20"/>
        <v>12</v>
      </c>
      <c r="P54" s="25">
        <f t="shared" si="11"/>
        <v>3934</v>
      </c>
      <c r="Q54" s="26">
        <f t="shared" si="13"/>
        <v>1036</v>
      </c>
      <c r="R54" s="26">
        <f t="shared" si="22"/>
        <v>3233</v>
      </c>
      <c r="S54" s="65">
        <f t="shared" si="16"/>
        <v>4008</v>
      </c>
    </row>
    <row r="55" spans="1:19" ht="17.25" customHeight="1">
      <c r="A55" s="58" t="s">
        <v>61</v>
      </c>
      <c r="B55" s="11" t="s">
        <v>20</v>
      </c>
      <c r="C55" s="7">
        <v>66801</v>
      </c>
      <c r="D55" s="15">
        <v>69800</v>
      </c>
      <c r="E55" s="40">
        <v>45800</v>
      </c>
      <c r="F55" s="110">
        <v>69800</v>
      </c>
      <c r="G55" s="45">
        <v>69800</v>
      </c>
      <c r="H55" s="39">
        <v>69800</v>
      </c>
      <c r="I55" s="24">
        <f t="shared" si="17"/>
        <v>1008</v>
      </c>
      <c r="J55" s="24">
        <f t="shared" si="21"/>
        <v>92</v>
      </c>
      <c r="K55" s="25">
        <f t="shared" si="12"/>
        <v>1100</v>
      </c>
      <c r="L55" s="24">
        <f t="shared" si="18"/>
        <v>3527</v>
      </c>
      <c r="M55" s="24">
        <f t="shared" si="19"/>
        <v>321</v>
      </c>
      <c r="N55" s="24">
        <f t="shared" si="14"/>
        <v>77</v>
      </c>
      <c r="O55" s="24">
        <f t="shared" si="20"/>
        <v>12</v>
      </c>
      <c r="P55" s="25">
        <f t="shared" si="11"/>
        <v>3937</v>
      </c>
      <c r="Q55" s="26">
        <f t="shared" si="13"/>
        <v>1083</v>
      </c>
      <c r="R55" s="26">
        <f t="shared" si="22"/>
        <v>3378</v>
      </c>
      <c r="S55" s="65">
        <f t="shared" si="16"/>
        <v>4188</v>
      </c>
    </row>
    <row r="56" spans="1:19" ht="17.25" customHeight="1">
      <c r="A56" s="58" t="s">
        <v>62</v>
      </c>
      <c r="B56" s="11" t="s">
        <v>21</v>
      </c>
      <c r="C56" s="7">
        <v>69801</v>
      </c>
      <c r="D56" s="15">
        <v>72800</v>
      </c>
      <c r="E56" s="40">
        <v>45800</v>
      </c>
      <c r="F56" s="111">
        <v>72800</v>
      </c>
      <c r="G56" s="45">
        <v>72800</v>
      </c>
      <c r="H56" s="39">
        <v>72800</v>
      </c>
      <c r="I56" s="24">
        <f t="shared" si="17"/>
        <v>1008</v>
      </c>
      <c r="J56" s="24">
        <f t="shared" si="21"/>
        <v>92</v>
      </c>
      <c r="K56" s="25">
        <f t="shared" si="12"/>
        <v>1100</v>
      </c>
      <c r="L56" s="24">
        <f t="shared" si="18"/>
        <v>3527</v>
      </c>
      <c r="M56" s="24">
        <f t="shared" si="19"/>
        <v>321</v>
      </c>
      <c r="N56" s="24">
        <f t="shared" si="14"/>
        <v>81</v>
      </c>
      <c r="O56" s="24">
        <f t="shared" si="20"/>
        <v>12</v>
      </c>
      <c r="P56" s="25">
        <f t="shared" si="11"/>
        <v>3941</v>
      </c>
      <c r="Q56" s="26">
        <f t="shared" si="13"/>
        <v>1129</v>
      </c>
      <c r="R56" s="26">
        <f t="shared" si="22"/>
        <v>3523</v>
      </c>
      <c r="S56" s="65">
        <f t="shared" si="16"/>
        <v>4368</v>
      </c>
    </row>
    <row r="57" spans="1:19" ht="17.25" customHeight="1">
      <c r="A57" s="58" t="s">
        <v>63</v>
      </c>
      <c r="B57" s="11" t="s">
        <v>22</v>
      </c>
      <c r="C57" s="7">
        <v>72801</v>
      </c>
      <c r="D57" s="15">
        <v>76500</v>
      </c>
      <c r="E57" s="40">
        <v>45800</v>
      </c>
      <c r="F57" s="111">
        <v>72800</v>
      </c>
      <c r="G57" s="45">
        <v>76500</v>
      </c>
      <c r="H57" s="39">
        <v>76500</v>
      </c>
      <c r="I57" s="24">
        <f t="shared" si="17"/>
        <v>1008</v>
      </c>
      <c r="J57" s="24">
        <f t="shared" si="21"/>
        <v>92</v>
      </c>
      <c r="K57" s="25">
        <f t="shared" si="12"/>
        <v>1100</v>
      </c>
      <c r="L57" s="24">
        <f t="shared" si="18"/>
        <v>3527</v>
      </c>
      <c r="M57" s="24">
        <f t="shared" si="19"/>
        <v>321</v>
      </c>
      <c r="N57" s="24">
        <f t="shared" si="14"/>
        <v>81</v>
      </c>
      <c r="O57" s="24">
        <f t="shared" si="20"/>
        <v>12</v>
      </c>
      <c r="P57" s="25">
        <f t="shared" si="11"/>
        <v>3941</v>
      </c>
      <c r="Q57" s="26">
        <f t="shared" si="13"/>
        <v>1187</v>
      </c>
      <c r="R57" s="26">
        <f t="shared" si="22"/>
        <v>3702</v>
      </c>
      <c r="S57" s="65">
        <f t="shared" si="16"/>
        <v>4590</v>
      </c>
    </row>
    <row r="58" spans="1:19" ht="17.25" customHeight="1">
      <c r="A58" s="58" t="s">
        <v>64</v>
      </c>
      <c r="B58" s="11" t="s">
        <v>23</v>
      </c>
      <c r="C58" s="7">
        <v>76501</v>
      </c>
      <c r="D58" s="15">
        <v>80200</v>
      </c>
      <c r="E58" s="40">
        <v>45800</v>
      </c>
      <c r="F58" s="111">
        <v>72800</v>
      </c>
      <c r="G58" s="45">
        <v>80200</v>
      </c>
      <c r="H58" s="39">
        <v>80200</v>
      </c>
      <c r="I58" s="24">
        <f t="shared" si="17"/>
        <v>1008</v>
      </c>
      <c r="J58" s="24">
        <f t="shared" si="21"/>
        <v>92</v>
      </c>
      <c r="K58" s="25">
        <f t="shared" si="12"/>
        <v>1100</v>
      </c>
      <c r="L58" s="24">
        <f t="shared" si="18"/>
        <v>3527</v>
      </c>
      <c r="M58" s="24">
        <f t="shared" si="19"/>
        <v>321</v>
      </c>
      <c r="N58" s="24">
        <f t="shared" si="14"/>
        <v>81</v>
      </c>
      <c r="O58" s="24">
        <f t="shared" si="20"/>
        <v>12</v>
      </c>
      <c r="P58" s="25">
        <f t="shared" si="11"/>
        <v>3941</v>
      </c>
      <c r="Q58" s="26">
        <f t="shared" si="13"/>
        <v>1244</v>
      </c>
      <c r="R58" s="26">
        <f t="shared" si="22"/>
        <v>3881</v>
      </c>
      <c r="S58" s="65">
        <f t="shared" si="16"/>
        <v>4812</v>
      </c>
    </row>
    <row r="59" spans="1:19" ht="17.25" customHeight="1">
      <c r="A59" s="58" t="s">
        <v>65</v>
      </c>
      <c r="B59" s="11" t="s">
        <v>109</v>
      </c>
      <c r="C59" s="7">
        <v>80201</v>
      </c>
      <c r="D59" s="15">
        <v>83900</v>
      </c>
      <c r="E59" s="40">
        <v>45800</v>
      </c>
      <c r="F59" s="111">
        <v>72800</v>
      </c>
      <c r="G59" s="45">
        <v>83900</v>
      </c>
      <c r="H59" s="39">
        <v>83900</v>
      </c>
      <c r="I59" s="24">
        <f t="shared" si="17"/>
        <v>1008</v>
      </c>
      <c r="J59" s="24">
        <f>ROUND(E59*$S$4*20%,0)</f>
        <v>92</v>
      </c>
      <c r="K59" s="25">
        <f t="shared" si="12"/>
        <v>1100</v>
      </c>
      <c r="L59" s="24">
        <f t="shared" si="18"/>
        <v>3527</v>
      </c>
      <c r="M59" s="24">
        <f t="shared" si="19"/>
        <v>321</v>
      </c>
      <c r="N59" s="24">
        <f t="shared" si="14"/>
        <v>81</v>
      </c>
      <c r="O59" s="24">
        <f t="shared" si="20"/>
        <v>12</v>
      </c>
      <c r="P59" s="25">
        <f t="shared" si="11"/>
        <v>3941</v>
      </c>
      <c r="Q59" s="26">
        <f t="shared" si="13"/>
        <v>1301</v>
      </c>
      <c r="R59" s="26">
        <f t="shared" si="22"/>
        <v>4060</v>
      </c>
      <c r="S59" s="65">
        <f t="shared" si="16"/>
        <v>5034</v>
      </c>
    </row>
    <row r="60" spans="1:19" ht="17.25" customHeight="1">
      <c r="A60" s="58" t="s">
        <v>66</v>
      </c>
      <c r="B60" s="11" t="s">
        <v>24</v>
      </c>
      <c r="C60" s="7">
        <v>83901</v>
      </c>
      <c r="D60" s="15">
        <v>87600</v>
      </c>
      <c r="E60" s="40">
        <v>45800</v>
      </c>
      <c r="F60" s="111">
        <v>72800</v>
      </c>
      <c r="G60" s="45">
        <v>87600</v>
      </c>
      <c r="H60" s="39">
        <v>87600</v>
      </c>
      <c r="I60" s="24">
        <f t="shared" si="17"/>
        <v>1008</v>
      </c>
      <c r="J60" s="24">
        <f t="shared" si="21"/>
        <v>92</v>
      </c>
      <c r="K60" s="25">
        <f t="shared" si="12"/>
        <v>1100</v>
      </c>
      <c r="L60" s="24">
        <f t="shared" si="18"/>
        <v>3527</v>
      </c>
      <c r="M60" s="24">
        <f t="shared" si="19"/>
        <v>321</v>
      </c>
      <c r="N60" s="24">
        <f t="shared" si="14"/>
        <v>81</v>
      </c>
      <c r="O60" s="24">
        <f t="shared" si="20"/>
        <v>12</v>
      </c>
      <c r="P60" s="25">
        <f t="shared" si="11"/>
        <v>3941</v>
      </c>
      <c r="Q60" s="26">
        <f t="shared" si="13"/>
        <v>1359</v>
      </c>
      <c r="R60" s="26">
        <f t="shared" si="22"/>
        <v>4239</v>
      </c>
      <c r="S60" s="65">
        <f t="shared" si="16"/>
        <v>5256</v>
      </c>
    </row>
    <row r="61" spans="1:19" ht="17.25" customHeight="1">
      <c r="A61" s="58" t="s">
        <v>67</v>
      </c>
      <c r="B61" s="11" t="s">
        <v>25</v>
      </c>
      <c r="C61" s="7">
        <v>87601</v>
      </c>
      <c r="D61" s="15">
        <v>92100</v>
      </c>
      <c r="E61" s="40">
        <v>45800</v>
      </c>
      <c r="F61" s="111">
        <v>72800</v>
      </c>
      <c r="G61" s="45">
        <v>92100</v>
      </c>
      <c r="H61" s="39">
        <v>92100</v>
      </c>
      <c r="I61" s="24">
        <f t="shared" si="17"/>
        <v>1008</v>
      </c>
      <c r="J61" s="24">
        <f t="shared" si="21"/>
        <v>92</v>
      </c>
      <c r="K61" s="25">
        <f t="shared" si="12"/>
        <v>1100</v>
      </c>
      <c r="L61" s="24">
        <f t="shared" si="18"/>
        <v>3527</v>
      </c>
      <c r="M61" s="24">
        <f t="shared" si="19"/>
        <v>321</v>
      </c>
      <c r="N61" s="24">
        <f t="shared" si="14"/>
        <v>81</v>
      </c>
      <c r="O61" s="24">
        <f t="shared" si="20"/>
        <v>12</v>
      </c>
      <c r="P61" s="25">
        <f t="shared" si="11"/>
        <v>3941</v>
      </c>
      <c r="Q61" s="26">
        <f t="shared" si="13"/>
        <v>1428</v>
      </c>
      <c r="R61" s="26">
        <f t="shared" si="22"/>
        <v>4457</v>
      </c>
      <c r="S61" s="65">
        <f t="shared" si="16"/>
        <v>5526</v>
      </c>
    </row>
    <row r="62" spans="1:19" ht="17.25" customHeight="1">
      <c r="A62" s="58" t="s">
        <v>68</v>
      </c>
      <c r="B62" s="11" t="s">
        <v>26</v>
      </c>
      <c r="C62" s="7">
        <v>92101</v>
      </c>
      <c r="D62" s="15">
        <v>96600</v>
      </c>
      <c r="E62" s="40">
        <v>45800</v>
      </c>
      <c r="F62" s="111">
        <v>72800</v>
      </c>
      <c r="G62" s="45">
        <v>96600</v>
      </c>
      <c r="H62" s="39">
        <v>96600</v>
      </c>
      <c r="I62" s="24">
        <f t="shared" si="17"/>
        <v>1008</v>
      </c>
      <c r="J62" s="24">
        <f t="shared" si="21"/>
        <v>92</v>
      </c>
      <c r="K62" s="25">
        <f t="shared" si="12"/>
        <v>1100</v>
      </c>
      <c r="L62" s="24">
        <f t="shared" si="18"/>
        <v>3527</v>
      </c>
      <c r="M62" s="24">
        <f t="shared" si="19"/>
        <v>321</v>
      </c>
      <c r="N62" s="24">
        <f t="shared" si="14"/>
        <v>81</v>
      </c>
      <c r="O62" s="24">
        <f t="shared" si="20"/>
        <v>12</v>
      </c>
      <c r="P62" s="25">
        <f t="shared" si="11"/>
        <v>3941</v>
      </c>
      <c r="Q62" s="26">
        <f t="shared" si="13"/>
        <v>1498</v>
      </c>
      <c r="R62" s="26">
        <f t="shared" si="22"/>
        <v>4675</v>
      </c>
      <c r="S62" s="65">
        <f t="shared" si="16"/>
        <v>5796</v>
      </c>
    </row>
    <row r="63" spans="1:19" ht="17.25" customHeight="1">
      <c r="A63" s="58" t="s">
        <v>69</v>
      </c>
      <c r="B63" s="11" t="s">
        <v>27</v>
      </c>
      <c r="C63" s="7">
        <v>96601</v>
      </c>
      <c r="D63" s="15">
        <v>101100</v>
      </c>
      <c r="E63" s="40">
        <v>45800</v>
      </c>
      <c r="F63" s="111">
        <v>72800</v>
      </c>
      <c r="G63" s="45">
        <v>101100</v>
      </c>
      <c r="H63" s="39">
        <v>101100</v>
      </c>
      <c r="I63" s="24">
        <f t="shared" si="17"/>
        <v>1008</v>
      </c>
      <c r="J63" s="24">
        <f t="shared" si="21"/>
        <v>92</v>
      </c>
      <c r="K63" s="25">
        <f t="shared" si="12"/>
        <v>1100</v>
      </c>
      <c r="L63" s="24">
        <f t="shared" si="18"/>
        <v>3527</v>
      </c>
      <c r="M63" s="24">
        <f t="shared" si="19"/>
        <v>321</v>
      </c>
      <c r="N63" s="24">
        <f t="shared" si="14"/>
        <v>81</v>
      </c>
      <c r="O63" s="24">
        <f t="shared" si="20"/>
        <v>12</v>
      </c>
      <c r="P63" s="25">
        <f t="shared" si="11"/>
        <v>3941</v>
      </c>
      <c r="Q63" s="26">
        <f t="shared" si="13"/>
        <v>1568</v>
      </c>
      <c r="R63" s="26">
        <f t="shared" si="22"/>
        <v>4892</v>
      </c>
      <c r="S63" s="65">
        <f t="shared" si="16"/>
        <v>6066</v>
      </c>
    </row>
    <row r="64" spans="1:19" ht="17.25" customHeight="1">
      <c r="A64" s="58" t="s">
        <v>70</v>
      </c>
      <c r="B64" s="11" t="s">
        <v>110</v>
      </c>
      <c r="C64" s="7">
        <v>101101</v>
      </c>
      <c r="D64" s="15">
        <v>105600</v>
      </c>
      <c r="E64" s="40">
        <v>45800</v>
      </c>
      <c r="F64" s="111">
        <v>72800</v>
      </c>
      <c r="G64" s="45">
        <v>105600</v>
      </c>
      <c r="H64" s="39">
        <v>105600</v>
      </c>
      <c r="I64" s="24">
        <f t="shared" si="17"/>
        <v>1008</v>
      </c>
      <c r="J64" s="24">
        <f t="shared" si="21"/>
        <v>92</v>
      </c>
      <c r="K64" s="25">
        <f t="shared" si="12"/>
        <v>1100</v>
      </c>
      <c r="L64" s="24">
        <f t="shared" si="18"/>
        <v>3527</v>
      </c>
      <c r="M64" s="24">
        <f t="shared" si="19"/>
        <v>321</v>
      </c>
      <c r="N64" s="24">
        <f t="shared" si="14"/>
        <v>81</v>
      </c>
      <c r="O64" s="24">
        <f t="shared" si="20"/>
        <v>12</v>
      </c>
      <c r="P64" s="25">
        <f t="shared" si="11"/>
        <v>3941</v>
      </c>
      <c r="Q64" s="26">
        <f t="shared" si="13"/>
        <v>1638</v>
      </c>
      <c r="R64" s="26">
        <f t="shared" si="22"/>
        <v>5110</v>
      </c>
      <c r="S64" s="65">
        <f t="shared" si="16"/>
        <v>6336</v>
      </c>
    </row>
    <row r="65" spans="1:19" ht="17.25" customHeight="1">
      <c r="A65" s="58" t="s">
        <v>71</v>
      </c>
      <c r="B65" s="11" t="s">
        <v>28</v>
      </c>
      <c r="C65" s="7">
        <v>105601</v>
      </c>
      <c r="D65" s="15">
        <v>110100</v>
      </c>
      <c r="E65" s="40">
        <v>45800</v>
      </c>
      <c r="F65" s="111">
        <v>72800</v>
      </c>
      <c r="G65" s="45">
        <v>110100</v>
      </c>
      <c r="H65" s="39">
        <v>110100</v>
      </c>
      <c r="I65" s="24">
        <f t="shared" si="17"/>
        <v>1008</v>
      </c>
      <c r="J65" s="24">
        <f t="shared" si="21"/>
        <v>92</v>
      </c>
      <c r="K65" s="25">
        <f t="shared" si="12"/>
        <v>1100</v>
      </c>
      <c r="L65" s="24">
        <f t="shared" si="18"/>
        <v>3527</v>
      </c>
      <c r="M65" s="24">
        <f t="shared" si="19"/>
        <v>321</v>
      </c>
      <c r="N65" s="24">
        <f t="shared" si="14"/>
        <v>81</v>
      </c>
      <c r="O65" s="24">
        <f t="shared" si="20"/>
        <v>12</v>
      </c>
      <c r="P65" s="25">
        <f t="shared" si="11"/>
        <v>3941</v>
      </c>
      <c r="Q65" s="26">
        <f t="shared" si="13"/>
        <v>1708</v>
      </c>
      <c r="R65" s="26">
        <f t="shared" si="22"/>
        <v>5328</v>
      </c>
      <c r="S65" s="65">
        <f t="shared" si="16"/>
        <v>6606</v>
      </c>
    </row>
    <row r="66" spans="1:19" ht="17.25" customHeight="1">
      <c r="A66" s="58" t="s">
        <v>72</v>
      </c>
      <c r="B66" s="11" t="s">
        <v>29</v>
      </c>
      <c r="C66" s="7">
        <v>110101</v>
      </c>
      <c r="D66" s="15">
        <v>115500</v>
      </c>
      <c r="E66" s="40">
        <v>45800</v>
      </c>
      <c r="F66" s="111">
        <v>72800</v>
      </c>
      <c r="G66" s="45">
        <v>115500</v>
      </c>
      <c r="H66" s="39">
        <v>115500</v>
      </c>
      <c r="I66" s="24">
        <f t="shared" si="17"/>
        <v>1008</v>
      </c>
      <c r="J66" s="24">
        <f t="shared" si="21"/>
        <v>92</v>
      </c>
      <c r="K66" s="25">
        <f t="shared" si="12"/>
        <v>1100</v>
      </c>
      <c r="L66" s="24">
        <f t="shared" si="18"/>
        <v>3527</v>
      </c>
      <c r="M66" s="24">
        <f t="shared" si="19"/>
        <v>321</v>
      </c>
      <c r="N66" s="24">
        <f t="shared" si="14"/>
        <v>81</v>
      </c>
      <c r="O66" s="24">
        <f t="shared" si="20"/>
        <v>12</v>
      </c>
      <c r="P66" s="25">
        <f t="shared" si="11"/>
        <v>3941</v>
      </c>
      <c r="Q66" s="26">
        <f t="shared" si="13"/>
        <v>1791</v>
      </c>
      <c r="R66" s="26">
        <f t="shared" si="22"/>
        <v>5589</v>
      </c>
      <c r="S66" s="65">
        <f t="shared" si="16"/>
        <v>6930</v>
      </c>
    </row>
    <row r="67" spans="1:19" ht="17.25" customHeight="1">
      <c r="A67" s="58" t="s">
        <v>73</v>
      </c>
      <c r="B67" s="11" t="s">
        <v>30</v>
      </c>
      <c r="C67" s="7">
        <v>115501</v>
      </c>
      <c r="D67" s="15">
        <v>120900</v>
      </c>
      <c r="E67" s="40">
        <v>45800</v>
      </c>
      <c r="F67" s="111">
        <v>72800</v>
      </c>
      <c r="G67" s="45">
        <v>120900</v>
      </c>
      <c r="H67" s="39">
        <v>120900</v>
      </c>
      <c r="I67" s="24">
        <f t="shared" si="17"/>
        <v>1008</v>
      </c>
      <c r="J67" s="24">
        <f>ROUND(E67*$S$4*20%,0)</f>
        <v>92</v>
      </c>
      <c r="K67" s="25">
        <f t="shared" si="12"/>
        <v>1100</v>
      </c>
      <c r="L67" s="24">
        <f t="shared" si="18"/>
        <v>3527</v>
      </c>
      <c r="M67" s="24">
        <f t="shared" si="19"/>
        <v>321</v>
      </c>
      <c r="N67" s="24">
        <f t="shared" si="14"/>
        <v>81</v>
      </c>
      <c r="O67" s="24">
        <f t="shared" si="20"/>
        <v>12</v>
      </c>
      <c r="P67" s="25">
        <f t="shared" si="11"/>
        <v>3941</v>
      </c>
      <c r="Q67" s="26">
        <f t="shared" si="13"/>
        <v>1875</v>
      </c>
      <c r="R67" s="26">
        <f t="shared" si="22"/>
        <v>5850</v>
      </c>
      <c r="S67" s="65">
        <f t="shared" si="16"/>
        <v>7254</v>
      </c>
    </row>
    <row r="68" spans="1:19" ht="17.25" customHeight="1">
      <c r="A68" s="58" t="s">
        <v>74</v>
      </c>
      <c r="B68" s="11" t="s">
        <v>31</v>
      </c>
      <c r="C68" s="7">
        <v>120901</v>
      </c>
      <c r="D68" s="15">
        <v>126300</v>
      </c>
      <c r="E68" s="40">
        <v>45800</v>
      </c>
      <c r="F68" s="111">
        <v>72800</v>
      </c>
      <c r="G68" s="45">
        <v>126300</v>
      </c>
      <c r="H68" s="39">
        <v>126300</v>
      </c>
      <c r="I68" s="24">
        <f t="shared" si="17"/>
        <v>1008</v>
      </c>
      <c r="J68" s="24">
        <f aca="true" t="shared" si="23" ref="J68:J78">ROUND(E68*$S$4*20%,0)</f>
        <v>92</v>
      </c>
      <c r="K68" s="25">
        <f t="shared" si="12"/>
        <v>1100</v>
      </c>
      <c r="L68" s="24">
        <f t="shared" si="18"/>
        <v>3527</v>
      </c>
      <c r="M68" s="24">
        <f t="shared" si="19"/>
        <v>321</v>
      </c>
      <c r="N68" s="24">
        <f t="shared" si="14"/>
        <v>81</v>
      </c>
      <c r="O68" s="24">
        <f t="shared" si="20"/>
        <v>12</v>
      </c>
      <c r="P68" s="25">
        <f t="shared" si="11"/>
        <v>3941</v>
      </c>
      <c r="Q68" s="26">
        <f t="shared" si="13"/>
        <v>1959</v>
      </c>
      <c r="R68" s="26">
        <f t="shared" si="22"/>
        <v>6112</v>
      </c>
      <c r="S68" s="65">
        <f t="shared" si="16"/>
        <v>7578</v>
      </c>
    </row>
    <row r="69" spans="1:19" ht="17.25" customHeight="1">
      <c r="A69" s="58" t="s">
        <v>75</v>
      </c>
      <c r="B69" s="11" t="s">
        <v>32</v>
      </c>
      <c r="C69" s="7">
        <v>126301</v>
      </c>
      <c r="D69" s="15">
        <v>131700</v>
      </c>
      <c r="E69" s="40">
        <v>45800</v>
      </c>
      <c r="F69" s="111">
        <v>72800</v>
      </c>
      <c r="G69" s="45">
        <v>131700</v>
      </c>
      <c r="H69" s="39">
        <v>131700</v>
      </c>
      <c r="I69" s="24">
        <f t="shared" si="17"/>
        <v>1008</v>
      </c>
      <c r="J69" s="24">
        <f t="shared" si="23"/>
        <v>92</v>
      </c>
      <c r="K69" s="25">
        <f t="shared" si="12"/>
        <v>1100</v>
      </c>
      <c r="L69" s="24">
        <f t="shared" si="18"/>
        <v>3527</v>
      </c>
      <c r="M69" s="24">
        <f t="shared" si="19"/>
        <v>321</v>
      </c>
      <c r="N69" s="24">
        <f t="shared" si="14"/>
        <v>81</v>
      </c>
      <c r="O69" s="24">
        <f t="shared" si="20"/>
        <v>12</v>
      </c>
      <c r="P69" s="25">
        <f t="shared" si="11"/>
        <v>3941</v>
      </c>
      <c r="Q69" s="26">
        <f t="shared" si="13"/>
        <v>2043</v>
      </c>
      <c r="R69" s="26">
        <f t="shared" si="22"/>
        <v>6373</v>
      </c>
      <c r="S69" s="65">
        <f t="shared" si="16"/>
        <v>7902</v>
      </c>
    </row>
    <row r="70" spans="1:19" ht="17.25" customHeight="1">
      <c r="A70" s="58" t="s">
        <v>76</v>
      </c>
      <c r="B70" s="11" t="s">
        <v>33</v>
      </c>
      <c r="C70" s="7">
        <v>131701</v>
      </c>
      <c r="D70" s="15">
        <v>137100</v>
      </c>
      <c r="E70" s="40">
        <v>45800</v>
      </c>
      <c r="F70" s="111">
        <v>72800</v>
      </c>
      <c r="G70" s="45">
        <v>137100</v>
      </c>
      <c r="H70" s="39">
        <v>137100</v>
      </c>
      <c r="I70" s="24">
        <f t="shared" si="17"/>
        <v>1008</v>
      </c>
      <c r="J70" s="24">
        <f t="shared" si="23"/>
        <v>92</v>
      </c>
      <c r="K70" s="25">
        <f t="shared" si="12"/>
        <v>1100</v>
      </c>
      <c r="L70" s="24">
        <f t="shared" si="18"/>
        <v>3527</v>
      </c>
      <c r="M70" s="24">
        <f t="shared" si="19"/>
        <v>321</v>
      </c>
      <c r="N70" s="24">
        <f t="shared" si="14"/>
        <v>81</v>
      </c>
      <c r="O70" s="24">
        <f t="shared" si="20"/>
        <v>12</v>
      </c>
      <c r="P70" s="25">
        <f t="shared" si="11"/>
        <v>3941</v>
      </c>
      <c r="Q70" s="26">
        <f t="shared" si="13"/>
        <v>2126</v>
      </c>
      <c r="R70" s="26">
        <f t="shared" si="22"/>
        <v>6634</v>
      </c>
      <c r="S70" s="65">
        <f t="shared" si="16"/>
        <v>8226</v>
      </c>
    </row>
    <row r="71" spans="1:19" ht="17.25" customHeight="1">
      <c r="A71" s="58" t="s">
        <v>77</v>
      </c>
      <c r="B71" s="11" t="s">
        <v>34</v>
      </c>
      <c r="C71" s="7">
        <v>137101</v>
      </c>
      <c r="D71" s="15">
        <v>142500</v>
      </c>
      <c r="E71" s="40">
        <v>45800</v>
      </c>
      <c r="F71" s="111">
        <v>72800</v>
      </c>
      <c r="G71" s="45">
        <v>142500</v>
      </c>
      <c r="H71" s="39">
        <v>142500</v>
      </c>
      <c r="I71" s="24">
        <f t="shared" si="17"/>
        <v>1008</v>
      </c>
      <c r="J71" s="24">
        <f t="shared" si="23"/>
        <v>92</v>
      </c>
      <c r="K71" s="25">
        <f t="shared" si="12"/>
        <v>1100</v>
      </c>
      <c r="L71" s="24">
        <f t="shared" si="18"/>
        <v>3527</v>
      </c>
      <c r="M71" s="24">
        <f t="shared" si="19"/>
        <v>321</v>
      </c>
      <c r="N71" s="24">
        <f t="shared" si="14"/>
        <v>81</v>
      </c>
      <c r="O71" s="24">
        <f t="shared" si="20"/>
        <v>12</v>
      </c>
      <c r="P71" s="25">
        <f t="shared" si="11"/>
        <v>3941</v>
      </c>
      <c r="Q71" s="26">
        <f t="shared" si="13"/>
        <v>2210</v>
      </c>
      <c r="R71" s="26">
        <f t="shared" si="22"/>
        <v>6896</v>
      </c>
      <c r="S71" s="65">
        <f t="shared" si="16"/>
        <v>8550</v>
      </c>
    </row>
    <row r="72" spans="1:19" s="5" customFormat="1" ht="17.25" customHeight="1">
      <c r="A72" s="58" t="s">
        <v>78</v>
      </c>
      <c r="B72" s="11" t="s">
        <v>35</v>
      </c>
      <c r="C72" s="7">
        <v>142501</v>
      </c>
      <c r="D72" s="15">
        <v>147900</v>
      </c>
      <c r="E72" s="40">
        <v>45800</v>
      </c>
      <c r="F72" s="111">
        <v>72800</v>
      </c>
      <c r="G72" s="45">
        <v>147900</v>
      </c>
      <c r="H72" s="39">
        <v>147900</v>
      </c>
      <c r="I72" s="24">
        <f t="shared" si="17"/>
        <v>1008</v>
      </c>
      <c r="J72" s="24">
        <f t="shared" si="23"/>
        <v>92</v>
      </c>
      <c r="K72" s="25">
        <f t="shared" si="12"/>
        <v>1100</v>
      </c>
      <c r="L72" s="24">
        <f t="shared" si="18"/>
        <v>3527</v>
      </c>
      <c r="M72" s="24">
        <f t="shared" si="19"/>
        <v>321</v>
      </c>
      <c r="N72" s="24">
        <f t="shared" si="14"/>
        <v>81</v>
      </c>
      <c r="O72" s="24">
        <f t="shared" si="20"/>
        <v>12</v>
      </c>
      <c r="P72" s="25">
        <f t="shared" si="11"/>
        <v>3941</v>
      </c>
      <c r="Q72" s="26">
        <f t="shared" si="13"/>
        <v>2294</v>
      </c>
      <c r="R72" s="26">
        <f t="shared" si="22"/>
        <v>7157</v>
      </c>
      <c r="S72" s="65">
        <f t="shared" si="16"/>
        <v>8874</v>
      </c>
    </row>
    <row r="73" spans="1:19" ht="17.25" customHeight="1">
      <c r="A73" s="74" t="s">
        <v>160</v>
      </c>
      <c r="B73" s="10" t="s">
        <v>36</v>
      </c>
      <c r="C73" s="4">
        <v>147901</v>
      </c>
      <c r="D73" s="16">
        <v>150000</v>
      </c>
      <c r="E73" s="90">
        <v>45800</v>
      </c>
      <c r="F73" s="108">
        <v>72800</v>
      </c>
      <c r="G73" s="46">
        <v>150000</v>
      </c>
      <c r="H73" s="42">
        <v>150000</v>
      </c>
      <c r="I73" s="27">
        <f t="shared" si="17"/>
        <v>1008</v>
      </c>
      <c r="J73" s="27">
        <f t="shared" si="23"/>
        <v>92</v>
      </c>
      <c r="K73" s="28">
        <f t="shared" si="12"/>
        <v>1100</v>
      </c>
      <c r="L73" s="27">
        <f t="shared" si="18"/>
        <v>3527</v>
      </c>
      <c r="M73" s="27">
        <f t="shared" si="19"/>
        <v>321</v>
      </c>
      <c r="N73" s="27">
        <f t="shared" si="14"/>
        <v>81</v>
      </c>
      <c r="O73" s="27">
        <f t="shared" si="20"/>
        <v>12</v>
      </c>
      <c r="P73" s="28">
        <f t="shared" si="11"/>
        <v>3941</v>
      </c>
      <c r="Q73" s="70">
        <f t="shared" si="13"/>
        <v>2327</v>
      </c>
      <c r="R73" s="70">
        <f>ROUND(G73*0.0517*0.6*1.56,0)</f>
        <v>7259</v>
      </c>
      <c r="S73" s="66">
        <f t="shared" si="16"/>
        <v>9000</v>
      </c>
    </row>
    <row r="74" spans="1:19" ht="17.25" customHeight="1">
      <c r="A74" s="58" t="s">
        <v>121</v>
      </c>
      <c r="B74" s="11" t="s">
        <v>37</v>
      </c>
      <c r="C74" s="7">
        <v>150001</v>
      </c>
      <c r="D74" s="15">
        <v>156400</v>
      </c>
      <c r="E74" s="40">
        <v>45800</v>
      </c>
      <c r="F74" s="111">
        <v>72800</v>
      </c>
      <c r="G74" s="45">
        <v>156400</v>
      </c>
      <c r="H74" s="47">
        <v>150000</v>
      </c>
      <c r="I74" s="24">
        <f t="shared" si="17"/>
        <v>1008</v>
      </c>
      <c r="J74" s="24">
        <f t="shared" si="23"/>
        <v>92</v>
      </c>
      <c r="K74" s="25">
        <f t="shared" si="12"/>
        <v>1100</v>
      </c>
      <c r="L74" s="24">
        <f t="shared" si="18"/>
        <v>3527</v>
      </c>
      <c r="M74" s="24">
        <f t="shared" si="19"/>
        <v>321</v>
      </c>
      <c r="N74" s="24">
        <f t="shared" si="14"/>
        <v>81</v>
      </c>
      <c r="O74" s="24">
        <f t="shared" si="20"/>
        <v>12</v>
      </c>
      <c r="P74" s="25">
        <f t="shared" si="11"/>
        <v>3941</v>
      </c>
      <c r="Q74" s="26">
        <f t="shared" si="13"/>
        <v>2426</v>
      </c>
      <c r="R74" s="26">
        <f>ROUND(G74*0.0517*0.6*1.56,0)</f>
        <v>7568</v>
      </c>
      <c r="S74" s="65">
        <f t="shared" si="16"/>
        <v>9000</v>
      </c>
    </row>
    <row r="75" spans="1:19" ht="17.25" customHeight="1">
      <c r="A75" s="58" t="s">
        <v>161</v>
      </c>
      <c r="B75" s="11" t="s">
        <v>38</v>
      </c>
      <c r="C75" s="7">
        <v>156401</v>
      </c>
      <c r="D75" s="15">
        <v>162800</v>
      </c>
      <c r="E75" s="40">
        <v>45800</v>
      </c>
      <c r="F75" s="111">
        <v>72800</v>
      </c>
      <c r="G75" s="45">
        <v>162800</v>
      </c>
      <c r="H75" s="47">
        <v>150000</v>
      </c>
      <c r="I75" s="24">
        <f t="shared" si="17"/>
        <v>1008</v>
      </c>
      <c r="J75" s="24">
        <f>ROUND(E75*$S$4*20%,0)</f>
        <v>92</v>
      </c>
      <c r="K75" s="25">
        <f t="shared" si="12"/>
        <v>1100</v>
      </c>
      <c r="L75" s="24">
        <f t="shared" si="18"/>
        <v>3527</v>
      </c>
      <c r="M75" s="24">
        <f t="shared" si="19"/>
        <v>321</v>
      </c>
      <c r="N75" s="24">
        <f t="shared" si="14"/>
        <v>81</v>
      </c>
      <c r="O75" s="24">
        <f t="shared" si="20"/>
        <v>12</v>
      </c>
      <c r="P75" s="25">
        <f t="shared" si="11"/>
        <v>3941</v>
      </c>
      <c r="Q75" s="26">
        <f t="shared" si="13"/>
        <v>2525</v>
      </c>
      <c r="R75" s="26">
        <f aca="true" t="shared" si="24" ref="R75:R82">ROUND(G75*0.0517*0.6*1.56,0)</f>
        <v>7878</v>
      </c>
      <c r="S75" s="65">
        <f t="shared" si="16"/>
        <v>9000</v>
      </c>
    </row>
    <row r="76" spans="1:19" ht="17.25" customHeight="1">
      <c r="A76" s="58" t="s">
        <v>79</v>
      </c>
      <c r="B76" s="11" t="s">
        <v>39</v>
      </c>
      <c r="C76" s="7">
        <v>162801</v>
      </c>
      <c r="D76" s="15">
        <v>169200</v>
      </c>
      <c r="E76" s="40">
        <v>45800</v>
      </c>
      <c r="F76" s="111">
        <v>72800</v>
      </c>
      <c r="G76" s="45">
        <v>169200</v>
      </c>
      <c r="H76" s="47">
        <v>150000</v>
      </c>
      <c r="I76" s="24">
        <f t="shared" si="17"/>
        <v>1008</v>
      </c>
      <c r="J76" s="24">
        <f t="shared" si="23"/>
        <v>92</v>
      </c>
      <c r="K76" s="25">
        <f t="shared" si="12"/>
        <v>1100</v>
      </c>
      <c r="L76" s="24">
        <f t="shared" si="18"/>
        <v>3527</v>
      </c>
      <c r="M76" s="24">
        <f t="shared" si="19"/>
        <v>321</v>
      </c>
      <c r="N76" s="24">
        <f t="shared" si="14"/>
        <v>81</v>
      </c>
      <c r="O76" s="24">
        <f t="shared" si="20"/>
        <v>12</v>
      </c>
      <c r="P76" s="25">
        <f t="shared" si="11"/>
        <v>3941</v>
      </c>
      <c r="Q76" s="26">
        <f t="shared" si="13"/>
        <v>2624</v>
      </c>
      <c r="R76" s="26">
        <f t="shared" si="24"/>
        <v>8188</v>
      </c>
      <c r="S76" s="65">
        <f t="shared" si="16"/>
        <v>9000</v>
      </c>
    </row>
    <row r="77" spans="1:19" ht="17.25" customHeight="1">
      <c r="A77" s="58" t="s">
        <v>80</v>
      </c>
      <c r="B77" s="11" t="s">
        <v>40</v>
      </c>
      <c r="C77" s="7">
        <v>169201</v>
      </c>
      <c r="D77" s="15">
        <v>175600</v>
      </c>
      <c r="E77" s="40">
        <v>45800</v>
      </c>
      <c r="F77" s="111">
        <v>72800</v>
      </c>
      <c r="G77" s="45">
        <v>175600</v>
      </c>
      <c r="H77" s="47">
        <v>150000</v>
      </c>
      <c r="I77" s="24">
        <f t="shared" si="17"/>
        <v>1008</v>
      </c>
      <c r="J77" s="24">
        <f t="shared" si="23"/>
        <v>92</v>
      </c>
      <c r="K77" s="25">
        <f t="shared" si="12"/>
        <v>1100</v>
      </c>
      <c r="L77" s="24">
        <f t="shared" si="18"/>
        <v>3527</v>
      </c>
      <c r="M77" s="24">
        <f t="shared" si="19"/>
        <v>321</v>
      </c>
      <c r="N77" s="24">
        <f t="shared" si="14"/>
        <v>81</v>
      </c>
      <c r="O77" s="24">
        <f t="shared" si="20"/>
        <v>12</v>
      </c>
      <c r="P77" s="25">
        <f t="shared" si="11"/>
        <v>3941</v>
      </c>
      <c r="Q77" s="26">
        <f t="shared" si="13"/>
        <v>2724</v>
      </c>
      <c r="R77" s="26">
        <f t="shared" si="24"/>
        <v>8497</v>
      </c>
      <c r="S77" s="65">
        <f t="shared" si="16"/>
        <v>9000</v>
      </c>
    </row>
    <row r="78" spans="1:20" s="33" customFormat="1" ht="17.25" customHeight="1">
      <c r="A78" s="58" t="s">
        <v>81</v>
      </c>
      <c r="B78" s="11" t="s">
        <v>140</v>
      </c>
      <c r="C78" s="7">
        <v>175601</v>
      </c>
      <c r="D78" s="15">
        <v>182000</v>
      </c>
      <c r="E78" s="40">
        <v>45800</v>
      </c>
      <c r="F78" s="111">
        <v>72800</v>
      </c>
      <c r="G78" s="45">
        <v>182000</v>
      </c>
      <c r="H78" s="47">
        <v>150000</v>
      </c>
      <c r="I78" s="24">
        <f t="shared" si="17"/>
        <v>1008</v>
      </c>
      <c r="J78" s="24">
        <f t="shared" si="23"/>
        <v>92</v>
      </c>
      <c r="K78" s="25">
        <f t="shared" si="12"/>
        <v>1100</v>
      </c>
      <c r="L78" s="24">
        <f t="shared" si="18"/>
        <v>3527</v>
      </c>
      <c r="M78" s="24">
        <f t="shared" si="19"/>
        <v>321</v>
      </c>
      <c r="N78" s="24">
        <f t="shared" si="14"/>
        <v>81</v>
      </c>
      <c r="O78" s="24">
        <f t="shared" si="20"/>
        <v>12</v>
      </c>
      <c r="P78" s="25">
        <f t="shared" si="11"/>
        <v>3941</v>
      </c>
      <c r="Q78" s="26">
        <f t="shared" si="13"/>
        <v>2823</v>
      </c>
      <c r="R78" s="26">
        <f t="shared" si="24"/>
        <v>8807</v>
      </c>
      <c r="S78" s="65">
        <f t="shared" si="16"/>
        <v>9000</v>
      </c>
      <c r="T78" s="36"/>
    </row>
    <row r="79" spans="1:20" s="33" customFormat="1" ht="17.25" customHeight="1">
      <c r="A79" s="58" t="s">
        <v>82</v>
      </c>
      <c r="B79" s="11" t="s">
        <v>141</v>
      </c>
      <c r="C79" s="7">
        <v>182001</v>
      </c>
      <c r="D79" s="15">
        <v>189500</v>
      </c>
      <c r="E79" s="40">
        <v>45800</v>
      </c>
      <c r="F79" s="111">
        <v>72800</v>
      </c>
      <c r="G79" s="45">
        <v>189500</v>
      </c>
      <c r="H79" s="47">
        <v>150000</v>
      </c>
      <c r="I79" s="24">
        <f>ROUND(E79*$S$2*20%,0)</f>
        <v>1008</v>
      </c>
      <c r="J79" s="24">
        <f>ROUND(E79*$S$4*20%,0)</f>
        <v>92</v>
      </c>
      <c r="K79" s="25">
        <f>SUM(I79:J79)</f>
        <v>1100</v>
      </c>
      <c r="L79" s="24">
        <f>ROUND(E79*$S$2*70%,0)</f>
        <v>3527</v>
      </c>
      <c r="M79" s="24">
        <f>ROUND(E79*$S$4*70%,0)</f>
        <v>321</v>
      </c>
      <c r="N79" s="24">
        <f>ROUNDUP(F79*$R$2,0)</f>
        <v>81</v>
      </c>
      <c r="O79" s="24">
        <f>ROUNDUP(E79*$R$4,0)</f>
        <v>12</v>
      </c>
      <c r="P79" s="25">
        <f>SUM(L79:O79)</f>
        <v>3941</v>
      </c>
      <c r="Q79" s="26">
        <f>ROUND(G79*0.0517*0.3,0)</f>
        <v>2939</v>
      </c>
      <c r="R79" s="26">
        <f t="shared" si="24"/>
        <v>9170</v>
      </c>
      <c r="S79" s="65">
        <f>ROUND(H79*6/100,0)</f>
        <v>9000</v>
      </c>
      <c r="T79" s="36"/>
    </row>
    <row r="80" spans="1:20" s="33" customFormat="1" ht="15.75" customHeight="1">
      <c r="A80" s="58" t="s">
        <v>135</v>
      </c>
      <c r="B80" s="11" t="s">
        <v>142</v>
      </c>
      <c r="C80" s="7">
        <v>189501</v>
      </c>
      <c r="D80" s="15">
        <v>197000</v>
      </c>
      <c r="E80" s="40">
        <v>45800</v>
      </c>
      <c r="F80" s="111">
        <v>72800</v>
      </c>
      <c r="G80" s="45">
        <v>197000</v>
      </c>
      <c r="H80" s="47">
        <v>150000</v>
      </c>
      <c r="I80" s="24">
        <f>ROUND(E80*$S$2*20%,0)</f>
        <v>1008</v>
      </c>
      <c r="J80" s="24">
        <f>ROUND(E80*$S$4*20%,0)</f>
        <v>92</v>
      </c>
      <c r="K80" s="25">
        <f>SUM(I80:J80)</f>
        <v>1100</v>
      </c>
      <c r="L80" s="24">
        <f>ROUND(E80*$S$2*70%,0)</f>
        <v>3527</v>
      </c>
      <c r="M80" s="24">
        <f>ROUND(E80*$S$4*70%,0)</f>
        <v>321</v>
      </c>
      <c r="N80" s="24">
        <f>ROUNDUP(F80*$R$2,0)</f>
        <v>81</v>
      </c>
      <c r="O80" s="24">
        <f>ROUNDUP(E80*$R$4,0)</f>
        <v>12</v>
      </c>
      <c r="P80" s="25">
        <f>SUM(L80:O80)</f>
        <v>3941</v>
      </c>
      <c r="Q80" s="26">
        <f>ROUND(G80*0.0517*0.3,0)</f>
        <v>3055</v>
      </c>
      <c r="R80" s="26">
        <f t="shared" si="24"/>
        <v>9533</v>
      </c>
      <c r="S80" s="65">
        <f>ROUND(H80*6/100,0)</f>
        <v>9000</v>
      </c>
      <c r="T80" s="36"/>
    </row>
    <row r="81" spans="1:20" s="33" customFormat="1" ht="15.75" customHeight="1">
      <c r="A81" s="58" t="s">
        <v>136</v>
      </c>
      <c r="B81" s="11" t="s">
        <v>143</v>
      </c>
      <c r="C81" s="7">
        <v>197001</v>
      </c>
      <c r="D81" s="15">
        <v>204500</v>
      </c>
      <c r="E81" s="40">
        <v>45800</v>
      </c>
      <c r="F81" s="111">
        <v>72800</v>
      </c>
      <c r="G81" s="45">
        <v>204500</v>
      </c>
      <c r="H81" s="47">
        <v>150000</v>
      </c>
      <c r="I81" s="24">
        <f>ROUND(E81*$S$2*20%,0)</f>
        <v>1008</v>
      </c>
      <c r="J81" s="24">
        <f>ROUND(E81*$S$4*20%,0)</f>
        <v>92</v>
      </c>
      <c r="K81" s="25">
        <f>SUM(I81:J81)</f>
        <v>1100</v>
      </c>
      <c r="L81" s="24">
        <f>ROUND(E81*$S$2*70%,0)</f>
        <v>3527</v>
      </c>
      <c r="M81" s="24">
        <f>ROUND(E81*$S$4*70%,0)</f>
        <v>321</v>
      </c>
      <c r="N81" s="24">
        <f>ROUNDUP(F81*$R$2,0)</f>
        <v>81</v>
      </c>
      <c r="O81" s="24">
        <f>ROUNDUP(E81*$R$4,0)</f>
        <v>12</v>
      </c>
      <c r="P81" s="25">
        <f>SUM(L81:O81)</f>
        <v>3941</v>
      </c>
      <c r="Q81" s="26">
        <f>ROUND(G81*0.0517*0.3,0)</f>
        <v>3172</v>
      </c>
      <c r="R81" s="26">
        <f t="shared" si="24"/>
        <v>9896</v>
      </c>
      <c r="S81" s="65">
        <f>ROUND(H81*6/100,0)</f>
        <v>9000</v>
      </c>
      <c r="T81" s="36"/>
    </row>
    <row r="82" spans="1:20" s="33" customFormat="1" ht="15.75" customHeight="1">
      <c r="A82" s="58" t="s">
        <v>137</v>
      </c>
      <c r="B82" s="11" t="s">
        <v>144</v>
      </c>
      <c r="C82" s="7">
        <v>204501</v>
      </c>
      <c r="D82" s="15">
        <v>212000</v>
      </c>
      <c r="E82" s="40">
        <v>45800</v>
      </c>
      <c r="F82" s="111">
        <v>72800</v>
      </c>
      <c r="G82" s="45">
        <v>212000</v>
      </c>
      <c r="H82" s="47">
        <v>150000</v>
      </c>
      <c r="I82" s="24">
        <f>ROUND(E82*$S$2*20%,0)</f>
        <v>1008</v>
      </c>
      <c r="J82" s="24">
        <f>ROUND(E82*$S$4*20%,0)</f>
        <v>92</v>
      </c>
      <c r="K82" s="25">
        <f>SUM(I82:J82)</f>
        <v>1100</v>
      </c>
      <c r="L82" s="24">
        <f>ROUND(E82*$S$2*70%,0)</f>
        <v>3527</v>
      </c>
      <c r="M82" s="24">
        <f>ROUND(E82*$S$4*70%,0)</f>
        <v>321</v>
      </c>
      <c r="N82" s="24">
        <f>ROUNDUP(F82*$R$2,0)</f>
        <v>81</v>
      </c>
      <c r="O82" s="24">
        <f>ROUNDUP(E82*$R$4,0)</f>
        <v>12</v>
      </c>
      <c r="P82" s="25">
        <f>SUM(L82:O82)</f>
        <v>3941</v>
      </c>
      <c r="Q82" s="26">
        <f>ROUND(G82*0.0517*0.3,0)</f>
        <v>3288</v>
      </c>
      <c r="R82" s="26">
        <f t="shared" si="24"/>
        <v>10259</v>
      </c>
      <c r="S82" s="65">
        <f>ROUND(H82*6/100,0)</f>
        <v>9000</v>
      </c>
      <c r="T82" s="36"/>
    </row>
    <row r="83" spans="1:20" s="33" customFormat="1" ht="17.25" customHeight="1" thickBot="1">
      <c r="A83" s="113" t="s">
        <v>138</v>
      </c>
      <c r="B83" s="17" t="s">
        <v>139</v>
      </c>
      <c r="C83" s="18">
        <v>212001</v>
      </c>
      <c r="D83" s="19">
        <v>219500</v>
      </c>
      <c r="E83" s="48">
        <v>45800</v>
      </c>
      <c r="F83" s="112">
        <v>72800</v>
      </c>
      <c r="G83" s="49">
        <v>219500</v>
      </c>
      <c r="H83" s="50">
        <v>150000</v>
      </c>
      <c r="I83" s="29">
        <f>ROUND(E83*$S$2*20%,0)</f>
        <v>1008</v>
      </c>
      <c r="J83" s="29">
        <f>ROUND(E83*$S$4*20%,0)</f>
        <v>92</v>
      </c>
      <c r="K83" s="30">
        <f>SUM(I83:J83)</f>
        <v>1100</v>
      </c>
      <c r="L83" s="29">
        <f>ROUND(E83*$S$2*70%,0)</f>
        <v>3527</v>
      </c>
      <c r="M83" s="29">
        <f>ROUND(E83*$S$4*70%,0)</f>
        <v>321</v>
      </c>
      <c r="N83" s="29">
        <f>ROUNDUP(F83*$R$2,0)</f>
        <v>81</v>
      </c>
      <c r="O83" s="29">
        <f>ROUNDUP(E83*$R$4,0)</f>
        <v>12</v>
      </c>
      <c r="P83" s="30">
        <f>SUM(L83:O83)</f>
        <v>3941</v>
      </c>
      <c r="Q83" s="69">
        <f>ROUND(G83*0.0517*0.3,0)</f>
        <v>3404</v>
      </c>
      <c r="R83" s="69">
        <f>ROUND(G83*0.0517*0.6*1.56,0)</f>
        <v>10622</v>
      </c>
      <c r="S83" s="68">
        <f>ROUND(H83*6/100,0)</f>
        <v>9000</v>
      </c>
      <c r="T83" s="36"/>
    </row>
    <row r="84" spans="1:15" s="33" customFormat="1" ht="14.25" customHeight="1">
      <c r="A84" s="34" t="s">
        <v>145</v>
      </c>
      <c r="B84" s="35"/>
      <c r="C84" s="36"/>
      <c r="D84" s="36"/>
      <c r="E84" s="36"/>
      <c r="F84" s="36"/>
      <c r="G84" s="36"/>
      <c r="H84" s="36"/>
      <c r="J84" s="36"/>
      <c r="K84" s="36"/>
      <c r="L84" s="36"/>
      <c r="M84" s="36"/>
      <c r="N84" s="77"/>
      <c r="O84" s="36"/>
    </row>
    <row r="85" spans="1:14" s="33" customFormat="1" ht="15" customHeight="1">
      <c r="A85" s="37"/>
      <c r="B85" s="38"/>
      <c r="N85" s="78"/>
    </row>
    <row r="86" spans="1:19" ht="19.5" customHeight="1">
      <c r="A86" s="37"/>
      <c r="B86" s="38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78"/>
      <c r="O86" s="33"/>
      <c r="P86" s="33"/>
      <c r="Q86" s="33"/>
      <c r="R86" s="33"/>
      <c r="S86" s="33"/>
    </row>
  </sheetData>
  <sheetProtection/>
  <mergeCells count="22">
    <mergeCell ref="A1:P1"/>
    <mergeCell ref="A3:P3"/>
    <mergeCell ref="A4:P4"/>
    <mergeCell ref="A5:P5"/>
    <mergeCell ref="S9:S11"/>
    <mergeCell ref="Q9:R9"/>
    <mergeCell ref="I9:P9"/>
    <mergeCell ref="I10:K10"/>
    <mergeCell ref="L10:P10"/>
    <mergeCell ref="D9:D11"/>
    <mergeCell ref="A6:P6"/>
    <mergeCell ref="A9:A11"/>
    <mergeCell ref="C9:C11"/>
    <mergeCell ref="H9:H11"/>
    <mergeCell ref="B9:B11"/>
    <mergeCell ref="A12:A33"/>
    <mergeCell ref="Q10:Q11"/>
    <mergeCell ref="R10:R11"/>
    <mergeCell ref="E9:E11"/>
    <mergeCell ref="A7:P7"/>
    <mergeCell ref="G9:G11"/>
    <mergeCell ref="F9:F11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21" sqref="J21"/>
    </sheetView>
  </sheetViews>
  <sheetFormatPr defaultColWidth="9.00390625" defaultRowHeight="16.5"/>
  <cols>
    <col min="1" max="1" width="15.75390625" style="92" customWidth="1"/>
    <col min="2" max="10" width="9.00390625" style="92" customWidth="1"/>
    <col min="11" max="11" width="16.00390625" style="92" customWidth="1"/>
    <col min="12" max="16384" width="9.00390625" style="92" customWidth="1"/>
  </cols>
  <sheetData>
    <row r="1" spans="1:2" ht="27.75" customHeight="1" thickBot="1">
      <c r="A1" s="149" t="s">
        <v>132</v>
      </c>
      <c r="B1" s="149"/>
    </row>
    <row r="2" spans="1:11" ht="18" customHeight="1">
      <c r="A2" s="93" t="s">
        <v>112</v>
      </c>
      <c r="B2" s="93" t="s">
        <v>124</v>
      </c>
      <c r="C2" s="93"/>
      <c r="D2" s="94" t="s">
        <v>130</v>
      </c>
      <c r="E2" s="95" t="s">
        <v>131</v>
      </c>
      <c r="F2" s="96" t="s">
        <v>125</v>
      </c>
      <c r="G2" s="95" t="s">
        <v>128</v>
      </c>
      <c r="H2" s="96" t="s">
        <v>126</v>
      </c>
      <c r="I2" s="97" t="s">
        <v>133</v>
      </c>
      <c r="K2" s="98" t="s">
        <v>129</v>
      </c>
    </row>
    <row r="3" spans="1:11" ht="16.5" thickBot="1">
      <c r="A3" s="92">
        <v>1</v>
      </c>
      <c r="B3" s="99">
        <v>50000</v>
      </c>
      <c r="D3" s="100">
        <f>IF(B3="","",VLOOKUP(B3,級距表,2,TRUE))</f>
        <v>50600</v>
      </c>
      <c r="E3" s="101">
        <f>IF(D3="","",VLOOKUP(D3,insurance,9,TRUE))</f>
        <v>1100</v>
      </c>
      <c r="F3" s="102">
        <f>IF(D3="","",VLOOKUP(D3,insurance,14,TRUE))</f>
        <v>3916</v>
      </c>
      <c r="G3" s="101">
        <f>IF(D3="","",VLOOKUP(D3,insurance,15,TRUE))</f>
        <v>785</v>
      </c>
      <c r="H3" s="102">
        <f>IF(D3="","",VLOOKUP(D3,insurance,16,TRUE))</f>
        <v>2449</v>
      </c>
      <c r="I3" s="103">
        <f>IF(D3="","",VLOOKUP(D3,insurance,17,TRUE))</f>
        <v>3036</v>
      </c>
      <c r="K3" s="104">
        <f>ROUND(B3*B9,0)</f>
        <v>1055</v>
      </c>
    </row>
    <row r="8" ht="16.5">
      <c r="A8" s="105" t="s">
        <v>134</v>
      </c>
    </row>
    <row r="9" spans="1:2" ht="16.5">
      <c r="A9" s="92" t="s">
        <v>127</v>
      </c>
      <c r="B9" s="106">
        <v>0.0211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國立臺灣大學勞健保及勞退金負擔費用對照表_113年1月起適用</dc:title>
  <dc:subject/>
  <dc:creator>cut</dc:creator>
  <cp:keywords/>
  <dc:description/>
  <cp:lastModifiedBy>陳政勳</cp:lastModifiedBy>
  <cp:lastPrinted>2023-11-14T07:12:01Z</cp:lastPrinted>
  <dcterms:created xsi:type="dcterms:W3CDTF">2011-12-09T03:05:16Z</dcterms:created>
  <dcterms:modified xsi:type="dcterms:W3CDTF">2024-03-14T00:52:30Z</dcterms:modified>
  <cp:category/>
  <cp:version/>
  <cp:contentType/>
  <cp:contentStatus/>
</cp:coreProperties>
</file>