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urse\excel2019adv\"/>
    </mc:Choice>
  </mc:AlternateContent>
  <xr:revisionPtr revIDLastSave="0" documentId="13_ncr:40009_{DE9C6F90-3A97-4683-9256-B1B8ECF371AE}" xr6:coauthVersionLast="36" xr6:coauthVersionMax="36" xr10:uidLastSave="{00000000-0000-0000-0000-000000000000}"/>
  <bookViews>
    <workbookView xWindow="120" yWindow="75" windowWidth="14955" windowHeight="7545" tabRatio="881" activeTab="7"/>
  </bookViews>
  <sheets>
    <sheet name="VLOOKUP1" sheetId="17" r:id="rId1"/>
    <sheet name="VLOOKUP3" sheetId="18" r:id="rId2"/>
    <sheet name="VLOOKUP4" sheetId="19" r:id="rId3"/>
    <sheet name="VLOOKUP5" sheetId="21" r:id="rId4"/>
    <sheet name="全班成績" sheetId="24" r:id="rId5"/>
    <sheet name="個人成績單)" sheetId="25" r:id="rId6"/>
    <sheet name="HLookup" sheetId="22" r:id="rId7"/>
    <sheet name="個人成績表" sheetId="23" r:id="rId8"/>
  </sheets>
  <definedNames>
    <definedName name="AMOUNT">#REF!</definedName>
    <definedName name="業績">#REF!</definedName>
  </definedNames>
  <calcPr calcId="191029"/>
</workbook>
</file>

<file path=xl/calcChain.xml><?xml version="1.0" encoding="utf-8"?>
<calcChain xmlns="http://schemas.openxmlformats.org/spreadsheetml/2006/main">
  <c r="F2" i="24" l="1"/>
  <c r="F3" i="24"/>
  <c r="F4" i="24"/>
  <c r="F5" i="24"/>
  <c r="F6" i="24"/>
  <c r="C14" i="18"/>
  <c r="C14" i="19"/>
  <c r="D12" i="21"/>
  <c r="B3" i="23"/>
  <c r="B8" i="23"/>
  <c r="B5" i="23"/>
  <c r="B4" i="23"/>
  <c r="J14" i="22"/>
  <c r="J11" i="22"/>
  <c r="J10" i="22"/>
  <c r="J9" i="22"/>
  <c r="C24" i="18"/>
  <c r="D24" i="18"/>
  <c r="E24" i="18"/>
  <c r="C23" i="18"/>
  <c r="E23" i="18"/>
  <c r="D23" i="18"/>
  <c r="E22" i="18"/>
  <c r="E21" i="18"/>
  <c r="E20" i="18"/>
  <c r="C22" i="18"/>
  <c r="C21" i="18"/>
  <c r="E3" i="22"/>
  <c r="F3" i="22"/>
  <c r="G3" i="22" s="1"/>
  <c r="E4" i="22"/>
  <c r="J12" i="22" s="1"/>
  <c r="E5" i="22"/>
  <c r="F5" i="22" s="1"/>
  <c r="E6" i="22"/>
  <c r="F6" i="22"/>
  <c r="E7" i="22"/>
  <c r="F7" i="22"/>
  <c r="E8" i="22"/>
  <c r="F8" i="22" s="1"/>
  <c r="E9" i="22"/>
  <c r="F9" i="22" s="1"/>
  <c r="E10" i="22"/>
  <c r="F10" i="22" s="1"/>
  <c r="E11" i="22"/>
  <c r="F11" i="22" s="1"/>
  <c r="E12" i="22"/>
  <c r="F12" i="22"/>
  <c r="E13" i="22"/>
  <c r="F13" i="22"/>
  <c r="E14" i="22"/>
  <c r="F14" i="22" s="1"/>
  <c r="E15" i="22"/>
  <c r="F15" i="22" s="1"/>
  <c r="E16" i="22"/>
  <c r="F16" i="22" s="1"/>
  <c r="E17" i="22"/>
  <c r="F17" i="22" s="1"/>
  <c r="E18" i="22"/>
  <c r="F18" i="22"/>
  <c r="E19" i="22"/>
  <c r="F19" i="22"/>
  <c r="E20" i="22"/>
  <c r="F20" i="22" s="1"/>
  <c r="E21" i="22"/>
  <c r="F21" i="22" s="1"/>
  <c r="E22" i="22"/>
  <c r="F22" i="22" s="1"/>
  <c r="E23" i="22"/>
  <c r="F23" i="22" s="1"/>
  <c r="E24" i="22"/>
  <c r="F24" i="22"/>
  <c r="E25" i="22"/>
  <c r="F25" i="22"/>
  <c r="E26" i="22"/>
  <c r="F26" i="22" s="1"/>
  <c r="E27" i="22"/>
  <c r="F27" i="22" s="1"/>
  <c r="E28" i="22"/>
  <c r="F28" i="22" s="1"/>
  <c r="E29" i="22"/>
  <c r="F29" i="22" s="1"/>
  <c r="E30" i="22"/>
  <c r="F30" i="22"/>
  <c r="E31" i="22"/>
  <c r="F31" i="22"/>
  <c r="E32" i="22"/>
  <c r="F32" i="22" s="1"/>
  <c r="E33" i="22"/>
  <c r="F33" i="22" s="1"/>
  <c r="E34" i="22"/>
  <c r="F34" i="22" s="1"/>
  <c r="E35" i="22"/>
  <c r="F35" i="22" s="1"/>
  <c r="E36" i="22"/>
  <c r="F36" i="22"/>
  <c r="E37" i="22"/>
  <c r="F37" i="22"/>
  <c r="E38" i="22"/>
  <c r="F38" i="22" s="1"/>
  <c r="E39" i="22"/>
  <c r="F39" i="22" s="1"/>
  <c r="E40" i="22"/>
  <c r="F40" i="22" s="1"/>
  <c r="E41" i="22"/>
  <c r="F41" i="22" s="1"/>
  <c r="E42" i="22"/>
  <c r="F42" i="22"/>
  <c r="E43" i="22"/>
  <c r="F43" i="22"/>
  <c r="E44" i="22"/>
  <c r="F44" i="22" s="1"/>
  <c r="E45" i="22"/>
  <c r="F45" i="22" s="1"/>
  <c r="E46" i="22"/>
  <c r="F46" i="22" s="1"/>
  <c r="E47" i="22"/>
  <c r="F47" i="22" s="1"/>
  <c r="E48" i="22"/>
  <c r="F48" i="22"/>
  <c r="E49" i="22"/>
  <c r="F49" i="22"/>
  <c r="E50" i="22"/>
  <c r="F50" i="22" s="1"/>
  <c r="E51" i="22"/>
  <c r="F51" i="22" s="1"/>
  <c r="E52" i="22"/>
  <c r="F52" i="22" s="1"/>
  <c r="C15" i="19"/>
  <c r="C12" i="21"/>
  <c r="F12" i="21"/>
  <c r="C13" i="21"/>
  <c r="D13" i="21"/>
  <c r="F13" i="21"/>
  <c r="C14" i="21"/>
  <c r="D14" i="21"/>
  <c r="F14" i="21"/>
  <c r="C15" i="21"/>
  <c r="D15" i="21"/>
  <c r="F15" i="21" s="1"/>
  <c r="C16" i="21"/>
  <c r="D16" i="21"/>
  <c r="F16" i="21" s="1"/>
  <c r="C17" i="21"/>
  <c r="D17" i="21"/>
  <c r="F17" i="21" s="1"/>
  <c r="C18" i="21"/>
  <c r="D18" i="21"/>
  <c r="F18" i="21"/>
  <c r="C19" i="21"/>
  <c r="D19" i="21"/>
  <c r="F19" i="21" s="1"/>
  <c r="C20" i="21"/>
  <c r="D20" i="21"/>
  <c r="F20" i="21" s="1"/>
  <c r="C21" i="21"/>
  <c r="D21" i="21"/>
  <c r="F21" i="21" s="1"/>
  <c r="E13" i="19"/>
  <c r="E14" i="19"/>
  <c r="E15" i="19"/>
  <c r="C16" i="19"/>
  <c r="D16" i="19"/>
  <c r="E16" i="19"/>
  <c r="C17" i="19"/>
  <c r="D17" i="19"/>
  <c r="E17" i="19"/>
  <c r="E13" i="18"/>
  <c r="E14" i="18"/>
  <c r="C15" i="18"/>
  <c r="E15" i="18"/>
  <c r="C16" i="18"/>
  <c r="D16" i="18"/>
  <c r="E16" i="18"/>
  <c r="C17" i="18"/>
  <c r="D17" i="18"/>
  <c r="E17" i="18"/>
  <c r="E13" i="17"/>
  <c r="F13" i="17" s="1"/>
  <c r="E14" i="17"/>
  <c r="F14" i="17" s="1"/>
  <c r="E15" i="17"/>
  <c r="F15" i="17" s="1"/>
  <c r="E16" i="17"/>
  <c r="F16" i="17"/>
  <c r="E17" i="17"/>
  <c r="F17" i="17"/>
  <c r="E18" i="17"/>
  <c r="F18" i="17"/>
  <c r="E19" i="17"/>
  <c r="F19" i="17" s="1"/>
  <c r="F4" i="22" l="1"/>
  <c r="B6" i="23"/>
  <c r="J13" i="22" l="1"/>
  <c r="B7" i="23"/>
</calcChain>
</file>

<file path=xl/sharedStrings.xml><?xml version="1.0" encoding="utf-8"?>
<sst xmlns="http://schemas.openxmlformats.org/spreadsheetml/2006/main" count="372" uniqueCount="181">
  <si>
    <t>編號</t>
  </si>
  <si>
    <t>姓名</t>
  </si>
  <si>
    <t>業績</t>
  </si>
  <si>
    <t>張惠真</t>
  </si>
  <si>
    <t>呂姿瑩</t>
  </si>
  <si>
    <t>吳志明</t>
  </si>
  <si>
    <t>林書宏</t>
  </si>
  <si>
    <t>林淑芬</t>
  </si>
  <si>
    <t>蔡桂芳</t>
  </si>
  <si>
    <t>梁國正</t>
  </si>
  <si>
    <t>楊佳偉</t>
  </si>
  <si>
    <t>A03</t>
  </si>
  <si>
    <t>性別</t>
  </si>
  <si>
    <t>部門</t>
  </si>
  <si>
    <t>職稱</t>
  </si>
  <si>
    <t>女</t>
  </si>
  <si>
    <t>會計</t>
  </si>
  <si>
    <t>主任</t>
  </si>
  <si>
    <t>男</t>
  </si>
  <si>
    <t>業務</t>
  </si>
  <si>
    <t>黃啟川</t>
  </si>
  <si>
    <t>專員</t>
  </si>
  <si>
    <t>謝龍盛</t>
  </si>
  <si>
    <t>孫國寧</t>
  </si>
  <si>
    <t>門市</t>
  </si>
  <si>
    <t>楊桂芬</t>
  </si>
  <si>
    <t>銷售員</t>
  </si>
  <si>
    <t>業績</t>
    <phoneticPr fontId="2" type="noConversion"/>
  </si>
  <si>
    <t>基本薪</t>
    <phoneticPr fontId="2" type="noConversion"/>
  </si>
  <si>
    <t>黃光輝</t>
    <phoneticPr fontId="2" type="noConversion"/>
  </si>
  <si>
    <t>人事</t>
    <phoneticPr fontId="2" type="noConversion"/>
  </si>
  <si>
    <t>密碼為123</t>
    <phoneticPr fontId="2" type="noConversion"/>
  </si>
  <si>
    <t>練習：</t>
    <phoneticPr fontId="2" type="noConversion"/>
  </si>
  <si>
    <t>員工編號</t>
  </si>
  <si>
    <t>業績獎金</t>
  </si>
  <si>
    <t>總所得</t>
  </si>
  <si>
    <t>吳景新</t>
  </si>
  <si>
    <t>業績與獎金比例對照表</t>
    <phoneticPr fontId="2" type="noConversion"/>
  </si>
  <si>
    <t>獎金比例</t>
    <phoneticPr fontId="2" type="noConversion"/>
  </si>
  <si>
    <t>生日</t>
  </si>
  <si>
    <t>地址</t>
  </si>
  <si>
    <t>電話</t>
  </si>
  <si>
    <t>台北市民生東路三段68號六樓</t>
  </si>
  <si>
    <t>(02)2517-6399</t>
  </si>
  <si>
    <t>台北市興安街一段15號四樓</t>
  </si>
  <si>
    <t>(02)2515-5428</t>
  </si>
  <si>
    <t>台北市內湖路三段148號二樓</t>
  </si>
  <si>
    <t>(02)2517-6408</t>
  </si>
  <si>
    <t>台北市合江街124號五樓</t>
  </si>
  <si>
    <t>(02)2736-3972</t>
  </si>
  <si>
    <t>桃園市成功路338號四樓</t>
  </si>
  <si>
    <t>(03)8894-5677</t>
  </si>
  <si>
    <t>台北市北投中央路12號三樓</t>
  </si>
  <si>
    <t>(02)5897-4651</t>
  </si>
  <si>
    <t>台北市龍江街23號三樓</t>
  </si>
  <si>
    <t>(02)2555-7892</t>
  </si>
  <si>
    <t>梁國棟</t>
  </si>
  <si>
    <t>台北市敦化南路138號二樓</t>
  </si>
  <si>
    <t>(02)7639-8751</t>
  </si>
  <si>
    <t>林美惠</t>
  </si>
  <si>
    <t>基隆市中正路二段12號二樓</t>
  </si>
  <si>
    <t>(03)3399-5146</t>
  </si>
  <si>
    <t>編號</t>
    <phoneticPr fontId="2" type="noConversion"/>
  </si>
  <si>
    <t>品名</t>
    <phoneticPr fontId="2" type="noConversion"/>
  </si>
  <si>
    <t>單價</t>
    <phoneticPr fontId="2" type="noConversion"/>
  </si>
  <si>
    <t>A01</t>
    <phoneticPr fontId="2" type="noConversion"/>
  </si>
  <si>
    <t>電視</t>
    <phoneticPr fontId="2" type="noConversion"/>
  </si>
  <si>
    <t>A02</t>
    <phoneticPr fontId="2" type="noConversion"/>
  </si>
  <si>
    <t>冰箱</t>
    <phoneticPr fontId="2" type="noConversion"/>
  </si>
  <si>
    <t>A03</t>
    <phoneticPr fontId="2" type="noConversion"/>
  </si>
  <si>
    <t>電腦</t>
    <phoneticPr fontId="2" type="noConversion"/>
  </si>
  <si>
    <t>B01</t>
    <phoneticPr fontId="2" type="noConversion"/>
  </si>
  <si>
    <t>電話</t>
    <phoneticPr fontId="2" type="noConversion"/>
  </si>
  <si>
    <t>B04</t>
    <phoneticPr fontId="2" type="noConversion"/>
  </si>
  <si>
    <t>答錄機</t>
    <phoneticPr fontId="2" type="noConversion"/>
  </si>
  <si>
    <t>C02</t>
    <phoneticPr fontId="2" type="noConversion"/>
  </si>
  <si>
    <t>磁片</t>
    <phoneticPr fontId="2" type="noConversion"/>
  </si>
  <si>
    <t>C05</t>
    <phoneticPr fontId="2" type="noConversion"/>
  </si>
  <si>
    <t>滑鼠</t>
    <phoneticPr fontId="2" type="noConversion"/>
  </si>
  <si>
    <t>日期</t>
    <phoneticPr fontId="2" type="noConversion"/>
  </si>
  <si>
    <t>數量</t>
    <phoneticPr fontId="2" type="noConversion"/>
  </si>
  <si>
    <t>金額</t>
    <phoneticPr fontId="2" type="noConversion"/>
  </si>
  <si>
    <t>等第對照表</t>
  </si>
  <si>
    <t>戊</t>
  </si>
  <si>
    <t>丁</t>
  </si>
  <si>
    <t>丙</t>
  </si>
  <si>
    <t>乙</t>
  </si>
  <si>
    <t>甲</t>
  </si>
  <si>
    <t>姓名</t>
    <phoneticPr fontId="2" type="noConversion"/>
  </si>
  <si>
    <t>國語</t>
    <phoneticPr fontId="2" type="noConversion"/>
  </si>
  <si>
    <t>數學</t>
    <phoneticPr fontId="2" type="noConversion"/>
  </si>
  <si>
    <t>自然</t>
    <phoneticPr fontId="2" type="noConversion"/>
  </si>
  <si>
    <t>總分</t>
    <phoneticPr fontId="2" type="noConversion"/>
  </si>
  <si>
    <t>平均</t>
    <phoneticPr fontId="2" type="noConversion"/>
  </si>
  <si>
    <t>等第</t>
    <phoneticPr fontId="2" type="noConversion"/>
  </si>
  <si>
    <t>張筱燕</t>
    <phoneticPr fontId="2" type="noConversion"/>
  </si>
  <si>
    <t>=HLOOKUP(F3,$A$55:$E$56,2)</t>
    <phoneticPr fontId="2" type="noConversion"/>
  </si>
  <si>
    <t>張飛</t>
    <phoneticPr fontId="2" type="noConversion"/>
  </si>
  <si>
    <r>
      <t>l</t>
    </r>
    <r>
      <rPr>
        <shadow/>
        <sz val="12"/>
        <rFont val="新細明體"/>
        <family val="1"/>
        <charset val="136"/>
      </rPr>
      <t xml:space="preserve">第一個參數為想要查詢的資料 </t>
    </r>
  </si>
  <si>
    <t>胡颳</t>
    <phoneticPr fontId="2" type="noConversion"/>
  </si>
  <si>
    <r>
      <t>l</t>
    </r>
    <r>
      <rPr>
        <shadow/>
        <sz val="12"/>
        <rFont val="新細明體"/>
        <family val="1"/>
        <charset val="136"/>
      </rPr>
      <t xml:space="preserve">第二個參數為查詢對照表的位置範圍，通常以絕對座標表示 </t>
    </r>
  </si>
  <si>
    <t>郭子前</t>
    <phoneticPr fontId="2" type="noConversion"/>
  </si>
  <si>
    <r>
      <t>l</t>
    </r>
    <r>
      <rPr>
        <shadow/>
        <sz val="12"/>
        <rFont val="新細明體"/>
        <family val="1"/>
        <charset val="136"/>
      </rPr>
      <t>第三個參數為對照表在查詢表中的第幾列，</t>
    </r>
    <r>
      <rPr>
        <shadow/>
        <sz val="12"/>
        <rFont val="Arial"/>
        <family val="2"/>
      </rPr>
      <t>“</t>
    </r>
    <r>
      <rPr>
        <shadow/>
        <sz val="12"/>
        <rFont val="Tahoma"/>
        <family val="2"/>
      </rPr>
      <t>2</t>
    </r>
    <r>
      <rPr>
        <shadow/>
        <sz val="12"/>
        <rFont val="Arial"/>
        <family val="2"/>
      </rPr>
      <t>”</t>
    </r>
    <r>
      <rPr>
        <shadow/>
        <sz val="12"/>
        <rFont val="新細明體"/>
        <family val="1"/>
        <charset val="136"/>
      </rPr>
      <t>代表第二列。</t>
    </r>
  </si>
  <si>
    <t>楊峻容</t>
    <phoneticPr fontId="2" type="noConversion"/>
  </si>
  <si>
    <t>廖委凡</t>
    <phoneticPr fontId="2" type="noConversion"/>
  </si>
  <si>
    <t>謝例金</t>
    <phoneticPr fontId="2" type="noConversion"/>
  </si>
  <si>
    <t>六岳</t>
    <phoneticPr fontId="2" type="noConversion"/>
  </si>
  <si>
    <t>何語文</t>
    <phoneticPr fontId="2" type="noConversion"/>
  </si>
  <si>
    <t>陳笑宣</t>
    <phoneticPr fontId="2" type="noConversion"/>
  </si>
  <si>
    <t>高宜平</t>
    <phoneticPr fontId="2" type="noConversion"/>
  </si>
  <si>
    <t>賀一行</t>
    <phoneticPr fontId="2" type="noConversion"/>
  </si>
  <si>
    <t>宋邵清</t>
    <phoneticPr fontId="2" type="noConversion"/>
  </si>
  <si>
    <t>薛智正</t>
    <phoneticPr fontId="2" type="noConversion"/>
  </si>
  <si>
    <t>戎翔</t>
    <phoneticPr fontId="2" type="noConversion"/>
  </si>
  <si>
    <t>陶精盈</t>
    <phoneticPr fontId="2" type="noConversion"/>
  </si>
  <si>
    <t>卜學輛</t>
    <phoneticPr fontId="2" type="noConversion"/>
  </si>
  <si>
    <t>黃子膠</t>
    <phoneticPr fontId="2" type="noConversion"/>
  </si>
  <si>
    <t>吳宗線</t>
    <phoneticPr fontId="2" type="noConversion"/>
  </si>
  <si>
    <t>董至誠</t>
    <phoneticPr fontId="2" type="noConversion"/>
  </si>
  <si>
    <t>天欣</t>
    <phoneticPr fontId="2" type="noConversion"/>
  </si>
  <si>
    <t>劉得滑</t>
    <phoneticPr fontId="2" type="noConversion"/>
  </si>
  <si>
    <t>陳小東</t>
    <phoneticPr fontId="2" type="noConversion"/>
  </si>
  <si>
    <t>周滑建</t>
    <phoneticPr fontId="2" type="noConversion"/>
  </si>
  <si>
    <t>張學有</t>
    <phoneticPr fontId="2" type="noConversion"/>
  </si>
  <si>
    <t>任咸奇</t>
    <phoneticPr fontId="2" type="noConversion"/>
  </si>
  <si>
    <t>郭復成</t>
    <phoneticPr fontId="2" type="noConversion"/>
  </si>
  <si>
    <t>齊勤</t>
    <phoneticPr fontId="2" type="noConversion"/>
  </si>
  <si>
    <t>伍斯楷</t>
    <phoneticPr fontId="2" type="noConversion"/>
  </si>
  <si>
    <t>張與</t>
    <phoneticPr fontId="2" type="noConversion"/>
  </si>
  <si>
    <t>張蕙妹</t>
    <phoneticPr fontId="2" type="noConversion"/>
  </si>
  <si>
    <t>莫文薉</t>
    <phoneticPr fontId="2" type="noConversion"/>
  </si>
  <si>
    <t>許如勻</t>
    <phoneticPr fontId="2" type="noConversion"/>
  </si>
  <si>
    <t>王霏</t>
    <phoneticPr fontId="2" type="noConversion"/>
  </si>
  <si>
    <t>蘇卉崙</t>
    <phoneticPr fontId="2" type="noConversion"/>
  </si>
  <si>
    <t>劉箬瑛</t>
    <phoneticPr fontId="2" type="noConversion"/>
  </si>
  <si>
    <t>徐淮育</t>
    <phoneticPr fontId="2" type="noConversion"/>
  </si>
  <si>
    <t>梁永齊</t>
    <phoneticPr fontId="2" type="noConversion"/>
  </si>
  <si>
    <t>辛曉奇</t>
    <phoneticPr fontId="2" type="noConversion"/>
  </si>
  <si>
    <t>柯已敏</t>
    <phoneticPr fontId="2" type="noConversion"/>
  </si>
  <si>
    <t>張青方</t>
    <phoneticPr fontId="2" type="noConversion"/>
  </si>
  <si>
    <t>林小陪</t>
    <phoneticPr fontId="2" type="noConversion"/>
  </si>
  <si>
    <t>彭加惠</t>
    <phoneticPr fontId="2" type="noConversion"/>
  </si>
  <si>
    <t>李文</t>
    <phoneticPr fontId="2" type="noConversion"/>
  </si>
  <si>
    <t>吳娠君</t>
    <phoneticPr fontId="2" type="noConversion"/>
  </si>
  <si>
    <t>林志影</t>
    <phoneticPr fontId="2" type="noConversion"/>
  </si>
  <si>
    <t>舒琦</t>
    <phoneticPr fontId="2" type="noConversion"/>
  </si>
  <si>
    <t>林新如</t>
    <phoneticPr fontId="2" type="noConversion"/>
  </si>
  <si>
    <t>徐乃林</t>
    <phoneticPr fontId="2" type="noConversion"/>
  </si>
  <si>
    <t>李秀原</t>
    <phoneticPr fontId="2" type="noConversion"/>
  </si>
  <si>
    <t>輸入1201</t>
    <phoneticPr fontId="2" type="noConversion"/>
  </si>
  <si>
    <t>一年忠班成績表</t>
    <phoneticPr fontId="2" type="noConversion"/>
  </si>
  <si>
    <t>個人成績表</t>
  </si>
  <si>
    <t>張飛</t>
    <phoneticPr fontId="2" type="noConversion"/>
  </si>
  <si>
    <t>一年忠班個人成績表</t>
    <phoneticPr fontId="2" type="noConversion"/>
  </si>
  <si>
    <t>=VLOOKUP(HLookup!$J$8,HLookup!$A$2:$G$52,2,0)</t>
    <phoneticPr fontId="2" type="noConversion"/>
  </si>
  <si>
    <t>五年甲班期中考成績一覽表</t>
    <phoneticPr fontId="2" type="noConversion"/>
  </si>
  <si>
    <t>姓名:</t>
    <phoneticPr fontId="2" type="noConversion"/>
  </si>
  <si>
    <t>家長簽名</t>
    <phoneticPr fontId="2" type="noConversion"/>
  </si>
  <si>
    <t>會計:</t>
    <phoneticPr fontId="2" type="noConversion"/>
  </si>
  <si>
    <t>民法:</t>
    <phoneticPr fontId="2" type="noConversion"/>
  </si>
  <si>
    <t>建議事項</t>
    <phoneticPr fontId="2" type="noConversion"/>
  </si>
  <si>
    <t>經濟:</t>
    <phoneticPr fontId="2" type="noConversion"/>
  </si>
  <si>
    <t>打字:</t>
    <phoneticPr fontId="2" type="noConversion"/>
  </si>
  <si>
    <t>平均成績:</t>
    <phoneticPr fontId="2" type="noConversion"/>
  </si>
  <si>
    <t>學生姓名</t>
    <phoneticPr fontId="2" type="noConversion"/>
  </si>
  <si>
    <t>會計</t>
    <phoneticPr fontId="2" type="noConversion"/>
  </si>
  <si>
    <t>民法</t>
    <phoneticPr fontId="2" type="noConversion"/>
  </si>
  <si>
    <t>經濟</t>
    <phoneticPr fontId="2" type="noConversion"/>
  </si>
  <si>
    <t>打字</t>
    <phoneticPr fontId="2" type="noConversion"/>
  </si>
  <si>
    <t>個人平均</t>
    <phoneticPr fontId="2" type="noConversion"/>
  </si>
  <si>
    <t>王錦昌</t>
    <phoneticPr fontId="2" type="noConversion"/>
  </si>
  <si>
    <t>林明玉</t>
    <phoneticPr fontId="2" type="noConversion"/>
  </si>
  <si>
    <t>郭瑞龍</t>
    <phoneticPr fontId="2" type="noConversion"/>
  </si>
  <si>
    <t>周金珠</t>
    <phoneticPr fontId="2" type="noConversion"/>
  </si>
  <si>
    <t>吳志誠</t>
    <phoneticPr fontId="2" type="noConversion"/>
  </si>
  <si>
    <r>
      <t>l</t>
    </r>
    <r>
      <rPr>
        <shadow/>
        <sz val="12"/>
        <rFont val="新細明體"/>
        <family val="1"/>
        <charset val="136"/>
      </rPr>
      <t>查表依據</t>
    </r>
    <r>
      <rPr>
        <shadow/>
        <sz val="12"/>
        <rFont val="Tahoma"/>
        <family val="2"/>
      </rPr>
      <t>,</t>
    </r>
    <r>
      <rPr>
        <shadow/>
        <sz val="12"/>
        <rFont val="新細明體"/>
        <family val="1"/>
        <charset val="136"/>
      </rPr>
      <t>表格</t>
    </r>
    <r>
      <rPr>
        <shadow/>
        <sz val="12"/>
        <rFont val="Tahoma"/>
        <family val="2"/>
      </rPr>
      <t>,</t>
    </r>
    <r>
      <rPr>
        <shadow/>
        <sz val="12"/>
        <rFont val="新細明體"/>
        <family val="1"/>
        <charset val="136"/>
      </rPr>
      <t>第幾欄</t>
    </r>
    <r>
      <rPr>
        <shadow/>
        <sz val="12"/>
        <rFont val="Tahoma"/>
        <family val="2"/>
      </rPr>
      <t>,</t>
    </r>
    <r>
      <rPr>
        <shadow/>
        <sz val="12"/>
        <rFont val="新細明體"/>
        <family val="1"/>
        <charset val="136"/>
      </rPr>
      <t xml:space="preserve">是否要找到完全相同值 </t>
    </r>
  </si>
  <si>
    <r>
      <t>l</t>
    </r>
    <r>
      <rPr>
        <shadow/>
        <sz val="12"/>
        <rFont val="新細明體"/>
        <family val="1"/>
        <charset val="136"/>
      </rPr>
      <t xml:space="preserve">在一表格的最左欄中尋找含查表依據的欄位，並傳回同一列中第幾欄所指定之儲存格內容。 </t>
    </r>
  </si>
  <si>
    <r>
      <t>l</t>
    </r>
    <r>
      <rPr>
        <shadow/>
        <sz val="12"/>
        <rFont val="新細明體"/>
        <family val="1"/>
        <charset val="136"/>
      </rPr>
      <t xml:space="preserve">表格是要在其中進行找尋資料的陣列範圍，且必須按其第一欄之內容遞增排序。 </t>
    </r>
  </si>
  <si>
    <r>
      <t>l</t>
    </r>
    <r>
      <rPr>
        <shadow/>
        <sz val="12"/>
        <rFont val="新細明體"/>
        <family val="1"/>
        <charset val="136"/>
      </rPr>
      <t>是否要找到完全相同值為一邏輯值，為</t>
    </r>
    <r>
      <rPr>
        <shadow/>
        <sz val="12"/>
        <rFont val="Tahoma"/>
        <family val="2"/>
      </rPr>
      <t>TRUE</t>
    </r>
    <r>
      <rPr>
        <shadow/>
        <sz val="12"/>
        <rFont val="新細明體"/>
        <family val="1"/>
        <charset val="136"/>
      </rPr>
      <t xml:space="preserve">（或省略）時，如果找不到完全符合的值，會找出僅次於查表依據的值。 </t>
    </r>
  </si>
  <si>
    <r>
      <t>l</t>
    </r>
    <r>
      <rPr>
        <shadow/>
        <sz val="12"/>
        <rFont val="新細明體"/>
        <family val="1"/>
        <charset val="136"/>
      </rPr>
      <t>當此引數值為</t>
    </r>
    <r>
      <rPr>
        <shadow/>
        <sz val="12"/>
        <rFont val="Tahoma"/>
        <family val="2"/>
      </rPr>
      <t>FALSE</t>
    </r>
    <r>
      <rPr>
        <shadow/>
        <sz val="12"/>
        <rFont val="新細明體"/>
        <family val="1"/>
        <charset val="136"/>
      </rPr>
      <t>時，必須找尋完全符合的值，如果找不到，則傳回錯誤值</t>
    </r>
    <r>
      <rPr>
        <shadow/>
        <sz val="12"/>
        <rFont val="Tahoma"/>
        <family val="2"/>
      </rPr>
      <t>#N/A</t>
    </r>
    <r>
      <rPr>
        <shadow/>
        <sz val="12"/>
        <rFont val="新細明體"/>
        <family val="1"/>
        <charset val="136"/>
      </rPr>
      <t xml:space="preserve">。 </t>
    </r>
  </si>
  <si>
    <r>
      <t>l</t>
    </r>
    <r>
      <rPr>
        <b/>
        <shadow/>
        <sz val="12"/>
        <rFont val="Tahoma"/>
        <family val="2"/>
      </rPr>
      <t>=Vlookup(lookup_vaule, table_array, col_index_num, [range_lookup])</t>
    </r>
    <r>
      <rPr>
        <b/>
        <shadow/>
        <sz val="12"/>
        <rFont val="新細明體"/>
        <family val="1"/>
        <charset val="136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</si>
</sst>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76" formatCode="#,##0_);[Red]\(#,##0\)"/>
    <numFmt numFmtId="177" formatCode="0.0%"/>
    <numFmt numFmtId="178" formatCode="_-* #,##0_-;\-* #,##0_-;_-* &quot;-&quot;??_-;_-@_-"/>
    <numFmt numFmtId="185" formatCode="0.0"/>
  </numFmts>
  <fonts count="2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Times New Roman"/>
      <family val="1"/>
    </font>
    <font>
      <b/>
      <sz val="12"/>
      <color indexed="9"/>
      <name val="新細明體"/>
      <family val="1"/>
      <charset val="136"/>
    </font>
    <font>
      <b/>
      <sz val="18"/>
      <color indexed="9"/>
      <name val="華康少女文字W3"/>
      <family val="3"/>
      <charset val="136"/>
    </font>
    <font>
      <sz val="12"/>
      <color indexed="17"/>
      <name val="全真顏體"/>
      <family val="3"/>
      <charset val="136"/>
    </font>
    <font>
      <b/>
      <i/>
      <sz val="12"/>
      <name val="新細明體"/>
      <family val="1"/>
      <charset val="136"/>
    </font>
    <font>
      <shadow/>
      <sz val="12"/>
      <name val="新細明體"/>
      <family val="1"/>
      <charset val="136"/>
    </font>
    <font>
      <shadow/>
      <sz val="12"/>
      <name val="Wingdings"/>
      <charset val="2"/>
    </font>
    <font>
      <shadow/>
      <sz val="12"/>
      <name val="Arial"/>
      <family val="2"/>
    </font>
    <font>
      <shadow/>
      <sz val="12"/>
      <name val="Tahoma"/>
      <family val="2"/>
    </font>
    <font>
      <sz val="12"/>
      <color indexed="18"/>
      <name val="新細明體"/>
      <family val="1"/>
      <charset val="136"/>
    </font>
    <font>
      <b/>
      <shadow/>
      <sz val="12"/>
      <name val="新細明體"/>
      <family val="1"/>
      <charset val="136"/>
    </font>
    <font>
      <b/>
      <shadow/>
      <sz val="12"/>
      <name val="Tahoma"/>
      <family val="2"/>
    </font>
    <font>
      <b/>
      <sz val="12"/>
      <color indexed="8"/>
      <name val="新細明體"/>
      <family val="1"/>
      <charset val="136"/>
    </font>
    <font>
      <sz val="16"/>
      <color indexed="58"/>
      <name val="標楷體"/>
      <family val="4"/>
      <charset val="136"/>
    </font>
    <font>
      <b/>
      <sz val="12"/>
      <color indexed="18"/>
      <name val="新細明體"/>
      <family val="1"/>
      <charset val="136"/>
    </font>
    <font>
      <b/>
      <shadow/>
      <sz val="12"/>
      <name val="Wingdings"/>
      <charset val="2"/>
    </font>
  </fonts>
  <fills count="9">
    <fill>
      <patternFill patternType="none"/>
    </fill>
    <fill>
      <patternFill patternType="gray125"/>
    </fill>
    <fill>
      <patternFill patternType="solid">
        <fgColor indexed="20"/>
        <bgColor indexed="24"/>
      </patternFill>
    </fill>
    <fill>
      <patternFill patternType="solid">
        <fgColor indexed="6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left"/>
    </xf>
    <xf numFmtId="3" fontId="0" fillId="0" borderId="2" xfId="0" applyNumberFormat="1" applyFill="1" applyBorder="1" applyAlignment="1"/>
    <xf numFmtId="0" fontId="0" fillId="0" borderId="0" xfId="0" applyFill="1" applyBorder="1" applyAlignment="1"/>
    <xf numFmtId="3" fontId="0" fillId="0" borderId="0" xfId="0" applyNumberFormat="1" applyFill="1" applyBorder="1" applyAlignment="1"/>
    <xf numFmtId="0" fontId="0" fillId="0" borderId="2" xfId="0" applyFill="1" applyBorder="1" applyAlignment="1"/>
    <xf numFmtId="14" fontId="0" fillId="0" borderId="0" xfId="0" applyNumberFormat="1"/>
    <xf numFmtId="0" fontId="5" fillId="0" borderId="0" xfId="0" applyFont="1"/>
    <xf numFmtId="0" fontId="6" fillId="3" borderId="0" xfId="0" applyFont="1" applyFill="1"/>
    <xf numFmtId="0" fontId="4" fillId="2" borderId="3" xfId="0" applyFont="1" applyFill="1" applyBorder="1" applyAlignment="1">
      <alignment horizontal="right"/>
    </xf>
    <xf numFmtId="176" fontId="1" fillId="0" borderId="0" xfId="2" applyNumberFormat="1" applyFont="1" applyFill="1" applyBorder="1" applyAlignment="1"/>
    <xf numFmtId="177" fontId="0" fillId="0" borderId="0" xfId="0" applyNumberFormat="1" applyFill="1" applyBorder="1" applyAlignment="1"/>
    <xf numFmtId="178" fontId="1" fillId="0" borderId="2" xfId="2" applyNumberFormat="1" applyFont="1" applyFill="1" applyBorder="1" applyAlignment="1"/>
    <xf numFmtId="177" fontId="0" fillId="0" borderId="2" xfId="0" applyNumberFormat="1" applyFill="1" applyBorder="1" applyAlignment="1"/>
    <xf numFmtId="178" fontId="1" fillId="0" borderId="0" xfId="2" applyNumberFormat="1" applyFont="1" applyFill="1" applyBorder="1" applyAlignment="1"/>
    <xf numFmtId="0" fontId="4" fillId="2" borderId="3" xfId="0" applyFont="1" applyFill="1" applyBorder="1" applyAlignment="1">
      <alignment horizontal="center"/>
    </xf>
    <xf numFmtId="178" fontId="0" fillId="0" borderId="0" xfId="0" applyNumberFormat="1"/>
    <xf numFmtId="57" fontId="0" fillId="0" borderId="0" xfId="0" applyNumberFormat="1" applyFill="1" applyBorder="1" applyAlignment="1"/>
    <xf numFmtId="57" fontId="0" fillId="0" borderId="2" xfId="0" applyNumberFormat="1" applyFill="1" applyBorder="1" applyAlignment="1"/>
    <xf numFmtId="0" fontId="4" fillId="2" borderId="4" xfId="0" applyNumberFormat="1" applyFont="1" applyFill="1" applyBorder="1" applyAlignment="1">
      <alignment horizontal="left"/>
    </xf>
    <xf numFmtId="0" fontId="5" fillId="0" borderId="5" xfId="0" quotePrefix="1" applyNumberFormat="1" applyFont="1" applyFill="1" applyBorder="1" applyAlignment="1">
      <alignment horizontal="left"/>
    </xf>
    <xf numFmtId="0" fontId="4" fillId="2" borderId="5" xfId="0" applyNumberFormat="1" applyFont="1" applyFill="1" applyBorder="1" applyAlignment="1">
      <alignment horizontal="left"/>
    </xf>
    <xf numFmtId="0" fontId="0" fillId="0" borderId="6" xfId="0" applyNumberFormat="1" applyBorder="1" applyAlignment="1">
      <alignment horizontal="left"/>
    </xf>
    <xf numFmtId="0" fontId="4" fillId="2" borderId="7" xfId="0" applyNumberFormat="1" applyFont="1" applyFill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4" fillId="2" borderId="8" xfId="0" applyNumberFormat="1" applyFont="1" applyFill="1" applyBorder="1" applyAlignment="1">
      <alignment horizontal="left"/>
    </xf>
    <xf numFmtId="0" fontId="0" fillId="0" borderId="9" xfId="0" applyNumberFormat="1" applyBorder="1" applyAlignment="1">
      <alignment horizontal="left"/>
    </xf>
    <xf numFmtId="57" fontId="0" fillId="0" borderId="9" xfId="0" applyNumberFormat="1" applyFill="1" applyBorder="1" applyAlignment="1">
      <alignment horizontal="left"/>
    </xf>
    <xf numFmtId="0" fontId="4" fillId="2" borderId="10" xfId="0" applyNumberFormat="1" applyFont="1" applyFill="1" applyBorder="1" applyAlignment="1">
      <alignment horizontal="left"/>
    </xf>
    <xf numFmtId="0" fontId="5" fillId="0" borderId="5" xfId="0" quotePrefix="1" applyNumberFormat="1" applyFont="1" applyFill="1" applyBorder="1" applyAlignment="1" applyProtection="1">
      <alignment horizontal="left"/>
      <protection locked="0"/>
    </xf>
    <xf numFmtId="0" fontId="0" fillId="0" borderId="0" xfId="0" applyProtection="1"/>
    <xf numFmtId="0" fontId="0" fillId="0" borderId="0" xfId="0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quotePrefix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85" fontId="0" fillId="0" borderId="8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quotePrefix="1" applyBorder="1" applyAlignment="1">
      <alignment horizontal="left" vertical="center"/>
    </xf>
    <xf numFmtId="0" fontId="17" fillId="6" borderId="13" xfId="1" applyFont="1" applyFill="1" applyBorder="1">
      <alignment vertical="center"/>
    </xf>
    <xf numFmtId="0" fontId="17" fillId="6" borderId="3" xfId="1" applyFont="1" applyFill="1" applyBorder="1">
      <alignment vertical="center"/>
    </xf>
    <xf numFmtId="0" fontId="1" fillId="0" borderId="0" xfId="1">
      <alignment vertical="center"/>
    </xf>
    <xf numFmtId="0" fontId="17" fillId="6" borderId="14" xfId="1" applyFont="1" applyFill="1" applyBorder="1">
      <alignment vertical="center"/>
    </xf>
    <xf numFmtId="0" fontId="1" fillId="0" borderId="0" xfId="1" applyFill="1" applyBorder="1">
      <alignment vertical="center"/>
    </xf>
    <xf numFmtId="0" fontId="19" fillId="0" borderId="15" xfId="1" applyFont="1" applyBorder="1">
      <alignment vertical="center"/>
    </xf>
    <xf numFmtId="0" fontId="1" fillId="0" borderId="16" xfId="1" applyBorder="1">
      <alignment vertical="center"/>
    </xf>
    <xf numFmtId="0" fontId="1" fillId="0" borderId="17" xfId="1" applyBorder="1">
      <alignment vertical="center"/>
    </xf>
    <xf numFmtId="0" fontId="1" fillId="0" borderId="18" xfId="1" applyBorder="1">
      <alignment vertical="center"/>
    </xf>
    <xf numFmtId="0" fontId="19" fillId="0" borderId="19" xfId="1" applyFont="1" applyBorder="1">
      <alignment vertical="center"/>
    </xf>
    <xf numFmtId="0" fontId="1" fillId="0" borderId="20" xfId="1" applyBorder="1">
      <alignment vertical="center"/>
    </xf>
    <xf numFmtId="0" fontId="1" fillId="0" borderId="3" xfId="1" applyBorder="1">
      <alignment vertical="center"/>
    </xf>
    <xf numFmtId="0" fontId="1" fillId="0" borderId="21" xfId="1" applyBorder="1">
      <alignment vertical="center"/>
    </xf>
    <xf numFmtId="0" fontId="1" fillId="0" borderId="22" xfId="1" applyBorder="1">
      <alignment vertical="center"/>
    </xf>
    <xf numFmtId="0" fontId="1" fillId="0" borderId="0" xfId="1" applyBorder="1">
      <alignment vertical="center"/>
    </xf>
    <xf numFmtId="0" fontId="1" fillId="0" borderId="23" xfId="1" applyBorder="1">
      <alignment vertical="center"/>
    </xf>
    <xf numFmtId="0" fontId="19" fillId="0" borderId="24" xfId="1" applyFont="1" applyBorder="1">
      <alignment vertical="center"/>
    </xf>
    <xf numFmtId="0" fontId="19" fillId="0" borderId="25" xfId="1" applyFont="1" applyBorder="1">
      <alignment vertical="center"/>
    </xf>
    <xf numFmtId="0" fontId="1" fillId="0" borderId="26" xfId="1" applyBorder="1">
      <alignment vertical="center"/>
    </xf>
    <xf numFmtId="0" fontId="1" fillId="0" borderId="27" xfId="1" applyBorder="1">
      <alignment vertical="center"/>
    </xf>
    <xf numFmtId="0" fontId="1" fillId="0" borderId="2" xfId="1" applyBorder="1">
      <alignment vertical="center"/>
    </xf>
    <xf numFmtId="0" fontId="1" fillId="0" borderId="28" xfId="1" applyBorder="1">
      <alignment vertical="center"/>
    </xf>
    <xf numFmtId="0" fontId="1" fillId="0" borderId="0" xfId="1" applyFont="1">
      <alignment vertical="center"/>
    </xf>
    <xf numFmtId="0" fontId="3" fillId="0" borderId="0" xfId="0" applyFont="1"/>
    <xf numFmtId="0" fontId="20" fillId="0" borderId="0" xfId="0" applyFont="1"/>
    <xf numFmtId="0" fontId="0" fillId="0" borderId="8" xfId="0" applyFill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9" xfId="0" applyNumberFormat="1" applyFill="1" applyBorder="1" applyAlignment="1">
      <alignment horizontal="left"/>
    </xf>
    <xf numFmtId="0" fontId="0" fillId="0" borderId="30" xfId="0" applyNumberFormat="1" applyFill="1" applyBorder="1" applyAlignment="1">
      <alignment horizontal="left"/>
    </xf>
    <xf numFmtId="0" fontId="0" fillId="0" borderId="31" xfId="0" applyNumberFormat="1" applyFill="1" applyBorder="1" applyAlignment="1">
      <alignment horizontal="left"/>
    </xf>
    <xf numFmtId="0" fontId="0" fillId="0" borderId="32" xfId="0" applyNumberFormat="1" applyFill="1" applyBorder="1" applyAlignment="1">
      <alignment horizontal="left"/>
    </xf>
    <xf numFmtId="0" fontId="0" fillId="0" borderId="33" xfId="0" applyNumberFormat="1" applyFill="1" applyBorder="1" applyAlignment="1">
      <alignment horizontal="left"/>
    </xf>
    <xf numFmtId="0" fontId="0" fillId="0" borderId="34" xfId="0" applyNumberFormat="1" applyFill="1" applyBorder="1" applyAlignment="1">
      <alignment horizontal="left"/>
    </xf>
    <xf numFmtId="0" fontId="19" fillId="0" borderId="35" xfId="1" applyFont="1" applyBorder="1" applyAlignment="1">
      <alignment horizontal="center" vertical="center" shrinkToFit="1"/>
    </xf>
    <xf numFmtId="0" fontId="19" fillId="0" borderId="36" xfId="1" applyFont="1" applyBorder="1" applyAlignment="1">
      <alignment horizontal="center" vertical="center" shrinkToFit="1"/>
    </xf>
    <xf numFmtId="0" fontId="19" fillId="0" borderId="29" xfId="1" applyFont="1" applyBorder="1" applyAlignment="1">
      <alignment horizontal="center" vertical="center"/>
    </xf>
    <xf numFmtId="0" fontId="19" fillId="0" borderId="30" xfId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4" fillId="8" borderId="38" xfId="0" applyFont="1" applyFill="1" applyBorder="1" applyAlignment="1">
      <alignment horizontal="center" vertical="center"/>
    </xf>
    <xf numFmtId="0" fontId="4" fillId="8" borderId="39" xfId="0" applyFont="1" applyFill="1" applyBorder="1" applyAlignment="1">
      <alignment horizontal="center" vertical="center"/>
    </xf>
    <xf numFmtId="0" fontId="4" fillId="8" borderId="40" xfId="0" applyFont="1" applyFill="1" applyBorder="1" applyAlignment="1">
      <alignment horizontal="center" vertical="center"/>
    </xf>
  </cellXfs>
  <cellStyles count="3">
    <cellStyle name="一般" xfId="0" builtinId="0"/>
    <cellStyle name="一般_Ch08-04" xfId="1"/>
    <cellStyle name="千分位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C1" workbookViewId="0">
      <selection activeCell="F13" sqref="F13"/>
    </sheetView>
  </sheetViews>
  <sheetFormatPr defaultRowHeight="16.5"/>
  <cols>
    <col min="1" max="1" width="10.125" customWidth="1"/>
    <col min="2" max="2" width="11.625" customWidth="1"/>
    <col min="4" max="4" width="10.875" customWidth="1"/>
    <col min="5" max="6" width="9.25" bestFit="1" customWidth="1"/>
    <col min="9" max="9" width="10.875" bestFit="1" customWidth="1"/>
    <col min="10" max="10" width="10.375" customWidth="1"/>
    <col min="12" max="12" width="10.875" bestFit="1" customWidth="1"/>
  </cols>
  <sheetData>
    <row r="1" spans="1:14">
      <c r="A1" s="80" t="s">
        <v>37</v>
      </c>
      <c r="B1" s="80"/>
      <c r="H1" s="12" t="s">
        <v>32</v>
      </c>
      <c r="I1" s="80" t="s">
        <v>37</v>
      </c>
      <c r="J1" s="80"/>
    </row>
    <row r="2" spans="1:14">
      <c r="A2" s="13" t="s">
        <v>27</v>
      </c>
      <c r="B2" s="13" t="s">
        <v>38</v>
      </c>
      <c r="I2" s="13" t="s">
        <v>27</v>
      </c>
      <c r="J2" s="13" t="s">
        <v>38</v>
      </c>
    </row>
    <row r="3" spans="1:14">
      <c r="A3" s="14">
        <v>0</v>
      </c>
      <c r="B3" s="15">
        <v>0</v>
      </c>
      <c r="I3" s="14">
        <v>0</v>
      </c>
      <c r="J3" s="15">
        <v>0</v>
      </c>
    </row>
    <row r="4" spans="1:14">
      <c r="A4" s="14">
        <v>300000</v>
      </c>
      <c r="B4" s="15">
        <v>3.0000000000000001E-3</v>
      </c>
      <c r="I4" s="14">
        <v>300000</v>
      </c>
      <c r="J4" s="15">
        <v>3.0000000000000001E-3</v>
      </c>
    </row>
    <row r="5" spans="1:14">
      <c r="A5" s="14">
        <v>500000</v>
      </c>
      <c r="B5" s="15">
        <v>5.0000000000000001E-3</v>
      </c>
      <c r="F5" s="34"/>
      <c r="I5" s="14">
        <v>500000</v>
      </c>
      <c r="J5" s="15">
        <v>5.0000000000000001E-3</v>
      </c>
    </row>
    <row r="6" spans="1:14">
      <c r="A6" s="14">
        <v>1000000</v>
      </c>
      <c r="B6" s="15">
        <v>8.0000000000000002E-3</v>
      </c>
      <c r="I6" s="14">
        <v>1000000</v>
      </c>
      <c r="J6" s="15">
        <v>8.0000000000000002E-3</v>
      </c>
    </row>
    <row r="7" spans="1:14">
      <c r="A7" s="14">
        <v>1500000</v>
      </c>
      <c r="B7" s="15">
        <v>0.01</v>
      </c>
      <c r="I7" s="14">
        <v>1500000</v>
      </c>
      <c r="J7" s="15">
        <v>0.01</v>
      </c>
    </row>
    <row r="8" spans="1:14">
      <c r="A8" s="14">
        <v>2000000</v>
      </c>
      <c r="B8" s="15">
        <v>0.02</v>
      </c>
      <c r="I8" s="14">
        <v>2000000</v>
      </c>
      <c r="J8" s="15">
        <v>0.02</v>
      </c>
    </row>
    <row r="9" spans="1:14" ht="17.25" thickBot="1">
      <c r="A9" s="16">
        <v>3000000</v>
      </c>
      <c r="B9" s="17">
        <v>0.03</v>
      </c>
      <c r="I9" s="16">
        <v>3000000</v>
      </c>
      <c r="J9" s="17">
        <v>0.03</v>
      </c>
    </row>
    <row r="10" spans="1:14">
      <c r="A10" s="18"/>
      <c r="B10" s="15"/>
      <c r="I10" s="18"/>
      <c r="J10" s="15"/>
    </row>
    <row r="12" spans="1:14">
      <c r="A12" s="19" t="s">
        <v>33</v>
      </c>
      <c r="B12" s="19" t="s">
        <v>1</v>
      </c>
      <c r="C12" s="13" t="s">
        <v>28</v>
      </c>
      <c r="D12" s="13" t="s">
        <v>2</v>
      </c>
      <c r="E12" s="13" t="s">
        <v>34</v>
      </c>
      <c r="F12" s="13" t="s">
        <v>35</v>
      </c>
      <c r="I12" s="19" t="s">
        <v>33</v>
      </c>
      <c r="J12" s="19" t="s">
        <v>1</v>
      </c>
      <c r="K12" s="13" t="s">
        <v>28</v>
      </c>
      <c r="L12" s="13" t="s">
        <v>2</v>
      </c>
      <c r="M12" s="13" t="s">
        <v>34</v>
      </c>
      <c r="N12" s="13" t="s">
        <v>35</v>
      </c>
    </row>
    <row r="13" spans="1:14">
      <c r="A13" s="4">
        <v>1001</v>
      </c>
      <c r="B13" s="4" t="s">
        <v>36</v>
      </c>
      <c r="C13" s="18">
        <v>25000</v>
      </c>
      <c r="D13" s="18">
        <v>2580000</v>
      </c>
      <c r="E13" s="20">
        <f t="shared" ref="E13:E19" si="0">VLOOKUP(D13,$A$3:$B$9,2,TRUE)*D13</f>
        <v>51600</v>
      </c>
      <c r="F13" s="20">
        <f t="shared" ref="F13:F19" si="1">C13+E13</f>
        <v>76600</v>
      </c>
      <c r="I13" s="4">
        <v>1001</v>
      </c>
      <c r="J13" s="4" t="s">
        <v>36</v>
      </c>
      <c r="K13" s="18">
        <v>25000</v>
      </c>
      <c r="L13" s="18">
        <v>2580000</v>
      </c>
    </row>
    <row r="14" spans="1:14">
      <c r="A14" s="4">
        <v>1002</v>
      </c>
      <c r="B14" s="4" t="s">
        <v>6</v>
      </c>
      <c r="C14" s="18">
        <v>28000</v>
      </c>
      <c r="D14" s="18">
        <v>1025000</v>
      </c>
      <c r="E14" s="20">
        <f t="shared" si="0"/>
        <v>8200</v>
      </c>
      <c r="F14" s="20">
        <f t="shared" si="1"/>
        <v>36200</v>
      </c>
      <c r="I14" s="4">
        <v>1002</v>
      </c>
      <c r="J14" s="4" t="s">
        <v>6</v>
      </c>
      <c r="K14" s="18">
        <v>28000</v>
      </c>
      <c r="L14" s="18">
        <v>1025000</v>
      </c>
    </row>
    <row r="15" spans="1:14">
      <c r="A15" s="4">
        <v>1003</v>
      </c>
      <c r="B15" s="4" t="s">
        <v>7</v>
      </c>
      <c r="C15" s="18">
        <v>30000</v>
      </c>
      <c r="D15" s="18">
        <v>250000</v>
      </c>
      <c r="E15" s="20">
        <f t="shared" si="0"/>
        <v>0</v>
      </c>
      <c r="F15" s="20">
        <f t="shared" si="1"/>
        <v>30000</v>
      </c>
      <c r="I15" s="4">
        <v>1003</v>
      </c>
      <c r="J15" s="4" t="s">
        <v>7</v>
      </c>
      <c r="K15" s="18">
        <v>30000</v>
      </c>
      <c r="L15" s="18">
        <v>250000</v>
      </c>
    </row>
    <row r="16" spans="1:14">
      <c r="A16" s="4">
        <v>1004</v>
      </c>
      <c r="B16" s="4" t="s">
        <v>8</v>
      </c>
      <c r="C16" s="18">
        <v>35000</v>
      </c>
      <c r="D16" s="18">
        <v>2250000</v>
      </c>
      <c r="E16" s="20">
        <f t="shared" si="0"/>
        <v>45000</v>
      </c>
      <c r="F16" s="20">
        <f t="shared" si="1"/>
        <v>80000</v>
      </c>
      <c r="I16" s="4">
        <v>1004</v>
      </c>
      <c r="J16" s="4" t="s">
        <v>8</v>
      </c>
      <c r="K16" s="18">
        <v>35000</v>
      </c>
      <c r="L16" s="18">
        <v>2250000</v>
      </c>
    </row>
    <row r="17" spans="1:12">
      <c r="A17" s="4">
        <v>1005</v>
      </c>
      <c r="B17" s="4" t="s">
        <v>9</v>
      </c>
      <c r="C17" s="18">
        <v>28000</v>
      </c>
      <c r="D17" s="18">
        <v>1380000</v>
      </c>
      <c r="E17" s="20">
        <f t="shared" si="0"/>
        <v>11040</v>
      </c>
      <c r="F17" s="20">
        <f t="shared" si="1"/>
        <v>39040</v>
      </c>
      <c r="I17" s="4">
        <v>1005</v>
      </c>
      <c r="J17" s="4" t="s">
        <v>9</v>
      </c>
      <c r="K17" s="18">
        <v>28000</v>
      </c>
      <c r="L17" s="18">
        <v>1380000</v>
      </c>
    </row>
    <row r="18" spans="1:12">
      <c r="A18" s="4">
        <v>1006</v>
      </c>
      <c r="B18" s="4" t="s">
        <v>10</v>
      </c>
      <c r="C18" s="18">
        <v>40000</v>
      </c>
      <c r="D18" s="18">
        <v>568000</v>
      </c>
      <c r="E18" s="20">
        <f t="shared" si="0"/>
        <v>2840</v>
      </c>
      <c r="F18" s="20">
        <f t="shared" si="1"/>
        <v>42840</v>
      </c>
      <c r="I18" s="4">
        <v>1006</v>
      </c>
      <c r="J18" s="4" t="s">
        <v>10</v>
      </c>
      <c r="K18" s="18">
        <v>40000</v>
      </c>
      <c r="L18" s="18">
        <v>568000</v>
      </c>
    </row>
    <row r="19" spans="1:12">
      <c r="A19" s="4">
        <v>1007</v>
      </c>
      <c r="B19" s="4" t="s">
        <v>29</v>
      </c>
      <c r="C19" s="18">
        <v>40000</v>
      </c>
      <c r="D19" s="18">
        <v>3500000</v>
      </c>
      <c r="E19" s="20">
        <f t="shared" si="0"/>
        <v>105000</v>
      </c>
      <c r="F19" s="20">
        <f t="shared" si="1"/>
        <v>145000</v>
      </c>
      <c r="I19" s="4">
        <v>1007</v>
      </c>
      <c r="J19" s="4" t="s">
        <v>29</v>
      </c>
      <c r="K19" s="18">
        <v>40000</v>
      </c>
      <c r="L19" s="18">
        <v>3500000</v>
      </c>
    </row>
    <row r="24" spans="1:12" s="75" customFormat="1" ht="15.75" customHeight="1">
      <c r="C24" s="76" t="s">
        <v>180</v>
      </c>
    </row>
    <row r="26" spans="1:12">
      <c r="C26" s="43" t="s">
        <v>175</v>
      </c>
    </row>
    <row r="27" spans="1:12">
      <c r="C27" s="43" t="s">
        <v>176</v>
      </c>
    </row>
    <row r="28" spans="1:12">
      <c r="C28" s="43" t="s">
        <v>177</v>
      </c>
    </row>
    <row r="29" spans="1:12">
      <c r="C29" s="43" t="s">
        <v>178</v>
      </c>
    </row>
    <row r="30" spans="1:12">
      <c r="C30" s="43" t="s">
        <v>179</v>
      </c>
    </row>
  </sheetData>
  <mergeCells count="2">
    <mergeCell ref="A1:B1"/>
    <mergeCell ref="I1:J1"/>
  </mergeCells>
  <phoneticPr fontId="2" type="noConversion"/>
  <pageMargins left="0.75" right="0.75" top="1" bottom="1" header="0.5" footer="0.5"/>
  <pageSetup paperSize="9" orientation="portrait" r:id="rId1"/>
  <headerFooter alignWithMargins="0"/>
  <cellWatches>
    <cellWatch r="F5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4" workbookViewId="0">
      <selection activeCell="C20" sqref="C20"/>
    </sheetView>
  </sheetViews>
  <sheetFormatPr defaultRowHeight="16.5"/>
  <cols>
    <col min="1" max="1" width="5.5" bestFit="1" customWidth="1"/>
    <col min="2" max="2" width="7.5" bestFit="1" customWidth="1"/>
    <col min="3" max="3" width="8.125" customWidth="1"/>
    <col min="4" max="4" width="7.625" customWidth="1"/>
    <col min="5" max="5" width="10.625" customWidth="1"/>
    <col min="6" max="6" width="7.5" bestFit="1" customWidth="1"/>
    <col min="7" max="7" width="27.375" customWidth="1"/>
    <col min="8" max="8" width="12.875" customWidth="1"/>
  </cols>
  <sheetData>
    <row r="1" spans="1:8">
      <c r="A1" s="1" t="s">
        <v>0</v>
      </c>
      <c r="B1" s="1" t="s">
        <v>1</v>
      </c>
      <c r="C1" s="1" t="s">
        <v>12</v>
      </c>
      <c r="D1" s="1" t="s">
        <v>13</v>
      </c>
      <c r="E1" s="1" t="s">
        <v>14</v>
      </c>
      <c r="F1" s="2" t="s">
        <v>39</v>
      </c>
      <c r="G1" s="1" t="s">
        <v>40</v>
      </c>
      <c r="H1" s="1" t="s">
        <v>41</v>
      </c>
    </row>
    <row r="2" spans="1:8">
      <c r="A2" s="3">
        <v>1201</v>
      </c>
      <c r="B2" s="7" t="s">
        <v>3</v>
      </c>
      <c r="C2" s="7" t="s">
        <v>15</v>
      </c>
      <c r="D2" s="7" t="s">
        <v>16</v>
      </c>
      <c r="E2" s="7" t="s">
        <v>17</v>
      </c>
      <c r="F2" s="21">
        <v>26370</v>
      </c>
      <c r="G2" s="7" t="s">
        <v>42</v>
      </c>
      <c r="H2" s="7" t="s">
        <v>43</v>
      </c>
    </row>
    <row r="3" spans="1:8">
      <c r="A3" s="3">
        <v>1203</v>
      </c>
      <c r="B3" s="7" t="s">
        <v>4</v>
      </c>
      <c r="C3" s="7" t="s">
        <v>15</v>
      </c>
      <c r="D3" s="7" t="s">
        <v>30</v>
      </c>
      <c r="E3" s="7" t="s">
        <v>17</v>
      </c>
      <c r="F3" s="21">
        <v>25000</v>
      </c>
      <c r="G3" s="7" t="s">
        <v>44</v>
      </c>
      <c r="H3" s="7" t="s">
        <v>45</v>
      </c>
    </row>
    <row r="4" spans="1:8">
      <c r="A4" s="3">
        <v>1208</v>
      </c>
      <c r="B4" s="7" t="s">
        <v>5</v>
      </c>
      <c r="C4" s="7" t="s">
        <v>18</v>
      </c>
      <c r="D4" s="7" t="s">
        <v>19</v>
      </c>
      <c r="E4" s="7" t="s">
        <v>17</v>
      </c>
      <c r="F4" s="21">
        <v>21077</v>
      </c>
      <c r="G4" s="7" t="s">
        <v>46</v>
      </c>
      <c r="H4" s="7" t="s">
        <v>47</v>
      </c>
    </row>
    <row r="5" spans="1:8">
      <c r="A5" s="3">
        <v>1218</v>
      </c>
      <c r="B5" s="7" t="s">
        <v>20</v>
      </c>
      <c r="C5" s="7" t="s">
        <v>18</v>
      </c>
      <c r="D5" s="7" t="s">
        <v>19</v>
      </c>
      <c r="E5" s="7" t="s">
        <v>21</v>
      </c>
      <c r="F5" s="21">
        <v>26533</v>
      </c>
      <c r="G5" s="7" t="s">
        <v>48</v>
      </c>
      <c r="H5" s="7" t="s">
        <v>49</v>
      </c>
    </row>
    <row r="6" spans="1:8">
      <c r="A6" s="3">
        <v>1220</v>
      </c>
      <c r="B6" s="7" t="s">
        <v>22</v>
      </c>
      <c r="C6" s="7" t="s">
        <v>18</v>
      </c>
      <c r="D6" s="7" t="s">
        <v>19</v>
      </c>
      <c r="E6" s="7" t="s">
        <v>21</v>
      </c>
      <c r="F6" s="21">
        <v>24696</v>
      </c>
      <c r="G6" s="7" t="s">
        <v>50</v>
      </c>
      <c r="H6" s="7" t="s">
        <v>51</v>
      </c>
    </row>
    <row r="7" spans="1:8">
      <c r="A7" s="3">
        <v>1316</v>
      </c>
      <c r="B7" s="7" t="s">
        <v>23</v>
      </c>
      <c r="C7" s="7" t="s">
        <v>15</v>
      </c>
      <c r="D7" s="7" t="s">
        <v>24</v>
      </c>
      <c r="E7" s="7" t="s">
        <v>17</v>
      </c>
      <c r="F7" s="21">
        <v>23715</v>
      </c>
      <c r="G7" s="7" t="s">
        <v>52</v>
      </c>
      <c r="H7" s="7" t="s">
        <v>53</v>
      </c>
    </row>
    <row r="8" spans="1:8">
      <c r="A8" s="3">
        <v>1318</v>
      </c>
      <c r="B8" s="7" t="s">
        <v>25</v>
      </c>
      <c r="C8" s="7" t="s">
        <v>15</v>
      </c>
      <c r="D8" s="7" t="s">
        <v>24</v>
      </c>
      <c r="E8" s="7" t="s">
        <v>26</v>
      </c>
      <c r="F8" s="21">
        <v>22986</v>
      </c>
      <c r="G8" s="7" t="s">
        <v>54</v>
      </c>
      <c r="H8" s="7" t="s">
        <v>55</v>
      </c>
    </row>
    <row r="9" spans="1:8">
      <c r="A9" s="3">
        <v>1440</v>
      </c>
      <c r="B9" s="7" t="s">
        <v>56</v>
      </c>
      <c r="C9" s="7" t="s">
        <v>18</v>
      </c>
      <c r="D9" s="7" t="s">
        <v>19</v>
      </c>
      <c r="E9" s="7" t="s">
        <v>21</v>
      </c>
      <c r="F9" s="21">
        <v>26744</v>
      </c>
      <c r="G9" s="7" t="s">
        <v>57</v>
      </c>
      <c r="H9" s="7" t="s">
        <v>58</v>
      </c>
    </row>
    <row r="10" spans="1:8" ht="17.25" thickBot="1">
      <c r="A10" s="5">
        <v>1452</v>
      </c>
      <c r="B10" s="9" t="s">
        <v>59</v>
      </c>
      <c r="C10" s="9" t="s">
        <v>15</v>
      </c>
      <c r="D10" s="9" t="s">
        <v>16</v>
      </c>
      <c r="E10" s="9" t="s">
        <v>21</v>
      </c>
      <c r="F10" s="22">
        <v>20401</v>
      </c>
      <c r="G10" s="9" t="s">
        <v>60</v>
      </c>
      <c r="H10" s="9" t="s">
        <v>61</v>
      </c>
    </row>
    <row r="11" spans="1:8">
      <c r="A11" s="7"/>
      <c r="B11" s="7"/>
      <c r="C11" s="7"/>
      <c r="D11" s="7"/>
      <c r="E11" s="7"/>
      <c r="F11" s="21"/>
      <c r="G11" s="7"/>
      <c r="H11" s="7"/>
    </row>
    <row r="12" spans="1:8" ht="17.25" thickBot="1"/>
    <row r="13" spans="1:8" ht="17.25" thickTop="1">
      <c r="B13" s="23" t="s">
        <v>0</v>
      </c>
      <c r="C13" s="24">
        <v>1201</v>
      </c>
      <c r="D13" s="25" t="s">
        <v>1</v>
      </c>
      <c r="E13" s="26" t="str">
        <f>VLOOKUP($C$13,$A$2:$H$10,2,FALSE)</f>
        <v>張惠真</v>
      </c>
    </row>
    <row r="14" spans="1:8">
      <c r="B14" s="27" t="s">
        <v>12</v>
      </c>
      <c r="C14" s="28" t="str">
        <f>VLOOKUP($C$13,$A$2:$H$10,3,FALSE)</f>
        <v>女</v>
      </c>
      <c r="D14" s="29" t="s">
        <v>13</v>
      </c>
      <c r="E14" s="30" t="str">
        <f>VLOOKUP($C$13,$A$2:$H$10,4,FALSE)</f>
        <v>會計</v>
      </c>
    </row>
    <row r="15" spans="1:8">
      <c r="B15" s="27" t="s">
        <v>14</v>
      </c>
      <c r="C15" s="28" t="str">
        <f>VLOOKUP($C$13,$A$2:$H$10,5,FALSE)</f>
        <v>主任</v>
      </c>
      <c r="D15" s="29" t="s">
        <v>39</v>
      </c>
      <c r="E15" s="31">
        <f>VLOOKUP($C$13,$A$2:$H$10,6,FALSE)</f>
        <v>26370</v>
      </c>
    </row>
    <row r="16" spans="1:8">
      <c r="B16" s="27" t="s">
        <v>40</v>
      </c>
      <c r="C16" s="81" t="str">
        <f>VLOOKUP($C$13,$A$2:$H$10,7,FALSE)</f>
        <v>台北市民生東路三段68號六樓</v>
      </c>
      <c r="D16" s="82" t="str">
        <f>VLOOKUP($C$13,$A$2:$H$10,2,FALSE)</f>
        <v>張惠真</v>
      </c>
      <c r="E16" s="83" t="str">
        <f>VLOOKUP($C$13,$A$2:$H$10,2,FALSE)</f>
        <v>張惠真</v>
      </c>
    </row>
    <row r="17" spans="2:7" ht="17.25" thickBot="1">
      <c r="B17" s="32" t="s">
        <v>41</v>
      </c>
      <c r="C17" s="84" t="str">
        <f>VLOOKUP($C$13,$A$2:$H$10,8,FALSE)</f>
        <v>(02)2517-6399</v>
      </c>
      <c r="D17" s="85" t="str">
        <f>VLOOKUP($C$13,$A$2:$H$10,2,FALSE)</f>
        <v>張惠真</v>
      </c>
      <c r="E17" s="86" t="str">
        <f>VLOOKUP($C$13,$A$2:$H$10,2,FALSE)</f>
        <v>張惠真</v>
      </c>
    </row>
    <row r="18" spans="2:7" ht="17.25" thickTop="1"/>
    <row r="19" spans="2:7" ht="17.25" thickBot="1">
      <c r="B19" s="12" t="s">
        <v>32</v>
      </c>
    </row>
    <row r="20" spans="2:7" ht="17.25" thickTop="1">
      <c r="B20" s="23" t="s">
        <v>0</v>
      </c>
      <c r="C20" s="24"/>
      <c r="D20" s="25" t="s">
        <v>1</v>
      </c>
      <c r="E20" s="28" t="e">
        <f>VLOOKUP($C$20,$A$2:$H$10,3,FALSE)</f>
        <v>#N/A</v>
      </c>
      <c r="G20" t="s">
        <v>149</v>
      </c>
    </row>
    <row r="21" spans="2:7">
      <c r="B21" s="27" t="s">
        <v>12</v>
      </c>
      <c r="C21" s="28" t="e">
        <f>VLOOKUP($C$20,$A$2:$H$10,3,FALSE)</f>
        <v>#N/A</v>
      </c>
      <c r="D21" s="29" t="s">
        <v>13</v>
      </c>
      <c r="E21" s="28" t="e">
        <f>VLOOKUP($C$20,$A$2:$H$10,3,FALSE)</f>
        <v>#N/A</v>
      </c>
    </row>
    <row r="22" spans="2:7">
      <c r="B22" s="27" t="s">
        <v>14</v>
      </c>
      <c r="C22" s="28" t="e">
        <f>VLOOKUP($C$20,$A$2:$H$10,3,FALSE)</f>
        <v>#N/A</v>
      </c>
      <c r="D22" s="29" t="s">
        <v>39</v>
      </c>
      <c r="E22" s="28" t="e">
        <f>VLOOKUP($C$20,$A$2:$H$10,3,FALSE)</f>
        <v>#N/A</v>
      </c>
    </row>
    <row r="23" spans="2:7">
      <c r="B23" s="27" t="s">
        <v>40</v>
      </c>
      <c r="C23" s="81" t="e">
        <f>VLOOKUP($C$20,$A$2:$H$10,7,FALSE)</f>
        <v>#N/A</v>
      </c>
      <c r="D23" s="82" t="str">
        <f>VLOOKUP($C$13,$A$2:$H$10,2,FALSE)</f>
        <v>張惠真</v>
      </c>
      <c r="E23" s="83" t="str">
        <f>VLOOKUP($C$13,$A$2:$H$10,2,FALSE)</f>
        <v>張惠真</v>
      </c>
    </row>
    <row r="24" spans="2:7" ht="17.25" thickBot="1">
      <c r="B24" s="32" t="s">
        <v>41</v>
      </c>
      <c r="C24" s="81" t="e">
        <f>VLOOKUP($C$20,$A$2:$H$10,7,FALSE)</f>
        <v>#N/A</v>
      </c>
      <c r="D24" s="82" t="str">
        <f>VLOOKUP($C$13,$A$2:$H$10,2,FALSE)</f>
        <v>張惠真</v>
      </c>
      <c r="E24" s="83" t="str">
        <f>VLOOKUP($C$13,$A$2:$H$10,2,FALSE)</f>
        <v>張惠真</v>
      </c>
    </row>
    <row r="25" spans="2:7" ht="17.25" thickTop="1"/>
  </sheetData>
  <mergeCells count="4">
    <mergeCell ref="C16:E16"/>
    <mergeCell ref="C17:E17"/>
    <mergeCell ref="C23:E23"/>
    <mergeCell ref="C24:E24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C14" sqref="C14"/>
    </sheetView>
  </sheetViews>
  <sheetFormatPr defaultRowHeight="16.5"/>
  <cols>
    <col min="1" max="1" width="5.5" bestFit="1" customWidth="1"/>
    <col min="2" max="2" width="7.5" customWidth="1"/>
    <col min="3" max="3" width="8.125" customWidth="1"/>
    <col min="4" max="4" width="7.625" customWidth="1"/>
    <col min="5" max="5" width="10.625" customWidth="1"/>
    <col min="6" max="6" width="7.5" bestFit="1" customWidth="1"/>
    <col min="7" max="7" width="27.375" customWidth="1"/>
    <col min="8" max="8" width="12.875" customWidth="1"/>
  </cols>
  <sheetData>
    <row r="1" spans="1:8">
      <c r="A1" s="1" t="s">
        <v>0</v>
      </c>
      <c r="B1" s="1" t="s">
        <v>1</v>
      </c>
      <c r="C1" s="1" t="s">
        <v>12</v>
      </c>
      <c r="D1" s="1" t="s">
        <v>13</v>
      </c>
      <c r="E1" s="1" t="s">
        <v>14</v>
      </c>
      <c r="F1" s="2" t="s">
        <v>39</v>
      </c>
      <c r="G1" s="1" t="s">
        <v>40</v>
      </c>
      <c r="H1" s="1" t="s">
        <v>41</v>
      </c>
    </row>
    <row r="2" spans="1:8">
      <c r="A2" s="3">
        <v>1201</v>
      </c>
      <c r="B2" s="7" t="s">
        <v>3</v>
      </c>
      <c r="C2" s="7" t="s">
        <v>15</v>
      </c>
      <c r="D2" s="7" t="s">
        <v>16</v>
      </c>
      <c r="E2" s="7" t="s">
        <v>17</v>
      </c>
      <c r="F2" s="21">
        <v>26370</v>
      </c>
      <c r="G2" s="7" t="s">
        <v>42</v>
      </c>
      <c r="H2" s="7" t="s">
        <v>43</v>
      </c>
    </row>
    <row r="3" spans="1:8">
      <c r="A3" s="3">
        <v>1203</v>
      </c>
      <c r="B3" s="7" t="s">
        <v>4</v>
      </c>
      <c r="C3" s="7" t="s">
        <v>15</v>
      </c>
      <c r="D3" s="7" t="s">
        <v>30</v>
      </c>
      <c r="E3" s="7" t="s">
        <v>17</v>
      </c>
      <c r="F3" s="21">
        <v>25000</v>
      </c>
      <c r="G3" s="7" t="s">
        <v>44</v>
      </c>
      <c r="H3" s="7" t="s">
        <v>45</v>
      </c>
    </row>
    <row r="4" spans="1:8">
      <c r="A4" s="3">
        <v>1208</v>
      </c>
      <c r="B4" s="7" t="s">
        <v>5</v>
      </c>
      <c r="C4" s="7" t="s">
        <v>18</v>
      </c>
      <c r="D4" s="7" t="s">
        <v>19</v>
      </c>
      <c r="E4" s="7" t="s">
        <v>17</v>
      </c>
      <c r="F4" s="21">
        <v>21077</v>
      </c>
      <c r="G4" s="7" t="s">
        <v>46</v>
      </c>
      <c r="H4" s="7" t="s">
        <v>47</v>
      </c>
    </row>
    <row r="5" spans="1:8">
      <c r="A5" s="3">
        <v>1218</v>
      </c>
      <c r="B5" s="7" t="s">
        <v>20</v>
      </c>
      <c r="C5" s="7" t="s">
        <v>18</v>
      </c>
      <c r="D5" s="7" t="s">
        <v>19</v>
      </c>
      <c r="E5" s="7" t="s">
        <v>21</v>
      </c>
      <c r="F5" s="21">
        <v>26533</v>
      </c>
      <c r="G5" s="7" t="s">
        <v>48</v>
      </c>
      <c r="H5" s="7" t="s">
        <v>49</v>
      </c>
    </row>
    <row r="6" spans="1:8">
      <c r="A6" s="3">
        <v>1220</v>
      </c>
      <c r="B6" s="7" t="s">
        <v>22</v>
      </c>
      <c r="C6" s="7" t="s">
        <v>18</v>
      </c>
      <c r="D6" s="7" t="s">
        <v>19</v>
      </c>
      <c r="E6" s="7" t="s">
        <v>21</v>
      </c>
      <c r="F6" s="21">
        <v>24696</v>
      </c>
      <c r="G6" s="7" t="s">
        <v>50</v>
      </c>
      <c r="H6" s="7" t="s">
        <v>51</v>
      </c>
    </row>
    <row r="7" spans="1:8">
      <c r="A7" s="3">
        <v>1316</v>
      </c>
      <c r="B7" s="7" t="s">
        <v>23</v>
      </c>
      <c r="C7" s="7" t="s">
        <v>15</v>
      </c>
      <c r="D7" s="7" t="s">
        <v>24</v>
      </c>
      <c r="E7" s="7" t="s">
        <v>17</v>
      </c>
      <c r="F7" s="21">
        <v>23715</v>
      </c>
      <c r="G7" s="7" t="s">
        <v>52</v>
      </c>
      <c r="H7" s="7" t="s">
        <v>53</v>
      </c>
    </row>
    <row r="8" spans="1:8">
      <c r="A8" s="3">
        <v>1318</v>
      </c>
      <c r="B8" s="7" t="s">
        <v>25</v>
      </c>
      <c r="C8" s="7" t="s">
        <v>15</v>
      </c>
      <c r="D8" s="7" t="s">
        <v>24</v>
      </c>
      <c r="E8" s="7" t="s">
        <v>26</v>
      </c>
      <c r="F8" s="21">
        <v>22986</v>
      </c>
      <c r="G8" s="7" t="s">
        <v>54</v>
      </c>
      <c r="H8" s="7" t="s">
        <v>55</v>
      </c>
    </row>
    <row r="9" spans="1:8">
      <c r="A9" s="3">
        <v>1440</v>
      </c>
      <c r="B9" s="7" t="s">
        <v>56</v>
      </c>
      <c r="C9" s="7" t="s">
        <v>18</v>
      </c>
      <c r="D9" s="7" t="s">
        <v>19</v>
      </c>
      <c r="E9" s="7" t="s">
        <v>21</v>
      </c>
      <c r="F9" s="21">
        <v>26744</v>
      </c>
      <c r="G9" s="7" t="s">
        <v>57</v>
      </c>
      <c r="H9" s="7" t="s">
        <v>58</v>
      </c>
    </row>
    <row r="10" spans="1:8" ht="17.25" thickBot="1">
      <c r="A10" s="5">
        <v>1452</v>
      </c>
      <c r="B10" s="9" t="s">
        <v>59</v>
      </c>
      <c r="C10" s="9" t="s">
        <v>15</v>
      </c>
      <c r="D10" s="9" t="s">
        <v>16</v>
      </c>
      <c r="E10" s="9" t="s">
        <v>21</v>
      </c>
      <c r="F10" s="22">
        <v>20401</v>
      </c>
      <c r="G10" s="9" t="s">
        <v>60</v>
      </c>
      <c r="H10" s="9" t="s">
        <v>61</v>
      </c>
    </row>
    <row r="11" spans="1:8">
      <c r="A11" s="7"/>
      <c r="B11" s="7"/>
      <c r="C11" s="7"/>
      <c r="D11" s="7"/>
      <c r="E11" s="7"/>
      <c r="F11" s="21"/>
      <c r="G11" s="7"/>
      <c r="H11" s="7"/>
    </row>
    <row r="12" spans="1:8" ht="17.25" thickBot="1"/>
    <row r="13" spans="1:8" ht="17.25" thickTop="1">
      <c r="B13" s="23" t="s">
        <v>0</v>
      </c>
      <c r="C13" s="33">
        <v>1450</v>
      </c>
      <c r="D13" s="25" t="s">
        <v>1</v>
      </c>
      <c r="E13" s="26" t="str">
        <f>IF(ISNA(VLOOKUP($C$13,$A$2:$H$10,2,FALSE)),"找不到",VLOOKUP($C$13,$A$2:$H$10,2,FALSE))</f>
        <v>找不到</v>
      </c>
    </row>
    <row r="14" spans="1:8">
      <c r="B14" s="27" t="s">
        <v>12</v>
      </c>
      <c r="C14" s="28" t="str">
        <f>IF(ISNA(VLOOKUP($C$13,$A$2:$H$10,3,FALSE)),"找不到",VLOOKUP($C$13,$A$2:$H$10,3,FALSE))</f>
        <v>找不到</v>
      </c>
      <c r="D14" s="29" t="s">
        <v>13</v>
      </c>
      <c r="E14" s="30" t="str">
        <f>IF(ISNA(VLOOKUP($C$13,$A$2:$H$10,4,FALSE)),"找不到",VLOOKUP($C$13,$A$2:$H$10,4,FALSE))</f>
        <v>找不到</v>
      </c>
    </row>
    <row r="15" spans="1:8">
      <c r="B15" s="27" t="s">
        <v>14</v>
      </c>
      <c r="C15" s="28" t="str">
        <f>IF(ISNA(VLOOKUP($C$13,$A$2:$H$10,5,FALSE)),"找不到",VLOOKUP($C$13,$A$2:$H$10,5,FALSE))</f>
        <v>找不到</v>
      </c>
      <c r="D15" s="29" t="s">
        <v>39</v>
      </c>
      <c r="E15" s="31" t="str">
        <f>IF(ISNA(VLOOKUP($C$13,$A$2:$H$10,6,FALSE)),"找不到",VLOOKUP($C$13,$A$2:$H$10,6,FALSE))</f>
        <v>找不到</v>
      </c>
    </row>
    <row r="16" spans="1:8">
      <c r="B16" s="27" t="s">
        <v>40</v>
      </c>
      <c r="C16" s="81" t="str">
        <f>IF(ISNA(VLOOKUP($C$13,$A$2:$H$10,7,FALSE)),"找不到",VLOOKUP($C$13,$A$2:$H$10,7,FALSE))</f>
        <v>找不到</v>
      </c>
      <c r="D16" s="82" t="e">
        <f>VLOOKUP($C$13,$A$2:$H$10,2,FALSE)</f>
        <v>#N/A</v>
      </c>
      <c r="E16" s="83" t="e">
        <f>VLOOKUP($C$13,$A$2:$H$10,2,FALSE)</f>
        <v>#N/A</v>
      </c>
    </row>
    <row r="17" spans="2:7" ht="17.25" thickBot="1">
      <c r="B17" s="32" t="s">
        <v>41</v>
      </c>
      <c r="C17" s="84" t="str">
        <f>IF(ISNA(VLOOKUP($C$13,$A$2:$H$10,8,FALSE)),"找不到",VLOOKUP($C$13,$A$2:$H$10,8,FALSE))</f>
        <v>找不到</v>
      </c>
      <c r="D17" s="85" t="e">
        <f>VLOOKUP($C$13,$A$2:$H$10,2,FALSE)</f>
        <v>#N/A</v>
      </c>
      <c r="E17" s="86" t="e">
        <f>VLOOKUP($C$13,$A$2:$H$10,2,FALSE)</f>
        <v>#N/A</v>
      </c>
    </row>
    <row r="18" spans="2:7" ht="17.25" thickTop="1"/>
    <row r="19" spans="2:7" ht="17.25" thickBot="1">
      <c r="B19" s="12" t="s">
        <v>32</v>
      </c>
      <c r="G19" t="s">
        <v>31</v>
      </c>
    </row>
    <row r="20" spans="2:7" ht="17.25" thickTop="1">
      <c r="B20" s="23" t="s">
        <v>0</v>
      </c>
      <c r="C20" s="24"/>
      <c r="D20" s="25" t="s">
        <v>1</v>
      </c>
      <c r="E20" s="26"/>
    </row>
    <row r="21" spans="2:7">
      <c r="B21" s="27" t="s">
        <v>12</v>
      </c>
      <c r="C21" s="28"/>
      <c r="D21" s="29" t="s">
        <v>13</v>
      </c>
      <c r="E21" s="30"/>
    </row>
    <row r="22" spans="2:7">
      <c r="B22" s="27" t="s">
        <v>14</v>
      </c>
      <c r="C22" s="28"/>
      <c r="D22" s="29" t="s">
        <v>39</v>
      </c>
      <c r="E22" s="31"/>
    </row>
    <row r="23" spans="2:7">
      <c r="B23" s="27" t="s">
        <v>40</v>
      </c>
      <c r="C23" s="81"/>
      <c r="D23" s="82"/>
      <c r="E23" s="83"/>
    </row>
    <row r="24" spans="2:7" ht="17.25" thickBot="1">
      <c r="B24" s="32" t="s">
        <v>41</v>
      </c>
      <c r="C24" s="84"/>
      <c r="D24" s="85"/>
      <c r="E24" s="86"/>
    </row>
    <row r="25" spans="2:7" ht="17.25" thickTop="1"/>
  </sheetData>
  <mergeCells count="4">
    <mergeCell ref="C16:E16"/>
    <mergeCell ref="C17:E17"/>
    <mergeCell ref="C23:E23"/>
    <mergeCell ref="C24:E24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K4" sqref="K4"/>
    </sheetView>
  </sheetViews>
  <sheetFormatPr defaultRowHeight="16.5"/>
  <cols>
    <col min="1" max="1" width="8.5" bestFit="1" customWidth="1"/>
    <col min="2" max="2" width="7.5" bestFit="1" customWidth="1"/>
    <col min="3" max="3" width="7" bestFit="1" customWidth="1"/>
  </cols>
  <sheetData>
    <row r="1" spans="1:14">
      <c r="A1" s="1" t="s">
        <v>62</v>
      </c>
      <c r="B1" s="1" t="s">
        <v>63</v>
      </c>
      <c r="C1" s="2" t="s">
        <v>64</v>
      </c>
      <c r="H1" s="12" t="s">
        <v>32</v>
      </c>
      <c r="I1" s="1" t="s">
        <v>62</v>
      </c>
      <c r="J1" s="1" t="s">
        <v>63</v>
      </c>
      <c r="K1" s="2" t="s">
        <v>64</v>
      </c>
    </row>
    <row r="2" spans="1:14">
      <c r="A2" s="7" t="s">
        <v>65</v>
      </c>
      <c r="B2" s="7" t="s">
        <v>66</v>
      </c>
      <c r="C2" s="8">
        <v>23680</v>
      </c>
      <c r="I2" s="7" t="s">
        <v>65</v>
      </c>
      <c r="J2" s="7" t="s">
        <v>66</v>
      </c>
      <c r="K2" s="8">
        <v>23680</v>
      </c>
    </row>
    <row r="3" spans="1:14">
      <c r="A3" s="7" t="s">
        <v>67</v>
      </c>
      <c r="B3" s="7" t="s">
        <v>68</v>
      </c>
      <c r="C3" s="8">
        <v>36500</v>
      </c>
      <c r="I3" s="7" t="s">
        <v>67</v>
      </c>
      <c r="J3" s="7" t="s">
        <v>68</v>
      </c>
      <c r="K3" s="8">
        <v>36500</v>
      </c>
    </row>
    <row r="4" spans="1:14">
      <c r="A4" s="7" t="s">
        <v>69</v>
      </c>
      <c r="B4" s="7" t="s">
        <v>70</v>
      </c>
      <c r="C4" s="8">
        <v>28750</v>
      </c>
      <c r="I4" s="7" t="s">
        <v>69</v>
      </c>
      <c r="J4" s="7" t="s">
        <v>70</v>
      </c>
      <c r="K4" s="8">
        <v>28750</v>
      </c>
    </row>
    <row r="5" spans="1:14">
      <c r="A5" s="7" t="s">
        <v>71</v>
      </c>
      <c r="B5" s="7" t="s">
        <v>72</v>
      </c>
      <c r="C5" s="8">
        <v>1250</v>
      </c>
      <c r="I5" s="7" t="s">
        <v>71</v>
      </c>
      <c r="J5" s="7" t="s">
        <v>72</v>
      </c>
      <c r="K5" s="8">
        <v>1250</v>
      </c>
    </row>
    <row r="6" spans="1:14">
      <c r="A6" s="7" t="s">
        <v>73</v>
      </c>
      <c r="B6" s="7" t="s">
        <v>74</v>
      </c>
      <c r="C6" s="8">
        <v>860</v>
      </c>
      <c r="I6" s="7" t="s">
        <v>73</v>
      </c>
      <c r="J6" s="7" t="s">
        <v>74</v>
      </c>
      <c r="K6" s="8">
        <v>860</v>
      </c>
    </row>
    <row r="7" spans="1:14">
      <c r="A7" s="7" t="s">
        <v>75</v>
      </c>
      <c r="B7" s="7" t="s">
        <v>76</v>
      </c>
      <c r="C7" s="8">
        <v>50</v>
      </c>
      <c r="I7" s="7" t="s">
        <v>75</v>
      </c>
      <c r="J7" s="7" t="s">
        <v>76</v>
      </c>
      <c r="K7" s="8">
        <v>50</v>
      </c>
    </row>
    <row r="8" spans="1:14" ht="17.25" thickBot="1">
      <c r="A8" s="9" t="s">
        <v>77</v>
      </c>
      <c r="B8" s="9" t="s">
        <v>78</v>
      </c>
      <c r="C8" s="6">
        <v>680</v>
      </c>
      <c r="I8" s="9" t="s">
        <v>77</v>
      </c>
      <c r="J8" s="9" t="s">
        <v>78</v>
      </c>
      <c r="K8" s="6">
        <v>680</v>
      </c>
    </row>
    <row r="10" spans="1:14" ht="17.25" thickBot="1"/>
    <row r="11" spans="1:14">
      <c r="A11" s="1" t="s">
        <v>79</v>
      </c>
      <c r="B11" s="1" t="s">
        <v>62</v>
      </c>
      <c r="C11" s="1" t="s">
        <v>63</v>
      </c>
      <c r="D11" s="2" t="s">
        <v>64</v>
      </c>
      <c r="E11" s="2" t="s">
        <v>80</v>
      </c>
      <c r="F11" s="2" t="s">
        <v>81</v>
      </c>
      <c r="I11" s="1" t="s">
        <v>79</v>
      </c>
      <c r="J11" s="1" t="s">
        <v>62</v>
      </c>
      <c r="K11" s="1" t="s">
        <v>63</v>
      </c>
      <c r="L11" s="2" t="s">
        <v>64</v>
      </c>
      <c r="M11" s="2" t="s">
        <v>80</v>
      </c>
      <c r="N11" s="2" t="s">
        <v>81</v>
      </c>
    </row>
    <row r="12" spans="1:14">
      <c r="A12" s="10">
        <v>37381</v>
      </c>
      <c r="B12" s="11" t="s">
        <v>77</v>
      </c>
      <c r="C12" t="str">
        <f t="shared" ref="C12:C21" si="0">VLOOKUP($B12,$A$2:$C$8,2,FALSE)</f>
        <v>滑鼠</v>
      </c>
      <c r="D12">
        <f>VLOOKUP($B12,$A$2:$C$8,3,FALSE)</f>
        <v>680</v>
      </c>
      <c r="E12">
        <v>12</v>
      </c>
      <c r="F12">
        <f t="shared" ref="F12:F21" si="1">D12*E12</f>
        <v>8160</v>
      </c>
      <c r="I12" s="10">
        <v>37381</v>
      </c>
      <c r="J12" s="11" t="s">
        <v>77</v>
      </c>
    </row>
    <row r="13" spans="1:14">
      <c r="A13" s="10">
        <v>37381</v>
      </c>
      <c r="B13" s="11" t="s">
        <v>65</v>
      </c>
      <c r="C13" t="str">
        <f t="shared" si="0"/>
        <v>電視</v>
      </c>
      <c r="D13">
        <f t="shared" ref="D13:D21" si="2">VLOOKUP($B13,$A$2:$C$8,3,FALSE)</f>
        <v>23680</v>
      </c>
      <c r="E13">
        <v>6</v>
      </c>
      <c r="F13">
        <f t="shared" si="1"/>
        <v>142080</v>
      </c>
      <c r="I13" s="10">
        <v>37381</v>
      </c>
      <c r="J13" s="11" t="s">
        <v>65</v>
      </c>
    </row>
    <row r="14" spans="1:14">
      <c r="A14" s="10">
        <v>37381</v>
      </c>
      <c r="B14" s="11" t="s">
        <v>69</v>
      </c>
      <c r="C14" t="str">
        <f t="shared" si="0"/>
        <v>電腦</v>
      </c>
      <c r="D14">
        <f t="shared" si="2"/>
        <v>28750</v>
      </c>
      <c r="E14">
        <v>5</v>
      </c>
      <c r="F14">
        <f t="shared" si="1"/>
        <v>143750</v>
      </c>
      <c r="I14" s="10">
        <v>37381</v>
      </c>
      <c r="J14" s="11" t="s">
        <v>69</v>
      </c>
    </row>
    <row r="15" spans="1:14">
      <c r="A15" s="10">
        <v>37381</v>
      </c>
      <c r="B15" s="11" t="s">
        <v>73</v>
      </c>
      <c r="C15" t="str">
        <f t="shared" si="0"/>
        <v>答錄機</v>
      </c>
      <c r="D15">
        <f t="shared" si="2"/>
        <v>860</v>
      </c>
      <c r="E15">
        <v>16</v>
      </c>
      <c r="F15">
        <f t="shared" si="1"/>
        <v>13760</v>
      </c>
      <c r="I15" s="10">
        <v>37381</v>
      </c>
      <c r="J15" s="11" t="s">
        <v>73</v>
      </c>
    </row>
    <row r="16" spans="1:14">
      <c r="A16" s="10">
        <v>37382</v>
      </c>
      <c r="B16" s="11" t="s">
        <v>65</v>
      </c>
      <c r="C16" t="str">
        <f t="shared" si="0"/>
        <v>電視</v>
      </c>
      <c r="D16">
        <f t="shared" si="2"/>
        <v>23680</v>
      </c>
      <c r="E16">
        <v>4</v>
      </c>
      <c r="F16">
        <f t="shared" si="1"/>
        <v>94720</v>
      </c>
      <c r="I16" s="10">
        <v>37382</v>
      </c>
      <c r="J16" s="11" t="s">
        <v>65</v>
      </c>
    </row>
    <row r="17" spans="1:10">
      <c r="A17" s="10">
        <v>37382</v>
      </c>
      <c r="B17" s="11" t="s">
        <v>67</v>
      </c>
      <c r="C17" t="str">
        <f t="shared" si="0"/>
        <v>冰箱</v>
      </c>
      <c r="D17">
        <f t="shared" si="2"/>
        <v>36500</v>
      </c>
      <c r="E17">
        <v>8</v>
      </c>
      <c r="F17">
        <f t="shared" si="1"/>
        <v>292000</v>
      </c>
      <c r="I17" s="10">
        <v>37382</v>
      </c>
      <c r="J17" s="11" t="s">
        <v>67</v>
      </c>
    </row>
    <row r="18" spans="1:10">
      <c r="A18" s="10">
        <v>37383</v>
      </c>
      <c r="B18" s="11" t="s">
        <v>11</v>
      </c>
      <c r="C18" t="str">
        <f t="shared" si="0"/>
        <v>電腦</v>
      </c>
      <c r="D18">
        <f t="shared" si="2"/>
        <v>28750</v>
      </c>
      <c r="E18">
        <v>10</v>
      </c>
      <c r="F18">
        <f t="shared" si="1"/>
        <v>287500</v>
      </c>
      <c r="I18" s="10">
        <v>37383</v>
      </c>
      <c r="J18" s="11" t="s">
        <v>11</v>
      </c>
    </row>
    <row r="19" spans="1:10">
      <c r="A19" s="10">
        <v>37383</v>
      </c>
      <c r="B19" s="11" t="s">
        <v>71</v>
      </c>
      <c r="C19" t="str">
        <f t="shared" si="0"/>
        <v>電話</v>
      </c>
      <c r="D19">
        <f t="shared" si="2"/>
        <v>1250</v>
      </c>
      <c r="E19">
        <v>20</v>
      </c>
      <c r="F19">
        <f t="shared" si="1"/>
        <v>25000</v>
      </c>
      <c r="I19" s="10">
        <v>37383</v>
      </c>
      <c r="J19" s="11" t="s">
        <v>71</v>
      </c>
    </row>
    <row r="20" spans="1:10">
      <c r="A20" s="10">
        <v>37384</v>
      </c>
      <c r="B20" s="11" t="s">
        <v>65</v>
      </c>
      <c r="C20" t="str">
        <f t="shared" si="0"/>
        <v>電視</v>
      </c>
      <c r="D20">
        <f t="shared" si="2"/>
        <v>23680</v>
      </c>
      <c r="E20">
        <v>3</v>
      </c>
      <c r="F20">
        <f t="shared" si="1"/>
        <v>71040</v>
      </c>
      <c r="I20" s="10">
        <v>37384</v>
      </c>
      <c r="J20" s="11" t="s">
        <v>65</v>
      </c>
    </row>
    <row r="21" spans="1:10">
      <c r="A21" s="10">
        <v>37384</v>
      </c>
      <c r="B21" s="11" t="s">
        <v>73</v>
      </c>
      <c r="C21" t="str">
        <f t="shared" si="0"/>
        <v>答錄機</v>
      </c>
      <c r="D21">
        <f t="shared" si="2"/>
        <v>860</v>
      </c>
      <c r="E21">
        <v>5</v>
      </c>
      <c r="F21">
        <f t="shared" si="1"/>
        <v>4300</v>
      </c>
    </row>
  </sheetData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F6"/>
  <sheetViews>
    <sheetView workbookViewId="0">
      <selection activeCell="H20" sqref="H20"/>
    </sheetView>
  </sheetViews>
  <sheetFormatPr defaultRowHeight="16.5"/>
  <cols>
    <col min="1" max="1" width="10.5" style="54" bestFit="1" customWidth="1"/>
    <col min="2" max="5" width="6" style="54" bestFit="1" customWidth="1"/>
    <col min="6" max="6" width="10.5" style="54" bestFit="1" customWidth="1"/>
    <col min="7" max="16384" width="9" style="54"/>
  </cols>
  <sheetData>
    <row r="1" spans="1:6">
      <c r="A1" s="52" t="s">
        <v>164</v>
      </c>
      <c r="B1" s="53" t="s">
        <v>165</v>
      </c>
      <c r="C1" s="53" t="s">
        <v>166</v>
      </c>
      <c r="D1" s="53" t="s">
        <v>167</v>
      </c>
      <c r="E1" s="53" t="s">
        <v>168</v>
      </c>
      <c r="F1" s="53" t="s">
        <v>169</v>
      </c>
    </row>
    <row r="2" spans="1:6">
      <c r="A2" s="55" t="s">
        <v>170</v>
      </c>
      <c r="B2" s="56">
        <v>65</v>
      </c>
      <c r="C2" s="56">
        <v>92</v>
      </c>
      <c r="D2" s="56">
        <v>88</v>
      </c>
      <c r="E2" s="56">
        <v>61</v>
      </c>
      <c r="F2" s="56">
        <f>AVERAGE(B2:E2)</f>
        <v>76.5</v>
      </c>
    </row>
    <row r="3" spans="1:6">
      <c r="A3" s="55" t="s">
        <v>171</v>
      </c>
      <c r="B3" s="56">
        <v>80</v>
      </c>
      <c r="C3" s="56">
        <v>71</v>
      </c>
      <c r="D3" s="56">
        <v>64</v>
      </c>
      <c r="E3" s="56">
        <v>55</v>
      </c>
      <c r="F3" s="56">
        <f>AVERAGE(B3:E3)</f>
        <v>67.5</v>
      </c>
    </row>
    <row r="4" spans="1:6">
      <c r="A4" s="55" t="s">
        <v>172</v>
      </c>
      <c r="B4" s="56">
        <v>53</v>
      </c>
      <c r="C4" s="56">
        <v>62</v>
      </c>
      <c r="D4" s="56">
        <v>95</v>
      </c>
      <c r="E4" s="56">
        <v>76</v>
      </c>
      <c r="F4" s="56">
        <f>AVERAGE(B4:E4)</f>
        <v>71.5</v>
      </c>
    </row>
    <row r="5" spans="1:6">
      <c r="A5" s="55" t="s">
        <v>173</v>
      </c>
      <c r="B5" s="56">
        <v>58</v>
      </c>
      <c r="C5" s="56">
        <v>72</v>
      </c>
      <c r="D5" s="56">
        <v>65</v>
      </c>
      <c r="E5" s="56">
        <v>63</v>
      </c>
      <c r="F5" s="56">
        <f>AVERAGE(B5:E5)</f>
        <v>64.5</v>
      </c>
    </row>
    <row r="6" spans="1:6">
      <c r="A6" s="55" t="s">
        <v>174</v>
      </c>
      <c r="B6" s="56">
        <v>91</v>
      </c>
      <c r="C6" s="56">
        <v>84</v>
      </c>
      <c r="D6" s="56">
        <v>74</v>
      </c>
      <c r="E6" s="56">
        <v>77</v>
      </c>
      <c r="F6" s="56">
        <f>AVERAGE(B6:E6)</f>
        <v>81.5</v>
      </c>
    </row>
  </sheetData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F12"/>
  <sheetViews>
    <sheetView workbookViewId="0">
      <selection activeCell="C5" sqref="C5"/>
    </sheetView>
  </sheetViews>
  <sheetFormatPr defaultRowHeight="16.5"/>
  <cols>
    <col min="1" max="1" width="9" style="54"/>
    <col min="2" max="2" width="11.125" style="54" bestFit="1" customWidth="1"/>
    <col min="3" max="3" width="10.5" style="54" customWidth="1"/>
    <col min="4" max="5" width="9" style="54"/>
    <col min="6" max="6" width="11.5" style="54" customWidth="1"/>
    <col min="7" max="16384" width="9" style="54"/>
  </cols>
  <sheetData>
    <row r="1" spans="1:6">
      <c r="B1" s="92" t="s">
        <v>155</v>
      </c>
      <c r="C1" s="92"/>
      <c r="D1" s="92"/>
      <c r="E1" s="92"/>
      <c r="F1" s="92"/>
    </row>
    <row r="2" spans="1:6" ht="17.25" thickBot="1">
      <c r="B2" s="93"/>
      <c r="C2" s="93"/>
      <c r="D2" s="93"/>
      <c r="E2" s="93"/>
      <c r="F2" s="93"/>
    </row>
    <row r="3" spans="1:6">
      <c r="B3" s="57" t="s">
        <v>156</v>
      </c>
      <c r="C3" s="58"/>
      <c r="D3" s="87" t="s">
        <v>157</v>
      </c>
      <c r="E3" s="59"/>
      <c r="F3" s="60"/>
    </row>
    <row r="4" spans="1:6">
      <c r="B4" s="61" t="s">
        <v>158</v>
      </c>
      <c r="C4" s="62"/>
      <c r="D4" s="88"/>
      <c r="E4" s="63"/>
      <c r="F4" s="64"/>
    </row>
    <row r="5" spans="1:6">
      <c r="B5" s="61" t="s">
        <v>159</v>
      </c>
      <c r="C5" s="62"/>
      <c r="D5" s="89" t="s">
        <v>160</v>
      </c>
      <c r="E5" s="90"/>
      <c r="F5" s="91"/>
    </row>
    <row r="6" spans="1:6">
      <c r="B6" s="61" t="s">
        <v>161</v>
      </c>
      <c r="C6" s="62"/>
      <c r="D6" s="65"/>
      <c r="E6" s="66"/>
      <c r="F6" s="67"/>
    </row>
    <row r="7" spans="1:6">
      <c r="B7" s="68" t="s">
        <v>162</v>
      </c>
      <c r="C7" s="62"/>
      <c r="D7" s="65"/>
      <c r="E7" s="66"/>
      <c r="F7" s="67"/>
    </row>
    <row r="8" spans="1:6" ht="17.25" thickBot="1">
      <c r="B8" s="69" t="s">
        <v>163</v>
      </c>
      <c r="C8" s="70"/>
      <c r="D8" s="71"/>
      <c r="E8" s="72"/>
      <c r="F8" s="73"/>
    </row>
    <row r="12" spans="1:6">
      <c r="A12" s="74"/>
    </row>
  </sheetData>
  <mergeCells count="3">
    <mergeCell ref="D3:D4"/>
    <mergeCell ref="D5:F5"/>
    <mergeCell ref="B1:F2"/>
  </mergeCells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workbookViewId="0">
      <selection activeCell="H8" sqref="H8"/>
    </sheetView>
  </sheetViews>
  <sheetFormatPr defaultRowHeight="16.5"/>
  <cols>
    <col min="1" max="16384" width="9" style="35"/>
  </cols>
  <sheetData>
    <row r="1" spans="1:12" ht="26.25" customHeight="1">
      <c r="A1" s="94" t="s">
        <v>150</v>
      </c>
      <c r="B1" s="94"/>
      <c r="C1" s="94"/>
      <c r="D1" s="94"/>
      <c r="E1" s="94"/>
      <c r="F1" s="94"/>
      <c r="G1" s="94"/>
      <c r="I1" s="38" t="s">
        <v>96</v>
      </c>
    </row>
    <row r="2" spans="1:12" s="37" customFormat="1">
      <c r="A2" s="36" t="s">
        <v>88</v>
      </c>
      <c r="B2" s="36" t="s">
        <v>89</v>
      </c>
      <c r="C2" s="36" t="s">
        <v>90</v>
      </c>
      <c r="D2" s="36" t="s">
        <v>91</v>
      </c>
      <c r="E2" s="36" t="s">
        <v>92</v>
      </c>
      <c r="F2" s="36" t="s">
        <v>93</v>
      </c>
      <c r="G2" s="36" t="s">
        <v>94</v>
      </c>
      <c r="I2" s="43" t="s">
        <v>98</v>
      </c>
      <c r="J2" s="35"/>
      <c r="K2" s="35"/>
      <c r="L2" s="35"/>
    </row>
    <row r="3" spans="1:12">
      <c r="A3" s="39" t="s">
        <v>95</v>
      </c>
      <c r="B3" s="39">
        <v>85</v>
      </c>
      <c r="C3" s="39">
        <v>68</v>
      </c>
      <c r="D3" s="39">
        <v>96</v>
      </c>
      <c r="E3" s="40">
        <f t="shared" ref="E3:E34" si="0">D3+C3+B3</f>
        <v>249</v>
      </c>
      <c r="F3" s="41">
        <f t="shared" ref="F3:F34" si="1">E3/3</f>
        <v>83</v>
      </c>
      <c r="G3" s="78" t="str">
        <f>HLOOKUP(F3,$A$55:$E$56,2)</f>
        <v>乙</v>
      </c>
      <c r="H3" s="79"/>
      <c r="I3" s="43" t="s">
        <v>100</v>
      </c>
    </row>
    <row r="4" spans="1:12">
      <c r="A4" s="39" t="s">
        <v>97</v>
      </c>
      <c r="B4" s="39">
        <v>90</v>
      </c>
      <c r="C4" s="39">
        <v>96</v>
      </c>
      <c r="D4" s="39">
        <v>93</v>
      </c>
      <c r="E4" s="40">
        <f t="shared" si="0"/>
        <v>279</v>
      </c>
      <c r="F4" s="41">
        <f t="shared" si="1"/>
        <v>93</v>
      </c>
      <c r="G4" s="42"/>
      <c r="I4" s="43" t="s">
        <v>102</v>
      </c>
    </row>
    <row r="5" spans="1:12">
      <c r="A5" s="39" t="s">
        <v>99</v>
      </c>
      <c r="B5" s="39">
        <v>65</v>
      </c>
      <c r="C5" s="39">
        <v>86</v>
      </c>
      <c r="D5" s="39">
        <v>85</v>
      </c>
      <c r="E5" s="40">
        <f t="shared" si="0"/>
        <v>236</v>
      </c>
      <c r="F5" s="41">
        <f t="shared" si="1"/>
        <v>78.666666666666671</v>
      </c>
      <c r="G5" s="42"/>
      <c r="I5" s="43"/>
    </row>
    <row r="6" spans="1:12">
      <c r="A6" s="39" t="s">
        <v>101</v>
      </c>
      <c r="B6" s="39">
        <v>90</v>
      </c>
      <c r="C6" s="39">
        <v>84</v>
      </c>
      <c r="D6" s="39">
        <v>83</v>
      </c>
      <c r="E6" s="40">
        <f t="shared" si="0"/>
        <v>257</v>
      </c>
      <c r="F6" s="41">
        <f t="shared" si="1"/>
        <v>85.666666666666671</v>
      </c>
      <c r="G6" s="42"/>
      <c r="I6" s="35" t="s">
        <v>151</v>
      </c>
    </row>
    <row r="7" spans="1:12">
      <c r="A7" s="39" t="s">
        <v>103</v>
      </c>
      <c r="B7" s="39">
        <v>88</v>
      </c>
      <c r="C7" s="39">
        <v>78</v>
      </c>
      <c r="D7" s="39">
        <v>84</v>
      </c>
      <c r="E7" s="40">
        <f t="shared" si="0"/>
        <v>250</v>
      </c>
      <c r="F7" s="41">
        <f t="shared" si="1"/>
        <v>83.333333333333329</v>
      </c>
      <c r="G7" s="42"/>
    </row>
    <row r="8" spans="1:12">
      <c r="A8" s="39" t="s">
        <v>104</v>
      </c>
      <c r="B8" s="39">
        <v>78</v>
      </c>
      <c r="C8" s="39">
        <v>65</v>
      </c>
      <c r="D8" s="39">
        <v>78</v>
      </c>
      <c r="E8" s="40">
        <f t="shared" si="0"/>
        <v>221</v>
      </c>
      <c r="F8" s="41">
        <f t="shared" si="1"/>
        <v>73.666666666666671</v>
      </c>
      <c r="G8" s="42"/>
      <c r="I8" s="36" t="s">
        <v>88</v>
      </c>
      <c r="J8" s="35" t="s">
        <v>152</v>
      </c>
    </row>
    <row r="9" spans="1:12">
      <c r="A9" s="39" t="s">
        <v>105</v>
      </c>
      <c r="B9" s="39">
        <v>86</v>
      </c>
      <c r="C9" s="39">
        <v>86</v>
      </c>
      <c r="D9" s="39">
        <v>85</v>
      </c>
      <c r="E9" s="40">
        <f t="shared" si="0"/>
        <v>257</v>
      </c>
      <c r="F9" s="41">
        <f t="shared" si="1"/>
        <v>85.666666666666671</v>
      </c>
      <c r="G9" s="42"/>
      <c r="I9" s="36" t="s">
        <v>89</v>
      </c>
      <c r="J9" s="35">
        <f>VLOOKUP($J$8,$A$2:$G$52,2,0)</f>
        <v>90</v>
      </c>
    </row>
    <row r="10" spans="1:12">
      <c r="A10" s="39" t="s">
        <v>106</v>
      </c>
      <c r="B10" s="39">
        <v>67</v>
      </c>
      <c r="C10" s="39">
        <v>84</v>
      </c>
      <c r="D10" s="39">
        <v>84</v>
      </c>
      <c r="E10" s="40">
        <f t="shared" si="0"/>
        <v>235</v>
      </c>
      <c r="F10" s="41">
        <f t="shared" si="1"/>
        <v>78.333333333333329</v>
      </c>
      <c r="G10" s="42"/>
      <c r="I10" s="36" t="s">
        <v>90</v>
      </c>
      <c r="J10" s="35">
        <f>VLOOKUP($J$8,$A$2:$G$52,3,0)</f>
        <v>96</v>
      </c>
    </row>
    <row r="11" spans="1:12">
      <c r="A11" s="39" t="s">
        <v>107</v>
      </c>
      <c r="B11" s="39">
        <v>96</v>
      </c>
      <c r="C11" s="39">
        <v>59</v>
      </c>
      <c r="D11" s="39">
        <v>85</v>
      </c>
      <c r="E11" s="40">
        <f t="shared" si="0"/>
        <v>240</v>
      </c>
      <c r="F11" s="41">
        <f t="shared" si="1"/>
        <v>80</v>
      </c>
      <c r="G11" s="42"/>
      <c r="I11" s="36" t="s">
        <v>91</v>
      </c>
      <c r="J11" s="35">
        <f>VLOOKUP($J$8,$A$2:$G$52,4,0)</f>
        <v>93</v>
      </c>
    </row>
    <row r="12" spans="1:12">
      <c r="A12" s="39" t="s">
        <v>108</v>
      </c>
      <c r="B12" s="39">
        <v>84</v>
      </c>
      <c r="C12" s="39">
        <v>45</v>
      </c>
      <c r="D12" s="39">
        <v>68</v>
      </c>
      <c r="E12" s="40">
        <f t="shared" si="0"/>
        <v>197</v>
      </c>
      <c r="F12" s="41">
        <f t="shared" si="1"/>
        <v>65.666666666666671</v>
      </c>
      <c r="G12" s="42"/>
      <c r="I12" s="36" t="s">
        <v>92</v>
      </c>
      <c r="J12" s="35">
        <f>VLOOKUP($J$8,$A$2:$G$52,5,0)</f>
        <v>279</v>
      </c>
    </row>
    <row r="13" spans="1:12">
      <c r="A13" s="39" t="s">
        <v>109</v>
      </c>
      <c r="B13" s="39">
        <v>75</v>
      </c>
      <c r="C13" s="39">
        <v>68</v>
      </c>
      <c r="D13" s="39">
        <v>95</v>
      </c>
      <c r="E13" s="40">
        <f t="shared" si="0"/>
        <v>238</v>
      </c>
      <c r="F13" s="41">
        <f t="shared" si="1"/>
        <v>79.333333333333329</v>
      </c>
      <c r="G13" s="42"/>
      <c r="I13" s="36" t="s">
        <v>93</v>
      </c>
      <c r="J13" s="35">
        <f>VLOOKUP($J$8,$A$2:$G$52,6,0)</f>
        <v>93</v>
      </c>
    </row>
    <row r="14" spans="1:12">
      <c r="A14" s="39" t="s">
        <v>110</v>
      </c>
      <c r="B14" s="39">
        <v>68</v>
      </c>
      <c r="C14" s="39">
        <v>97</v>
      </c>
      <c r="D14" s="39">
        <v>67</v>
      </c>
      <c r="E14" s="40">
        <f t="shared" si="0"/>
        <v>232</v>
      </c>
      <c r="F14" s="41">
        <f t="shared" si="1"/>
        <v>77.333333333333329</v>
      </c>
      <c r="G14" s="42"/>
      <c r="I14" s="36" t="s">
        <v>94</v>
      </c>
      <c r="J14" s="35">
        <f>VLOOKUP($J$8,$A$2:$G$52,7,0)</f>
        <v>0</v>
      </c>
    </row>
    <row r="15" spans="1:12">
      <c r="A15" s="39" t="s">
        <v>111</v>
      </c>
      <c r="B15" s="39">
        <v>95</v>
      </c>
      <c r="C15" s="39">
        <v>84</v>
      </c>
      <c r="D15" s="39">
        <v>86</v>
      </c>
      <c r="E15" s="40">
        <f t="shared" si="0"/>
        <v>265</v>
      </c>
      <c r="F15" s="41">
        <f t="shared" si="1"/>
        <v>88.333333333333329</v>
      </c>
      <c r="G15" s="42"/>
    </row>
    <row r="16" spans="1:12">
      <c r="A16" s="39" t="s">
        <v>112</v>
      </c>
      <c r="B16" s="39">
        <v>99</v>
      </c>
      <c r="C16" s="39">
        <v>96</v>
      </c>
      <c r="D16" s="39">
        <v>82</v>
      </c>
      <c r="E16" s="40">
        <f t="shared" si="0"/>
        <v>277</v>
      </c>
      <c r="F16" s="41">
        <f t="shared" si="1"/>
        <v>92.333333333333329</v>
      </c>
      <c r="G16" s="42"/>
    </row>
    <row r="17" spans="1:7">
      <c r="A17" s="39" t="s">
        <v>113</v>
      </c>
      <c r="B17" s="39">
        <v>85</v>
      </c>
      <c r="C17" s="39">
        <v>85</v>
      </c>
      <c r="D17" s="39">
        <v>76</v>
      </c>
      <c r="E17" s="40">
        <f t="shared" si="0"/>
        <v>246</v>
      </c>
      <c r="F17" s="41">
        <f t="shared" si="1"/>
        <v>82</v>
      </c>
      <c r="G17" s="42"/>
    </row>
    <row r="18" spans="1:7">
      <c r="A18" s="39" t="s">
        <v>114</v>
      </c>
      <c r="B18" s="39">
        <v>68</v>
      </c>
      <c r="C18" s="39">
        <v>46</v>
      </c>
      <c r="D18" s="39">
        <v>70</v>
      </c>
      <c r="E18" s="40">
        <f t="shared" si="0"/>
        <v>184</v>
      </c>
      <c r="F18" s="41">
        <f t="shared" si="1"/>
        <v>61.333333333333336</v>
      </c>
      <c r="G18" s="42"/>
    </row>
    <row r="19" spans="1:7">
      <c r="A19" s="39" t="s">
        <v>115</v>
      </c>
      <c r="B19" s="39">
        <v>87</v>
      </c>
      <c r="C19" s="39">
        <v>76</v>
      </c>
      <c r="D19" s="39">
        <v>71</v>
      </c>
      <c r="E19" s="40">
        <f t="shared" si="0"/>
        <v>234</v>
      </c>
      <c r="F19" s="41">
        <f t="shared" si="1"/>
        <v>78</v>
      </c>
      <c r="G19" s="42"/>
    </row>
    <row r="20" spans="1:7">
      <c r="A20" s="39" t="s">
        <v>116</v>
      </c>
      <c r="B20" s="39">
        <v>84</v>
      </c>
      <c r="C20" s="39">
        <v>68</v>
      </c>
      <c r="D20" s="39">
        <v>76</v>
      </c>
      <c r="E20" s="40">
        <f t="shared" si="0"/>
        <v>228</v>
      </c>
      <c r="F20" s="41">
        <f t="shared" si="1"/>
        <v>76</v>
      </c>
      <c r="G20" s="42"/>
    </row>
    <row r="21" spans="1:7">
      <c r="A21" s="39" t="s">
        <v>117</v>
      </c>
      <c r="B21" s="39">
        <v>76</v>
      </c>
      <c r="C21" s="39">
        <v>95</v>
      </c>
      <c r="D21" s="39">
        <v>95</v>
      </c>
      <c r="E21" s="40">
        <f t="shared" si="0"/>
        <v>266</v>
      </c>
      <c r="F21" s="41">
        <f t="shared" si="1"/>
        <v>88.666666666666671</v>
      </c>
      <c r="G21" s="42"/>
    </row>
    <row r="22" spans="1:7">
      <c r="A22" s="39" t="s">
        <v>118</v>
      </c>
      <c r="B22" s="39">
        <v>66</v>
      </c>
      <c r="C22" s="39">
        <v>90</v>
      </c>
      <c r="D22" s="39">
        <v>86</v>
      </c>
      <c r="E22" s="40">
        <f t="shared" si="0"/>
        <v>242</v>
      </c>
      <c r="F22" s="41">
        <f t="shared" si="1"/>
        <v>80.666666666666671</v>
      </c>
      <c r="G22" s="42"/>
    </row>
    <row r="23" spans="1:7">
      <c r="A23" s="39" t="s">
        <v>119</v>
      </c>
      <c r="B23" s="39">
        <v>59</v>
      </c>
      <c r="C23" s="39">
        <v>85</v>
      </c>
      <c r="D23" s="39">
        <v>94</v>
      </c>
      <c r="E23" s="40">
        <f t="shared" si="0"/>
        <v>238</v>
      </c>
      <c r="F23" s="41">
        <f t="shared" si="1"/>
        <v>79.333333333333329</v>
      </c>
      <c r="G23" s="42"/>
    </row>
    <row r="24" spans="1:7">
      <c r="A24" s="39" t="s">
        <v>120</v>
      </c>
      <c r="B24" s="39">
        <v>99</v>
      </c>
      <c r="C24" s="39">
        <v>80</v>
      </c>
      <c r="D24" s="39">
        <v>90</v>
      </c>
      <c r="E24" s="40">
        <f t="shared" si="0"/>
        <v>269</v>
      </c>
      <c r="F24" s="41">
        <f t="shared" si="1"/>
        <v>89.666666666666671</v>
      </c>
      <c r="G24" s="42"/>
    </row>
    <row r="25" spans="1:7">
      <c r="A25" s="39" t="s">
        <v>121</v>
      </c>
      <c r="B25" s="39">
        <v>86</v>
      </c>
      <c r="C25" s="39">
        <v>76</v>
      </c>
      <c r="D25" s="39">
        <v>80</v>
      </c>
      <c r="E25" s="40">
        <f t="shared" si="0"/>
        <v>242</v>
      </c>
      <c r="F25" s="41">
        <f t="shared" si="1"/>
        <v>80.666666666666671</v>
      </c>
      <c r="G25" s="42"/>
    </row>
    <row r="26" spans="1:7">
      <c r="A26" s="39" t="s">
        <v>122</v>
      </c>
      <c r="B26" s="39">
        <v>85</v>
      </c>
      <c r="C26" s="39">
        <v>60</v>
      </c>
      <c r="D26" s="39">
        <v>76</v>
      </c>
      <c r="E26" s="40">
        <f t="shared" si="0"/>
        <v>221</v>
      </c>
      <c r="F26" s="41">
        <f t="shared" si="1"/>
        <v>73.666666666666671</v>
      </c>
      <c r="G26" s="42"/>
    </row>
    <row r="27" spans="1:7">
      <c r="A27" s="39" t="s">
        <v>123</v>
      </c>
      <c r="B27" s="39">
        <v>87</v>
      </c>
      <c r="C27" s="39">
        <v>54</v>
      </c>
      <c r="D27" s="39">
        <v>60</v>
      </c>
      <c r="E27" s="40">
        <f t="shared" si="0"/>
        <v>201</v>
      </c>
      <c r="F27" s="41">
        <f t="shared" si="1"/>
        <v>67</v>
      </c>
      <c r="G27" s="42"/>
    </row>
    <row r="28" spans="1:7">
      <c r="A28" s="39" t="s">
        <v>124</v>
      </c>
      <c r="B28" s="39">
        <v>96</v>
      </c>
      <c r="C28" s="39">
        <v>85</v>
      </c>
      <c r="D28" s="39">
        <v>56</v>
      </c>
      <c r="E28" s="40">
        <f t="shared" si="0"/>
        <v>237</v>
      </c>
      <c r="F28" s="41">
        <f t="shared" si="1"/>
        <v>79</v>
      </c>
      <c r="G28" s="42"/>
    </row>
    <row r="29" spans="1:7">
      <c r="A29" s="39" t="s">
        <v>125</v>
      </c>
      <c r="B29" s="39">
        <v>58</v>
      </c>
      <c r="C29" s="39">
        <v>68</v>
      </c>
      <c r="D29" s="39">
        <v>85</v>
      </c>
      <c r="E29" s="40">
        <f t="shared" si="0"/>
        <v>211</v>
      </c>
      <c r="F29" s="41">
        <f t="shared" si="1"/>
        <v>70.333333333333329</v>
      </c>
      <c r="G29" s="42"/>
    </row>
    <row r="30" spans="1:7">
      <c r="A30" s="39" t="s">
        <v>126</v>
      </c>
      <c r="B30" s="39">
        <v>64</v>
      </c>
      <c r="C30" s="39">
        <v>94</v>
      </c>
      <c r="D30" s="39">
        <v>84</v>
      </c>
      <c r="E30" s="40">
        <f t="shared" si="0"/>
        <v>242</v>
      </c>
      <c r="F30" s="41">
        <f t="shared" si="1"/>
        <v>80.666666666666671</v>
      </c>
      <c r="G30" s="42"/>
    </row>
    <row r="31" spans="1:7">
      <c r="A31" s="39" t="s">
        <v>127</v>
      </c>
      <c r="B31" s="39">
        <v>43</v>
      </c>
      <c r="C31" s="39">
        <v>85</v>
      </c>
      <c r="D31" s="39">
        <v>62</v>
      </c>
      <c r="E31" s="40">
        <f t="shared" si="0"/>
        <v>190</v>
      </c>
      <c r="F31" s="41">
        <f t="shared" si="1"/>
        <v>63.333333333333336</v>
      </c>
      <c r="G31" s="42"/>
    </row>
    <row r="32" spans="1:7">
      <c r="A32" s="39" t="s">
        <v>128</v>
      </c>
      <c r="B32" s="39">
        <v>58</v>
      </c>
      <c r="C32" s="39">
        <v>78</v>
      </c>
      <c r="D32" s="39">
        <v>57</v>
      </c>
      <c r="E32" s="40">
        <f t="shared" si="0"/>
        <v>193</v>
      </c>
      <c r="F32" s="41">
        <f t="shared" si="1"/>
        <v>64.333333333333329</v>
      </c>
      <c r="G32" s="42"/>
    </row>
    <row r="33" spans="1:7">
      <c r="A33" s="39" t="s">
        <v>129</v>
      </c>
      <c r="B33" s="39">
        <v>95</v>
      </c>
      <c r="C33" s="39">
        <v>96</v>
      </c>
      <c r="D33" s="39">
        <v>68</v>
      </c>
      <c r="E33" s="40">
        <f t="shared" si="0"/>
        <v>259</v>
      </c>
      <c r="F33" s="41">
        <f t="shared" si="1"/>
        <v>86.333333333333329</v>
      </c>
      <c r="G33" s="42"/>
    </row>
    <row r="34" spans="1:7">
      <c r="A34" s="39" t="s">
        <v>130</v>
      </c>
      <c r="B34" s="39">
        <v>84</v>
      </c>
      <c r="C34" s="39">
        <v>93</v>
      </c>
      <c r="D34" s="39">
        <v>94</v>
      </c>
      <c r="E34" s="40">
        <f t="shared" si="0"/>
        <v>271</v>
      </c>
      <c r="F34" s="41">
        <f t="shared" si="1"/>
        <v>90.333333333333329</v>
      </c>
      <c r="G34" s="42"/>
    </row>
    <row r="35" spans="1:7">
      <c r="A35" s="39" t="s">
        <v>131</v>
      </c>
      <c r="B35" s="39">
        <v>75</v>
      </c>
      <c r="C35" s="39">
        <v>36</v>
      </c>
      <c r="D35" s="39">
        <v>86</v>
      </c>
      <c r="E35" s="40">
        <f t="shared" ref="E35:E52" si="2">D35+C35+B35</f>
        <v>197</v>
      </c>
      <c r="F35" s="41">
        <f t="shared" ref="F35:F52" si="3">E35/3</f>
        <v>65.666666666666671</v>
      </c>
      <c r="G35" s="42"/>
    </row>
    <row r="36" spans="1:7">
      <c r="A36" s="39" t="s">
        <v>132</v>
      </c>
      <c r="B36" s="39">
        <v>77</v>
      </c>
      <c r="C36" s="39">
        <v>78</v>
      </c>
      <c r="D36" s="39">
        <v>82</v>
      </c>
      <c r="E36" s="40">
        <f t="shared" si="2"/>
        <v>237</v>
      </c>
      <c r="F36" s="41">
        <f t="shared" si="3"/>
        <v>79</v>
      </c>
      <c r="G36" s="42"/>
    </row>
    <row r="37" spans="1:7">
      <c r="A37" s="39" t="s">
        <v>133</v>
      </c>
      <c r="B37" s="39">
        <v>69</v>
      </c>
      <c r="C37" s="39">
        <v>95</v>
      </c>
      <c r="D37" s="39">
        <v>84</v>
      </c>
      <c r="E37" s="40">
        <f t="shared" si="2"/>
        <v>248</v>
      </c>
      <c r="F37" s="41">
        <f t="shared" si="3"/>
        <v>82.666666666666671</v>
      </c>
      <c r="G37" s="42"/>
    </row>
    <row r="38" spans="1:7">
      <c r="A38" s="39" t="s">
        <v>134</v>
      </c>
      <c r="B38" s="39">
        <v>58</v>
      </c>
      <c r="C38" s="39">
        <v>48</v>
      </c>
      <c r="D38" s="39">
        <v>96</v>
      </c>
      <c r="E38" s="40">
        <f t="shared" si="2"/>
        <v>202</v>
      </c>
      <c r="F38" s="41">
        <f t="shared" si="3"/>
        <v>67.333333333333329</v>
      </c>
      <c r="G38" s="42"/>
    </row>
    <row r="39" spans="1:7">
      <c r="A39" s="39" t="s">
        <v>135</v>
      </c>
      <c r="B39" s="39">
        <v>86</v>
      </c>
      <c r="C39" s="39">
        <v>87</v>
      </c>
      <c r="D39" s="39">
        <v>85</v>
      </c>
      <c r="E39" s="40">
        <f t="shared" si="2"/>
        <v>258</v>
      </c>
      <c r="F39" s="41">
        <f t="shared" si="3"/>
        <v>86</v>
      </c>
      <c r="G39" s="42"/>
    </row>
    <row r="40" spans="1:7">
      <c r="A40" s="39" t="s">
        <v>136</v>
      </c>
      <c r="B40" s="39">
        <v>95</v>
      </c>
      <c r="C40" s="39">
        <v>84</v>
      </c>
      <c r="D40" s="39">
        <v>48</v>
      </c>
      <c r="E40" s="40">
        <f t="shared" si="2"/>
        <v>227</v>
      </c>
      <c r="F40" s="41">
        <f t="shared" si="3"/>
        <v>75.666666666666671</v>
      </c>
      <c r="G40" s="42"/>
    </row>
    <row r="41" spans="1:7">
      <c r="A41" s="39" t="s">
        <v>137</v>
      </c>
      <c r="B41" s="39">
        <v>92</v>
      </c>
      <c r="C41" s="39">
        <v>82</v>
      </c>
      <c r="D41" s="39">
        <v>96</v>
      </c>
      <c r="E41" s="40">
        <f t="shared" si="2"/>
        <v>270</v>
      </c>
      <c r="F41" s="41">
        <f t="shared" si="3"/>
        <v>90</v>
      </c>
      <c r="G41" s="42"/>
    </row>
    <row r="42" spans="1:7">
      <c r="A42" s="39" t="s">
        <v>138</v>
      </c>
      <c r="B42" s="39">
        <v>91</v>
      </c>
      <c r="C42" s="39">
        <v>63</v>
      </c>
      <c r="D42" s="39">
        <v>84</v>
      </c>
      <c r="E42" s="40">
        <f t="shared" si="2"/>
        <v>238</v>
      </c>
      <c r="F42" s="41">
        <f t="shared" si="3"/>
        <v>79.333333333333329</v>
      </c>
      <c r="G42" s="42"/>
    </row>
    <row r="43" spans="1:7">
      <c r="A43" s="39" t="s">
        <v>139</v>
      </c>
      <c r="B43" s="39">
        <v>58</v>
      </c>
      <c r="C43" s="39">
        <v>65</v>
      </c>
      <c r="D43" s="39">
        <v>82</v>
      </c>
      <c r="E43" s="40">
        <f t="shared" si="2"/>
        <v>205</v>
      </c>
      <c r="F43" s="41">
        <f t="shared" si="3"/>
        <v>68.333333333333329</v>
      </c>
      <c r="G43" s="42"/>
    </row>
    <row r="44" spans="1:7">
      <c r="A44" s="39" t="s">
        <v>140</v>
      </c>
      <c r="B44" s="39">
        <v>68</v>
      </c>
      <c r="C44" s="39">
        <v>98</v>
      </c>
      <c r="D44" s="39">
        <v>78</v>
      </c>
      <c r="E44" s="40">
        <f t="shared" si="2"/>
        <v>244</v>
      </c>
      <c r="F44" s="41">
        <f t="shared" si="3"/>
        <v>81.333333333333329</v>
      </c>
      <c r="G44" s="42"/>
    </row>
    <row r="45" spans="1:7">
      <c r="A45" s="39" t="s">
        <v>141</v>
      </c>
      <c r="B45" s="39">
        <v>87</v>
      </c>
      <c r="C45" s="39">
        <v>86</v>
      </c>
      <c r="D45" s="39">
        <v>84</v>
      </c>
      <c r="E45" s="40">
        <f t="shared" si="2"/>
        <v>257</v>
      </c>
      <c r="F45" s="41">
        <f t="shared" si="3"/>
        <v>85.666666666666671</v>
      </c>
      <c r="G45" s="42"/>
    </row>
    <row r="46" spans="1:7">
      <c r="A46" s="39" t="s">
        <v>142</v>
      </c>
      <c r="B46" s="39">
        <v>69</v>
      </c>
      <c r="C46" s="39">
        <v>87</v>
      </c>
      <c r="D46" s="39">
        <v>96</v>
      </c>
      <c r="E46" s="40">
        <f t="shared" si="2"/>
        <v>252</v>
      </c>
      <c r="F46" s="41">
        <f t="shared" si="3"/>
        <v>84</v>
      </c>
      <c r="G46" s="42"/>
    </row>
    <row r="47" spans="1:7">
      <c r="A47" s="39" t="s">
        <v>143</v>
      </c>
      <c r="B47" s="39">
        <v>88</v>
      </c>
      <c r="C47" s="39">
        <v>58</v>
      </c>
      <c r="D47" s="39">
        <v>84</v>
      </c>
      <c r="E47" s="40">
        <f t="shared" si="2"/>
        <v>230</v>
      </c>
      <c r="F47" s="41">
        <f t="shared" si="3"/>
        <v>76.666666666666671</v>
      </c>
      <c r="G47" s="42"/>
    </row>
    <row r="48" spans="1:7">
      <c r="A48" s="39" t="s">
        <v>144</v>
      </c>
      <c r="B48" s="39">
        <v>85</v>
      </c>
      <c r="C48" s="39">
        <v>96</v>
      </c>
      <c r="D48" s="39">
        <v>68</v>
      </c>
      <c r="E48" s="40">
        <f t="shared" si="2"/>
        <v>249</v>
      </c>
      <c r="F48" s="41">
        <f t="shared" si="3"/>
        <v>83</v>
      </c>
      <c r="G48" s="42"/>
    </row>
    <row r="49" spans="1:7">
      <c r="A49" s="39" t="s">
        <v>145</v>
      </c>
      <c r="B49" s="39">
        <v>83</v>
      </c>
      <c r="C49" s="39">
        <v>87</v>
      </c>
      <c r="D49" s="39">
        <v>87</v>
      </c>
      <c r="E49" s="40">
        <f t="shared" si="2"/>
        <v>257</v>
      </c>
      <c r="F49" s="41">
        <f t="shared" si="3"/>
        <v>85.666666666666671</v>
      </c>
      <c r="G49" s="42"/>
    </row>
    <row r="50" spans="1:7">
      <c r="A50" s="39" t="s">
        <v>146</v>
      </c>
      <c r="B50" s="39">
        <v>84</v>
      </c>
      <c r="C50" s="39">
        <v>58</v>
      </c>
      <c r="D50" s="39">
        <v>88</v>
      </c>
      <c r="E50" s="40">
        <f t="shared" si="2"/>
        <v>230</v>
      </c>
      <c r="F50" s="41">
        <f t="shared" si="3"/>
        <v>76.666666666666671</v>
      </c>
      <c r="G50" s="42"/>
    </row>
    <row r="51" spans="1:7">
      <c r="A51" s="39" t="s">
        <v>147</v>
      </c>
      <c r="B51" s="39">
        <v>82</v>
      </c>
      <c r="C51" s="39">
        <v>96</v>
      </c>
      <c r="D51" s="39">
        <v>66</v>
      </c>
      <c r="E51" s="40">
        <f t="shared" si="2"/>
        <v>244</v>
      </c>
      <c r="F51" s="41">
        <f t="shared" si="3"/>
        <v>81.333333333333329</v>
      </c>
      <c r="G51" s="42"/>
    </row>
    <row r="52" spans="1:7">
      <c r="A52" s="39" t="s">
        <v>148</v>
      </c>
      <c r="B52" s="39">
        <v>77</v>
      </c>
      <c r="C52" s="39">
        <v>83</v>
      </c>
      <c r="D52" s="39">
        <v>77</v>
      </c>
      <c r="E52" s="40">
        <f t="shared" si="2"/>
        <v>237</v>
      </c>
      <c r="F52" s="41">
        <f t="shared" si="3"/>
        <v>79</v>
      </c>
      <c r="G52" s="42"/>
    </row>
    <row r="53" spans="1:7" ht="35.25" customHeight="1" thickBot="1"/>
    <row r="54" spans="1:7" ht="20.25" customHeight="1" thickTop="1">
      <c r="A54" s="95" t="s">
        <v>82</v>
      </c>
      <c r="B54" s="96"/>
      <c r="C54" s="96"/>
      <c r="D54" s="96"/>
      <c r="E54" s="97"/>
    </row>
    <row r="55" spans="1:7" ht="19.5" customHeight="1">
      <c r="A55" s="44">
        <v>0</v>
      </c>
      <c r="B55" s="39">
        <v>60</v>
      </c>
      <c r="C55" s="39">
        <v>70</v>
      </c>
      <c r="D55" s="39">
        <v>80</v>
      </c>
      <c r="E55" s="45">
        <v>90</v>
      </c>
    </row>
    <row r="56" spans="1:7" ht="18.75" customHeight="1" thickBot="1">
      <c r="A56" s="46" t="s">
        <v>83</v>
      </c>
      <c r="B56" s="47" t="s">
        <v>84</v>
      </c>
      <c r="C56" s="47" t="s">
        <v>85</v>
      </c>
      <c r="D56" s="47" t="s">
        <v>86</v>
      </c>
      <c r="E56" s="48" t="s">
        <v>87</v>
      </c>
    </row>
    <row r="57" spans="1:7" ht="17.25" thickTop="1"/>
  </sheetData>
  <mergeCells count="2">
    <mergeCell ref="A1:G1"/>
    <mergeCell ref="A54:E5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B2" sqref="B2"/>
    </sheetView>
  </sheetViews>
  <sheetFormatPr defaultRowHeight="24.95" customHeight="1"/>
  <cols>
    <col min="1" max="1" width="15.75" style="50" customWidth="1"/>
    <col min="2" max="2" width="27.875" style="50" customWidth="1"/>
    <col min="3" max="16384" width="9" style="50"/>
  </cols>
  <sheetData>
    <row r="1" spans="1:7" ht="41.25" customHeight="1">
      <c r="A1" s="94" t="s">
        <v>153</v>
      </c>
      <c r="B1" s="94"/>
      <c r="C1" s="49"/>
      <c r="D1" s="49"/>
      <c r="E1" s="49"/>
      <c r="F1" s="49"/>
      <c r="G1" s="49"/>
    </row>
    <row r="2" spans="1:7" ht="24.95" customHeight="1">
      <c r="A2" s="36" t="s">
        <v>88</v>
      </c>
      <c r="B2" s="77" t="s">
        <v>152</v>
      </c>
    </row>
    <row r="3" spans="1:7" ht="24.95" customHeight="1">
      <c r="A3" s="36" t="s">
        <v>89</v>
      </c>
      <c r="B3" s="39">
        <f>VLOOKUP(HLookup!$J$8,HLookup!$A$2:$G$52,2,0)</f>
        <v>90</v>
      </c>
      <c r="C3" s="51" t="s">
        <v>154</v>
      </c>
    </row>
    <row r="4" spans="1:7" ht="24.95" customHeight="1">
      <c r="A4" s="36" t="s">
        <v>90</v>
      </c>
      <c r="B4" s="39">
        <f>VLOOKUP(HLookup!$J$8,HLookup!$A$2:$G$52,3,0)</f>
        <v>96</v>
      </c>
    </row>
    <row r="5" spans="1:7" ht="24.95" customHeight="1">
      <c r="A5" s="36" t="s">
        <v>91</v>
      </c>
      <c r="B5" s="39">
        <f>VLOOKUP(HLookup!$J$8,HLookup!$A$2:$G$52,4,0)</f>
        <v>93</v>
      </c>
    </row>
    <row r="6" spans="1:7" ht="24.95" customHeight="1">
      <c r="A6" s="36" t="s">
        <v>92</v>
      </c>
      <c r="B6" s="39">
        <f>VLOOKUP(HLookup!$J$8,HLookup!$A$2:$G$52,5,0)</f>
        <v>279</v>
      </c>
    </row>
    <row r="7" spans="1:7" ht="24.95" customHeight="1">
      <c r="A7" s="36" t="s">
        <v>93</v>
      </c>
      <c r="B7" s="39">
        <f>VLOOKUP(HLookup!$J$8,HLookup!$A$2:$G$52,6,0)</f>
        <v>93</v>
      </c>
    </row>
    <row r="8" spans="1:7" ht="24.95" customHeight="1">
      <c r="A8" s="36" t="s">
        <v>94</v>
      </c>
      <c r="B8" s="39">
        <f>VLOOKUP(HLookup!$J$8,HLookup!$A$2:$G$52,7,0)</f>
        <v>0</v>
      </c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VLOOKUP1</vt:lpstr>
      <vt:lpstr>VLOOKUP3</vt:lpstr>
      <vt:lpstr>VLOOKUP4</vt:lpstr>
      <vt:lpstr>VLOOKUP5</vt:lpstr>
      <vt:lpstr>全班成績</vt:lpstr>
      <vt:lpstr>個人成績單)</vt:lpstr>
      <vt:lpstr>HLookup</vt:lpstr>
      <vt:lpstr>個人成績表</vt:lpstr>
    </vt:vector>
  </TitlesOfParts>
  <Company>NTPU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redchamber '</cp:lastModifiedBy>
  <dcterms:created xsi:type="dcterms:W3CDTF">2002-03-24T10:22:09Z</dcterms:created>
  <dcterms:modified xsi:type="dcterms:W3CDTF">2021-05-10T02:25:33Z</dcterms:modified>
</cp:coreProperties>
</file>