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aching\office2021\office2021\ppt\excel\ex\"/>
    </mc:Choice>
  </mc:AlternateContent>
  <xr:revisionPtr revIDLastSave="0" documentId="13_ncr:1_{CD6695C0-CDDB-4151-A6F5-B7E86A0DEB33}" xr6:coauthVersionLast="47" xr6:coauthVersionMax="47" xr10:uidLastSave="{00000000-0000-0000-0000-000000000000}"/>
  <bookViews>
    <workbookView xWindow="-103" yWindow="-103" windowWidth="33120" windowHeight="18120" activeTab="2" xr2:uid="{178DDAA5-4D09-4322-A038-BA24DF38FF76}"/>
  </bookViews>
  <sheets>
    <sheet name="staff1" sheetId="7" r:id="rId1"/>
    <sheet name="staff2" sheetId="8" r:id="rId2"/>
    <sheet name="staff3" sheetId="10" r:id="rId3"/>
    <sheet name="item" sheetId="9" r:id="rId4"/>
    <sheet name="Xmatch1" sheetId="1" r:id="rId5"/>
    <sheet name="ex1" sheetId="3" r:id="rId6"/>
    <sheet name="ex2" sheetId="4" r:id="rId7"/>
    <sheet name="ex3" sheetId="5" r:id="rId8"/>
    <sheet name="ex4" sheetId="12" r:id="rId9"/>
    <sheet name="XMATCH函數" sheetId="2" r:id="rId10"/>
    <sheet name="工作表1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2" l="1"/>
  <c r="S2" i="12"/>
  <c r="N2" i="1"/>
  <c r="Q2" i="1" a="1"/>
  <c r="Q2" i="1" s="1"/>
  <c r="R2" i="1" s="1"/>
  <c r="N3" i="1"/>
  <c r="L3" i="1"/>
  <c r="L2" i="1"/>
  <c r="K1" i="1"/>
  <c r="N6" i="1"/>
  <c r="N5" i="1"/>
  <c r="N4" i="1"/>
  <c r="Q1" i="1"/>
  <c r="L2" i="4"/>
  <c r="N2" i="4"/>
  <c r="I1" i="4" a="1"/>
  <c r="I1" i="4" s="1"/>
  <c r="M1" i="4"/>
  <c r="O5" i="5" a="1"/>
  <c r="O5" i="5" s="1"/>
  <c r="O2" i="5" a="1"/>
  <c r="O2" i="5" s="1"/>
  <c r="P2" i="5" s="1"/>
  <c r="O2" i="12" a="1"/>
  <c r="O2" i="12" s="1"/>
  <c r="N2" i="12"/>
  <c r="L2" i="12"/>
  <c r="O5" i="12" s="1" a="1"/>
  <c r="O5" i="12" s="1"/>
  <c r="O1" i="12"/>
  <c r="M1" i="12"/>
  <c r="K1" i="12"/>
  <c r="I1" i="12" a="1"/>
  <c r="I1" i="12" s="1"/>
  <c r="H1" i="12" a="1"/>
  <c r="H1" i="12" s="1"/>
  <c r="G1" i="12" a="1"/>
  <c r="G1" i="12" s="1"/>
  <c r="F1" i="12" a="1"/>
  <c r="F1" i="12" s="1"/>
  <c r="O1" i="5"/>
  <c r="N2" i="5"/>
  <c r="L2" i="5"/>
  <c r="K1" i="5"/>
  <c r="I1" i="5" a="1"/>
  <c r="I1" i="5" s="1"/>
  <c r="M1" i="5"/>
  <c r="I1" i="1" a="1"/>
  <c r="I1" i="1" s="1"/>
  <c r="H1" i="1" a="1"/>
  <c r="H1" i="1" s="1"/>
  <c r="L2" i="3"/>
  <c r="H1" i="5" a="1"/>
  <c r="H1" i="5" s="1"/>
  <c r="G1" i="5" a="1"/>
  <c r="G1" i="5" s="1"/>
  <c r="F1" i="5" a="1"/>
  <c r="F1" i="5" s="1"/>
  <c r="H1" i="4" a="1"/>
  <c r="H1" i="4" s="1"/>
  <c r="G1" i="4" a="1"/>
  <c r="G1" i="4" s="1"/>
  <c r="F1" i="4" a="1"/>
  <c r="F1" i="4" s="1"/>
  <c r="G1" i="1" a="1"/>
  <c r="G1" i="1" s="1"/>
  <c r="F1" i="1" a="1"/>
  <c r="F1" i="1" s="1"/>
  <c r="V11" i="10"/>
  <c r="G1" i="3" a="1"/>
  <c r="G1" i="3" s="1"/>
  <c r="H1" i="3" a="1"/>
  <c r="H1" i="3" s="1"/>
  <c r="F1" i="3" a="1"/>
  <c r="F1" i="3" s="1"/>
  <c r="B54" i="10"/>
  <c r="M54" i="10" s="1"/>
  <c r="B53" i="10"/>
  <c r="M53" i="10" s="1"/>
  <c r="B52" i="10"/>
  <c r="M52" i="10" s="1"/>
  <c r="B51" i="10"/>
  <c r="M51" i="10" s="1"/>
  <c r="B50" i="10"/>
  <c r="M50" i="10" s="1"/>
  <c r="B49" i="10"/>
  <c r="M49" i="10" s="1"/>
  <c r="B48" i="10"/>
  <c r="M48" i="10" s="1"/>
  <c r="B47" i="10"/>
  <c r="M47" i="10" s="1"/>
  <c r="B46" i="10"/>
  <c r="M46" i="10" s="1"/>
  <c r="B45" i="10"/>
  <c r="M45" i="10" s="1"/>
  <c r="B44" i="10"/>
  <c r="M44" i="10" s="1"/>
  <c r="B43" i="10"/>
  <c r="M43" i="10" s="1"/>
  <c r="B42" i="10"/>
  <c r="M42" i="10" s="1"/>
  <c r="B41" i="10"/>
  <c r="M41" i="10" s="1"/>
  <c r="B40" i="10"/>
  <c r="M40" i="10" s="1"/>
  <c r="B39" i="10"/>
  <c r="M39" i="10" s="1"/>
  <c r="B38" i="10"/>
  <c r="M38" i="10" s="1"/>
  <c r="B37" i="10"/>
  <c r="M37" i="10" s="1"/>
  <c r="B36" i="10"/>
  <c r="M36" i="10" s="1"/>
  <c r="B35" i="10"/>
  <c r="M35" i="10" s="1"/>
  <c r="B34" i="10"/>
  <c r="M34" i="10" s="1"/>
  <c r="B33" i="10"/>
  <c r="M33" i="10" s="1"/>
  <c r="B32" i="10"/>
  <c r="M32" i="10" s="1"/>
  <c r="B31" i="10"/>
  <c r="M31" i="10" s="1"/>
  <c r="B30" i="10"/>
  <c r="M30" i="10" s="1"/>
  <c r="B29" i="10"/>
  <c r="M29" i="10" s="1"/>
  <c r="B28" i="10"/>
  <c r="M28" i="10" s="1"/>
  <c r="B27" i="10"/>
  <c r="M27" i="10" s="1"/>
  <c r="B26" i="10"/>
  <c r="M26" i="10" s="1"/>
  <c r="B25" i="10"/>
  <c r="M25" i="10" s="1"/>
  <c r="B24" i="10"/>
  <c r="M24" i="10" s="1"/>
  <c r="B23" i="10"/>
  <c r="M23" i="10" s="1"/>
  <c r="B22" i="10"/>
  <c r="M22" i="10" s="1"/>
  <c r="B21" i="10"/>
  <c r="M21" i="10" s="1"/>
  <c r="B20" i="10"/>
  <c r="M20" i="10" s="1"/>
  <c r="B19" i="10"/>
  <c r="M19" i="10" s="1"/>
  <c r="B18" i="10"/>
  <c r="M18" i="10" s="1"/>
  <c r="B17" i="10"/>
  <c r="M17" i="10" s="1"/>
  <c r="B16" i="10"/>
  <c r="A16" i="10" s="1"/>
  <c r="L16" i="10" s="1"/>
  <c r="B15" i="10"/>
  <c r="A15" i="10" s="1"/>
  <c r="L15" i="10" s="1"/>
  <c r="B14" i="10"/>
  <c r="M14" i="10" s="1"/>
  <c r="B13" i="10"/>
  <c r="A13" i="10" s="1"/>
  <c r="B12" i="10"/>
  <c r="A12" i="10" s="1"/>
  <c r="L12" i="10" s="1"/>
  <c r="W11" i="10" a="1"/>
  <c r="W11" i="10" s="1"/>
  <c r="B11" i="10"/>
  <c r="M11" i="10" s="1"/>
  <c r="B10" i="10"/>
  <c r="M10" i="10" s="1"/>
  <c r="B9" i="10"/>
  <c r="M9" i="10" s="1"/>
  <c r="B8" i="10"/>
  <c r="M8" i="10" s="1"/>
  <c r="A8" i="10"/>
  <c r="L8" i="10" s="1"/>
  <c r="B7" i="10"/>
  <c r="M7" i="10" s="1"/>
  <c r="B6" i="10"/>
  <c r="M6" i="10" s="1"/>
  <c r="B5" i="10"/>
  <c r="M5" i="10" s="1"/>
  <c r="B4" i="10"/>
  <c r="M4" i="10" s="1"/>
  <c r="B3" i="10"/>
  <c r="M3" i="10" s="1"/>
  <c r="B2" i="10"/>
  <c r="M1" i="10"/>
  <c r="L1" i="10"/>
  <c r="B54" i="8"/>
  <c r="M54" i="8" s="1"/>
  <c r="B53" i="8"/>
  <c r="M53" i="8" s="1"/>
  <c r="B52" i="8"/>
  <c r="M52" i="8" s="1"/>
  <c r="B51" i="8"/>
  <c r="M51" i="8" s="1"/>
  <c r="B50" i="8"/>
  <c r="M50" i="8" s="1"/>
  <c r="B49" i="8"/>
  <c r="M49" i="8" s="1"/>
  <c r="B48" i="8"/>
  <c r="M48" i="8" s="1"/>
  <c r="B47" i="8"/>
  <c r="M47" i="8" s="1"/>
  <c r="B46" i="8"/>
  <c r="M46" i="8" s="1"/>
  <c r="B45" i="8"/>
  <c r="M45" i="8" s="1"/>
  <c r="B44" i="8"/>
  <c r="M44" i="8" s="1"/>
  <c r="B43" i="8"/>
  <c r="M43" i="8" s="1"/>
  <c r="B42" i="8"/>
  <c r="M42" i="8" s="1"/>
  <c r="B41" i="8"/>
  <c r="M41" i="8" s="1"/>
  <c r="B40" i="8"/>
  <c r="M40" i="8" s="1"/>
  <c r="B39" i="8"/>
  <c r="M39" i="8" s="1"/>
  <c r="B38" i="8"/>
  <c r="M38" i="8" s="1"/>
  <c r="B37" i="8"/>
  <c r="M37" i="8" s="1"/>
  <c r="B36" i="8"/>
  <c r="M36" i="8" s="1"/>
  <c r="B35" i="8"/>
  <c r="M35" i="8" s="1"/>
  <c r="B34" i="8"/>
  <c r="M34" i="8" s="1"/>
  <c r="B33" i="8"/>
  <c r="M33" i="8" s="1"/>
  <c r="B32" i="8"/>
  <c r="M32" i="8" s="1"/>
  <c r="B31" i="8"/>
  <c r="M31" i="8" s="1"/>
  <c r="B30" i="8"/>
  <c r="M30" i="8" s="1"/>
  <c r="B29" i="8"/>
  <c r="M29" i="8" s="1"/>
  <c r="B28" i="8"/>
  <c r="M28" i="8" s="1"/>
  <c r="B27" i="8"/>
  <c r="M27" i="8" s="1"/>
  <c r="B26" i="8"/>
  <c r="M26" i="8" s="1"/>
  <c r="B25" i="8"/>
  <c r="M25" i="8" s="1"/>
  <c r="B24" i="8"/>
  <c r="M24" i="8" s="1"/>
  <c r="B23" i="8"/>
  <c r="M23" i="8" s="1"/>
  <c r="B22" i="8"/>
  <c r="M22" i="8" s="1"/>
  <c r="B21" i="8"/>
  <c r="M21" i="8" s="1"/>
  <c r="B20" i="8"/>
  <c r="M20" i="8" s="1"/>
  <c r="B19" i="8"/>
  <c r="M19" i="8" s="1"/>
  <c r="B18" i="8"/>
  <c r="M18" i="8" s="1"/>
  <c r="B17" i="8"/>
  <c r="M17" i="8" s="1"/>
  <c r="R16" i="8" a="1"/>
  <c r="R16" i="8" s="1"/>
  <c r="Q16" i="8" a="1"/>
  <c r="Q16" i="8" s="1"/>
  <c r="P16" i="8" a="1"/>
  <c r="P16" i="8" s="1"/>
  <c r="B16" i="8"/>
  <c r="A16" i="8" s="1"/>
  <c r="L16" i="8" s="1"/>
  <c r="M15" i="8"/>
  <c r="B15" i="8"/>
  <c r="A15" i="8" s="1"/>
  <c r="L15" i="8" s="1"/>
  <c r="M14" i="8"/>
  <c r="B14" i="8"/>
  <c r="A14" i="8"/>
  <c r="L14" i="8" s="1"/>
  <c r="B13" i="8"/>
  <c r="M13" i="8" s="1"/>
  <c r="A13" i="8"/>
  <c r="V11" i="8" s="1"/>
  <c r="B12" i="8"/>
  <c r="A12" i="8" s="1"/>
  <c r="L12" i="8" s="1"/>
  <c r="S11" i="8" a="1"/>
  <c r="S11" i="8" s="1"/>
  <c r="R11" i="8" a="1"/>
  <c r="R11" i="8" s="1"/>
  <c r="Q11" i="8" a="1"/>
  <c r="Q11" i="8" s="1"/>
  <c r="B11" i="8"/>
  <c r="M11" i="8" s="1"/>
  <c r="B10" i="8"/>
  <c r="A10" i="8" s="1"/>
  <c r="L10" i="8" s="1"/>
  <c r="B9" i="8"/>
  <c r="M9" i="8" s="1"/>
  <c r="A9" i="8"/>
  <c r="L9" i="8" s="1"/>
  <c r="B8" i="8"/>
  <c r="M8" i="8" s="1"/>
  <c r="B7" i="8"/>
  <c r="M7" i="8" s="1"/>
  <c r="M6" i="8"/>
  <c r="B6" i="8"/>
  <c r="A6" i="8" s="1"/>
  <c r="L6" i="8" s="1"/>
  <c r="B5" i="8"/>
  <c r="M5" i="8" s="1"/>
  <c r="L4" i="8"/>
  <c r="B4" i="8"/>
  <c r="M4" i="8" s="1"/>
  <c r="A4" i="8"/>
  <c r="M3" i="8"/>
  <c r="L3" i="8"/>
  <c r="B3" i="8"/>
  <c r="A3" i="8"/>
  <c r="X2" i="8"/>
  <c r="W2" i="8"/>
  <c r="L2" i="8"/>
  <c r="Q2" i="8" s="1"/>
  <c r="B2" i="8"/>
  <c r="M2" i="8" s="1"/>
  <c r="R2" i="8" s="1"/>
  <c r="A2" i="8"/>
  <c r="V2" i="8" s="1"/>
  <c r="M1" i="8"/>
  <c r="L1" i="8"/>
  <c r="P11" i="8" s="1" a="1"/>
  <c r="P11" i="8" s="1"/>
  <c r="B54" i="7"/>
  <c r="M54" i="7" s="1"/>
  <c r="B53" i="7"/>
  <c r="A53" i="7" s="1"/>
  <c r="L53" i="7" s="1"/>
  <c r="B52" i="7"/>
  <c r="M52" i="7" s="1"/>
  <c r="A52" i="7"/>
  <c r="L52" i="7" s="1"/>
  <c r="B51" i="7"/>
  <c r="M51" i="7" s="1"/>
  <c r="B50" i="7"/>
  <c r="M50" i="7" s="1"/>
  <c r="B49" i="7"/>
  <c r="A49" i="7" s="1"/>
  <c r="L49" i="7" s="1"/>
  <c r="B48" i="7"/>
  <c r="M48" i="7" s="1"/>
  <c r="A48" i="7"/>
  <c r="L48" i="7" s="1"/>
  <c r="B47" i="7"/>
  <c r="M47" i="7" s="1"/>
  <c r="B46" i="7"/>
  <c r="M46" i="7" s="1"/>
  <c r="B45" i="7"/>
  <c r="A45" i="7" s="1"/>
  <c r="L45" i="7" s="1"/>
  <c r="B44" i="7"/>
  <c r="M44" i="7" s="1"/>
  <c r="A44" i="7"/>
  <c r="L44" i="7" s="1"/>
  <c r="B43" i="7"/>
  <c r="M43" i="7" s="1"/>
  <c r="B42" i="7"/>
  <c r="M42" i="7" s="1"/>
  <c r="B41" i="7"/>
  <c r="A41" i="7" s="1"/>
  <c r="L41" i="7" s="1"/>
  <c r="B40" i="7"/>
  <c r="M40" i="7" s="1"/>
  <c r="A40" i="7"/>
  <c r="L40" i="7" s="1"/>
  <c r="B39" i="7"/>
  <c r="M39" i="7" s="1"/>
  <c r="B38" i="7"/>
  <c r="M38" i="7" s="1"/>
  <c r="B37" i="7"/>
  <c r="A37" i="7" s="1"/>
  <c r="L37" i="7" s="1"/>
  <c r="B36" i="7"/>
  <c r="M36" i="7" s="1"/>
  <c r="A36" i="7"/>
  <c r="L36" i="7" s="1"/>
  <c r="B35" i="7"/>
  <c r="M35" i="7" s="1"/>
  <c r="B34" i="7"/>
  <c r="M34" i="7" s="1"/>
  <c r="B33" i="7"/>
  <c r="A33" i="7" s="1"/>
  <c r="L33" i="7" s="1"/>
  <c r="B32" i="7"/>
  <c r="M32" i="7" s="1"/>
  <c r="A32" i="7"/>
  <c r="L32" i="7" s="1"/>
  <c r="B31" i="7"/>
  <c r="M31" i="7" s="1"/>
  <c r="B30" i="7"/>
  <c r="M30" i="7" s="1"/>
  <c r="B29" i="7"/>
  <c r="A29" i="7" s="1"/>
  <c r="L29" i="7" s="1"/>
  <c r="B28" i="7"/>
  <c r="M28" i="7" s="1"/>
  <c r="A28" i="7"/>
  <c r="L28" i="7" s="1"/>
  <c r="B27" i="7"/>
  <c r="M27" i="7" s="1"/>
  <c r="B26" i="7"/>
  <c r="M26" i="7" s="1"/>
  <c r="B25" i="7"/>
  <c r="A25" i="7" s="1"/>
  <c r="L25" i="7" s="1"/>
  <c r="B24" i="7"/>
  <c r="M24" i="7" s="1"/>
  <c r="A24" i="7"/>
  <c r="L24" i="7" s="1"/>
  <c r="B23" i="7"/>
  <c r="M23" i="7" s="1"/>
  <c r="B22" i="7"/>
  <c r="M22" i="7" s="1"/>
  <c r="B21" i="7"/>
  <c r="A21" i="7" s="1"/>
  <c r="L21" i="7" s="1"/>
  <c r="B20" i="7"/>
  <c r="M20" i="7" s="1"/>
  <c r="A20" i="7"/>
  <c r="L20" i="7" s="1"/>
  <c r="B19" i="7"/>
  <c r="M19" i="7" s="1"/>
  <c r="B18" i="7"/>
  <c r="M18" i="7" s="1"/>
  <c r="B17" i="7"/>
  <c r="A17" i="7" s="1"/>
  <c r="L17" i="7" s="1"/>
  <c r="B16" i="7"/>
  <c r="A16" i="7" s="1"/>
  <c r="L16" i="7" s="1"/>
  <c r="B15" i="7"/>
  <c r="M15" i="7" s="1"/>
  <c r="B14" i="7"/>
  <c r="M14" i="7" s="1"/>
  <c r="B13" i="7"/>
  <c r="A13" i="7" s="1"/>
  <c r="L13" i="7" s="1"/>
  <c r="B12" i="7"/>
  <c r="M12" i="7" s="1"/>
  <c r="A12" i="7"/>
  <c r="L12" i="7" s="1"/>
  <c r="B11" i="7"/>
  <c r="M11" i="7" s="1"/>
  <c r="B10" i="7"/>
  <c r="M10" i="7" s="1"/>
  <c r="B9" i="7"/>
  <c r="A9" i="7" s="1"/>
  <c r="L9" i="7" s="1"/>
  <c r="B8" i="7"/>
  <c r="M8" i="7" s="1"/>
  <c r="A8" i="7"/>
  <c r="L8" i="7" s="1"/>
  <c r="B7" i="7"/>
  <c r="M7" i="7" s="1"/>
  <c r="B6" i="7"/>
  <c r="M6" i="7" s="1"/>
  <c r="B5" i="7"/>
  <c r="A5" i="7" s="1"/>
  <c r="L5" i="7" s="1"/>
  <c r="B4" i="7"/>
  <c r="M4" i="7" s="1"/>
  <c r="A4" i="7"/>
  <c r="L4" i="7" s="1"/>
  <c r="B3" i="7"/>
  <c r="M3" i="7" s="1"/>
  <c r="M2" i="7"/>
  <c r="R2" i="7" s="1"/>
  <c r="B2" i="7"/>
  <c r="A2" i="7"/>
  <c r="L2" i="7" s="1"/>
  <c r="Q2" i="7" s="1"/>
  <c r="M1" i="7"/>
  <c r="L1" i="7"/>
  <c r="O12" i="5"/>
  <c r="Q15" i="1"/>
  <c r="O15" i="12"/>
  <c r="Q12" i="1"/>
  <c r="O12" i="12"/>
  <c r="L12" i="12"/>
  <c r="O15" i="5"/>
  <c r="L12" i="5"/>
  <c r="O2" i="1" l="1"/>
  <c r="O4" i="1"/>
  <c r="P4" i="1" s="1"/>
  <c r="O3" i="1"/>
  <c r="P2" i="12"/>
  <c r="A2" i="10"/>
  <c r="AB2" i="10" s="1"/>
  <c r="M15" i="10"/>
  <c r="M16" i="10"/>
  <c r="A10" i="10"/>
  <c r="L10" i="10" s="1"/>
  <c r="A11" i="10"/>
  <c r="L11" i="10" s="1"/>
  <c r="Q12" i="10"/>
  <c r="A14" i="10"/>
  <c r="L14" i="10" s="1"/>
  <c r="A9" i="10"/>
  <c r="L9" i="10" s="1"/>
  <c r="M13" i="10"/>
  <c r="S11" i="10" a="1"/>
  <c r="S11" i="10" s="1"/>
  <c r="M2" i="10"/>
  <c r="T2" i="10" s="1"/>
  <c r="T11" i="10" a="1"/>
  <c r="T11" i="10" s="1"/>
  <c r="A7" i="10"/>
  <c r="L7" i="10" s="1"/>
  <c r="M12" i="10"/>
  <c r="Z2" i="10"/>
  <c r="A3" i="10"/>
  <c r="L3" i="10" s="1"/>
  <c r="A19" i="10"/>
  <c r="L19" i="10" s="1"/>
  <c r="A23" i="10"/>
  <c r="L23" i="10" s="1"/>
  <c r="A27" i="10"/>
  <c r="L27" i="10" s="1"/>
  <c r="A31" i="10"/>
  <c r="L31" i="10" s="1"/>
  <c r="A35" i="10"/>
  <c r="L35" i="10" s="1"/>
  <c r="A39" i="10"/>
  <c r="L39" i="10" s="1"/>
  <c r="A43" i="10"/>
  <c r="L43" i="10" s="1"/>
  <c r="A47" i="10"/>
  <c r="L47" i="10" s="1"/>
  <c r="A51" i="10"/>
  <c r="L51" i="10" s="1"/>
  <c r="A4" i="10"/>
  <c r="L4" i="10" s="1"/>
  <c r="L13" i="10"/>
  <c r="A20" i="10"/>
  <c r="L20" i="10" s="1"/>
  <c r="A24" i="10"/>
  <c r="L24" i="10" s="1"/>
  <c r="A28" i="10"/>
  <c r="L28" i="10" s="1"/>
  <c r="A32" i="10"/>
  <c r="L32" i="10" s="1"/>
  <c r="A36" i="10"/>
  <c r="L36" i="10" s="1"/>
  <c r="A40" i="10"/>
  <c r="L40" i="10" s="1"/>
  <c r="A44" i="10"/>
  <c r="L44" i="10" s="1"/>
  <c r="A48" i="10"/>
  <c r="L48" i="10" s="1"/>
  <c r="A52" i="10"/>
  <c r="L52" i="10" s="1"/>
  <c r="A5" i="10"/>
  <c r="L5" i="10" s="1"/>
  <c r="A17" i="10"/>
  <c r="L17" i="10" s="1"/>
  <c r="A21" i="10"/>
  <c r="L21" i="10" s="1"/>
  <c r="A25" i="10"/>
  <c r="L25" i="10" s="1"/>
  <c r="A29" i="10"/>
  <c r="L29" i="10" s="1"/>
  <c r="A33" i="10"/>
  <c r="L33" i="10" s="1"/>
  <c r="A37" i="10"/>
  <c r="L37" i="10" s="1"/>
  <c r="A41" i="10"/>
  <c r="L41" i="10" s="1"/>
  <c r="A45" i="10"/>
  <c r="L45" i="10" s="1"/>
  <c r="A49" i="10"/>
  <c r="L49" i="10" s="1"/>
  <c r="A53" i="10"/>
  <c r="L53" i="10" s="1"/>
  <c r="A6" i="10"/>
  <c r="L6" i="10" s="1"/>
  <c r="A18" i="10"/>
  <c r="L18" i="10" s="1"/>
  <c r="A22" i="10"/>
  <c r="L22" i="10" s="1"/>
  <c r="A26" i="10"/>
  <c r="L26" i="10" s="1"/>
  <c r="A30" i="10"/>
  <c r="L30" i="10" s="1"/>
  <c r="A34" i="10"/>
  <c r="L34" i="10" s="1"/>
  <c r="A38" i="10"/>
  <c r="L38" i="10" s="1"/>
  <c r="A42" i="10"/>
  <c r="L42" i="10" s="1"/>
  <c r="A46" i="10"/>
  <c r="L46" i="10" s="1"/>
  <c r="A50" i="10"/>
  <c r="L50" i="10" s="1"/>
  <c r="A54" i="10"/>
  <c r="L54" i="10" s="1"/>
  <c r="L2" i="10"/>
  <c r="S2" i="10" s="1"/>
  <c r="AA2" i="10"/>
  <c r="M10" i="8"/>
  <c r="A19" i="8"/>
  <c r="L19" i="8" s="1"/>
  <c r="A23" i="8"/>
  <c r="L23" i="8" s="1"/>
  <c r="A27" i="8"/>
  <c r="L27" i="8" s="1"/>
  <c r="A31" i="8"/>
  <c r="L31" i="8" s="1"/>
  <c r="A35" i="8"/>
  <c r="L35" i="8" s="1"/>
  <c r="A39" i="8"/>
  <c r="L39" i="8" s="1"/>
  <c r="A43" i="8"/>
  <c r="L43" i="8" s="1"/>
  <c r="A47" i="8"/>
  <c r="L47" i="8" s="1"/>
  <c r="A51" i="8"/>
  <c r="L51" i="8" s="1"/>
  <c r="M5" i="7"/>
  <c r="M9" i="7"/>
  <c r="M13" i="7"/>
  <c r="M17" i="7"/>
  <c r="M21" i="7"/>
  <c r="M25" i="7"/>
  <c r="M29" i="7"/>
  <c r="M33" i="7"/>
  <c r="M37" i="7"/>
  <c r="M41" i="7"/>
  <c r="M45" i="7"/>
  <c r="M49" i="7"/>
  <c r="M53" i="7"/>
  <c r="A6" i="7"/>
  <c r="L6" i="7" s="1"/>
  <c r="A10" i="7"/>
  <c r="L10" i="7" s="1"/>
  <c r="A14" i="7"/>
  <c r="L14" i="7" s="1"/>
  <c r="A18" i="7"/>
  <c r="L18" i="7" s="1"/>
  <c r="A22" i="7"/>
  <c r="L22" i="7" s="1"/>
  <c r="A26" i="7"/>
  <c r="L26" i="7" s="1"/>
  <c r="A30" i="7"/>
  <c r="L30" i="7" s="1"/>
  <c r="A34" i="7"/>
  <c r="L34" i="7" s="1"/>
  <c r="A38" i="7"/>
  <c r="L38" i="7" s="1"/>
  <c r="A42" i="7"/>
  <c r="L42" i="7" s="1"/>
  <c r="A46" i="7"/>
  <c r="L46" i="7" s="1"/>
  <c r="A50" i="7"/>
  <c r="L50" i="7" s="1"/>
  <c r="A54" i="7"/>
  <c r="L54" i="7" s="1"/>
  <c r="A7" i="8"/>
  <c r="L7" i="8" s="1"/>
  <c r="A11" i="8"/>
  <c r="L11" i="8" s="1"/>
  <c r="M12" i="8"/>
  <c r="M16" i="8"/>
  <c r="L13" i="8"/>
  <c r="A20" i="8"/>
  <c r="L20" i="8" s="1"/>
  <c r="A24" i="8"/>
  <c r="L24" i="8" s="1"/>
  <c r="A28" i="8"/>
  <c r="L28" i="8" s="1"/>
  <c r="A32" i="8"/>
  <c r="L32" i="8" s="1"/>
  <c r="A36" i="8"/>
  <c r="L36" i="8" s="1"/>
  <c r="A40" i="8"/>
  <c r="L40" i="8" s="1"/>
  <c r="A44" i="8"/>
  <c r="L44" i="8" s="1"/>
  <c r="A48" i="8"/>
  <c r="L48" i="8" s="1"/>
  <c r="A52" i="8"/>
  <c r="L52" i="8" s="1"/>
  <c r="A3" i="7"/>
  <c r="L3" i="7" s="1"/>
  <c r="A7" i="7"/>
  <c r="L7" i="7" s="1"/>
  <c r="A11" i="7"/>
  <c r="L11" i="7" s="1"/>
  <c r="A15" i="7"/>
  <c r="L15" i="7" s="1"/>
  <c r="A19" i="7"/>
  <c r="L19" i="7" s="1"/>
  <c r="A23" i="7"/>
  <c r="L23" i="7" s="1"/>
  <c r="A27" i="7"/>
  <c r="L27" i="7" s="1"/>
  <c r="A31" i="7"/>
  <c r="L31" i="7" s="1"/>
  <c r="A35" i="7"/>
  <c r="L35" i="7" s="1"/>
  <c r="A39" i="7"/>
  <c r="L39" i="7" s="1"/>
  <c r="A43" i="7"/>
  <c r="L43" i="7" s="1"/>
  <c r="A47" i="7"/>
  <c r="L47" i="7" s="1"/>
  <c r="A51" i="7"/>
  <c r="L51" i="7" s="1"/>
  <c r="A8" i="8"/>
  <c r="L8" i="8" s="1"/>
  <c r="A5" i="8"/>
  <c r="A17" i="8"/>
  <c r="L17" i="8" s="1"/>
  <c r="A21" i="8"/>
  <c r="L21" i="8" s="1"/>
  <c r="A25" i="8"/>
  <c r="L25" i="8" s="1"/>
  <c r="A29" i="8"/>
  <c r="L29" i="8" s="1"/>
  <c r="A33" i="8"/>
  <c r="L33" i="8" s="1"/>
  <c r="A37" i="8"/>
  <c r="L37" i="8" s="1"/>
  <c r="A41" i="8"/>
  <c r="L41" i="8" s="1"/>
  <c r="A45" i="8"/>
  <c r="L45" i="8" s="1"/>
  <c r="A49" i="8"/>
  <c r="L49" i="8" s="1"/>
  <c r="A53" i="8"/>
  <c r="L53" i="8" s="1"/>
  <c r="M16" i="7"/>
  <c r="A18" i="8"/>
  <c r="L18" i="8" s="1"/>
  <c r="A22" i="8"/>
  <c r="L22" i="8" s="1"/>
  <c r="A26" i="8"/>
  <c r="L26" i="8" s="1"/>
  <c r="A30" i="8"/>
  <c r="L30" i="8" s="1"/>
  <c r="A34" i="8"/>
  <c r="L34" i="8" s="1"/>
  <c r="A38" i="8"/>
  <c r="L38" i="8" s="1"/>
  <c r="A42" i="8"/>
  <c r="L42" i="8" s="1"/>
  <c r="A46" i="8"/>
  <c r="L46" i="8" s="1"/>
  <c r="A50" i="8"/>
  <c r="L50" i="8" s="1"/>
  <c r="A54" i="8"/>
  <c r="L54" i="8" s="1"/>
  <c r="P2" i="1" l="1"/>
  <c r="Q5" i="1" s="1" a="1"/>
  <c r="Q5" i="1" s="1"/>
  <c r="P3" i="1"/>
  <c r="R11" i="10" a="1"/>
  <c r="R11" i="10" s="1"/>
  <c r="R12" i="10" s="1"/>
  <c r="Z3" i="10"/>
  <c r="L5" i="8"/>
  <c r="V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<sst xmlns="http://schemas.openxmlformats.org/spreadsheetml/2006/main" count="1187" uniqueCount="259">
  <si>
    <r>
      <t>Microsoft 365 Excel</t>
    </r>
    <r>
      <rPr>
        <sz val="9"/>
        <color theme="1"/>
        <rFont val="Calibri"/>
        <family val="2"/>
      </rPr>
      <t> </t>
    </r>
    <r>
      <rPr>
        <i/>
        <sz val="12"/>
        <color rgb="FF767676"/>
        <rFont val="Times New Roman"/>
        <family val="1"/>
      </rPr>
      <t xml:space="preserve">Mac </t>
    </r>
    <r>
      <rPr>
        <i/>
        <sz val="12"/>
        <color rgb="FF767676"/>
        <rFont val="標楷體"/>
        <family val="4"/>
        <charset val="136"/>
      </rPr>
      <t>版</t>
    </r>
    <r>
      <rPr>
        <i/>
        <sz val="12"/>
        <color rgb="FF767676"/>
        <rFont val="Times New Roman"/>
        <family val="1"/>
      </rPr>
      <t xml:space="preserve"> Microsoft 365 Excel</t>
    </r>
    <r>
      <rPr>
        <sz val="9"/>
        <color theme="1"/>
        <rFont val="Calibri"/>
        <family val="2"/>
      </rPr>
      <t> </t>
    </r>
    <r>
      <rPr>
        <i/>
        <sz val="12"/>
        <color rgb="FF767676"/>
        <rFont val="Times New Roman"/>
        <family val="1"/>
      </rPr>
      <t xml:space="preserve">Excel </t>
    </r>
    <r>
      <rPr>
        <i/>
        <sz val="12"/>
        <color rgb="FF767676"/>
        <rFont val="標楷體"/>
        <family val="4"/>
        <charset val="136"/>
      </rPr>
      <t>網頁版</t>
    </r>
    <r>
      <rPr>
        <sz val="9"/>
        <color theme="1"/>
        <rFont val="Calibri"/>
        <family val="2"/>
      </rPr>
      <t> </t>
    </r>
    <r>
      <rPr>
        <i/>
        <sz val="12"/>
        <color rgb="FF767676"/>
        <rFont val="Times New Roman"/>
        <family val="1"/>
      </rPr>
      <t>Excel 2021</t>
    </r>
    <r>
      <rPr>
        <sz val="9"/>
        <color theme="1"/>
        <rFont val="Calibri"/>
        <family val="2"/>
      </rPr>
      <t> </t>
    </r>
    <r>
      <rPr>
        <i/>
        <sz val="12"/>
        <color rgb="FF767676"/>
        <rFont val="Times New Roman"/>
        <family val="1"/>
      </rPr>
      <t xml:space="preserve">Mac </t>
    </r>
    <r>
      <rPr>
        <i/>
        <sz val="12"/>
        <color rgb="FF767676"/>
        <rFont val="標楷體"/>
        <family val="4"/>
        <charset val="136"/>
      </rPr>
      <t>版</t>
    </r>
    <r>
      <rPr>
        <i/>
        <sz val="12"/>
        <color rgb="FF767676"/>
        <rFont val="Times New Roman"/>
        <family val="1"/>
      </rPr>
      <t xml:space="preserve"> Excel 2021</t>
    </r>
  </si>
  <si>
    <r>
      <t>XMATCH</t>
    </r>
    <r>
      <rPr>
        <sz val="12"/>
        <color theme="1"/>
        <rFont val="標楷體"/>
        <family val="4"/>
        <charset val="136"/>
      </rPr>
      <t>函數會搜尋陣列或儲存格範圍中的指定專案，然後返回專案的相對位置。</t>
    </r>
    <r>
      <rPr>
        <sz val="12"/>
        <color theme="1"/>
        <rFont val="Calibri"/>
        <family val="2"/>
      </rPr>
      <t> </t>
    </r>
  </si>
  <si>
    <r>
      <t>在這裡，我們將使用</t>
    </r>
    <r>
      <rPr>
        <sz val="12"/>
        <color theme="1"/>
        <rFont val="Calibri"/>
        <family val="2"/>
      </rPr>
      <t xml:space="preserve"> XMATCH </t>
    </r>
    <r>
      <rPr>
        <sz val="12"/>
        <color theme="1"/>
        <rFont val="標楷體"/>
        <family val="4"/>
        <charset val="136"/>
      </rPr>
      <t>在清單中尋找專案的位置。</t>
    </r>
  </si>
  <si>
    <t>語法</t>
  </si>
  <si>
    <r>
      <t xml:space="preserve">XMATCH </t>
    </r>
    <r>
      <rPr>
        <b/>
        <sz val="12"/>
        <color rgb="FF0070C0"/>
        <rFont val="標楷體"/>
        <family val="4"/>
        <charset val="136"/>
      </rPr>
      <t>函數會返回專案在陣列或儲存格範圍中的相對位置。</t>
    </r>
  </si>
  <si>
    <r>
      <t>=XMATCH (lookup_value</t>
    </r>
    <r>
      <rPr>
        <b/>
        <sz val="12"/>
        <color rgb="FF0070C0"/>
        <rFont val="標楷體"/>
        <family val="4"/>
        <charset val="136"/>
      </rPr>
      <t>、</t>
    </r>
    <r>
      <rPr>
        <b/>
        <sz val="12"/>
        <color rgb="FF0070C0"/>
        <rFont val="Segoe UI"/>
        <family val="2"/>
      </rPr>
      <t>lookup_array</t>
    </r>
    <r>
      <rPr>
        <b/>
        <sz val="12"/>
        <color rgb="FF0070C0"/>
        <rFont val="標楷體"/>
        <family val="4"/>
        <charset val="136"/>
      </rPr>
      <t>、</t>
    </r>
    <r>
      <rPr>
        <b/>
        <sz val="12"/>
        <color rgb="FF0070C0"/>
        <rFont val="Segoe UI"/>
        <family val="2"/>
      </rPr>
      <t>[match_mode]</t>
    </r>
    <r>
      <rPr>
        <b/>
        <sz val="12"/>
        <color rgb="FF0070C0"/>
        <rFont val="標楷體"/>
        <family val="4"/>
        <charset val="136"/>
      </rPr>
      <t>、</t>
    </r>
    <r>
      <rPr>
        <b/>
        <sz val="12"/>
        <color rgb="FF0070C0"/>
        <rFont val="Segoe UI"/>
        <family val="2"/>
      </rPr>
      <t>[search_mode])</t>
    </r>
  </si>
  <si>
    <t>引數</t>
  </si>
  <si>
    <t>說明</t>
  </si>
  <si>
    <t>lookup_value</t>
  </si>
  <si>
    <t>必要</t>
  </si>
  <si>
    <t>尋找值</t>
  </si>
  <si>
    <t>lookup_array</t>
  </si>
  <si>
    <t>要搜尋的陣列或範圍</t>
  </si>
  <si>
    <t>[match_mode]</t>
  </si>
  <si>
    <t>選擇性</t>
  </si>
  <si>
    <t>指定相符類型：</t>
  </si>
  <si>
    <r>
      <t xml:space="preserve">0 - </t>
    </r>
    <r>
      <rPr>
        <sz val="12"/>
        <color rgb="FF000000"/>
        <rFont val="標楷體"/>
        <family val="4"/>
        <charset val="136"/>
      </rPr>
      <t>與預設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標楷體"/>
        <family val="4"/>
        <charset val="136"/>
      </rPr>
      <t>完全相符</t>
    </r>
    <r>
      <rPr>
        <sz val="12"/>
        <color rgb="FF000000"/>
        <rFont val="Calibri"/>
        <family val="2"/>
      </rPr>
      <t>)</t>
    </r>
  </si>
  <si>
    <r>
      <t xml:space="preserve">-1 - </t>
    </r>
    <r>
      <rPr>
        <sz val="12"/>
        <color rgb="FF000000"/>
        <rFont val="標楷體"/>
        <family val="4"/>
        <charset val="136"/>
      </rPr>
      <t>完全相符或下一個最小專案</t>
    </r>
  </si>
  <si>
    <r>
      <t xml:space="preserve">1 - </t>
    </r>
    <r>
      <rPr>
        <sz val="12"/>
        <color rgb="FF000000"/>
        <rFont val="標楷體"/>
        <family val="4"/>
        <charset val="136"/>
      </rPr>
      <t>完全相符或下一個最大專案</t>
    </r>
  </si>
  <si>
    <r>
      <t xml:space="preserve">2 - </t>
    </r>
    <r>
      <rPr>
        <u/>
        <sz val="12"/>
        <color theme="10"/>
        <rFont val="新細明體"/>
        <family val="1"/>
        <charset val="136"/>
        <scheme val="minor"/>
      </rPr>
      <t>萬用字元比對其中 *、？及 ~ 有特殊意義。</t>
    </r>
  </si>
  <si>
    <t>[search_mode]</t>
  </si>
  <si>
    <t>指定搜尋類型：</t>
  </si>
  <si>
    <r>
      <t xml:space="preserve">1 - </t>
    </r>
    <r>
      <rPr>
        <sz val="12"/>
        <color rgb="FF000000"/>
        <rFont val="標楷體"/>
        <family val="4"/>
        <charset val="136"/>
      </rPr>
      <t>搜尋預設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標楷體"/>
        <family val="4"/>
        <charset val="136"/>
      </rPr>
      <t>到</t>
    </r>
    <r>
      <rPr>
        <sz val="12"/>
        <color rgb="FF000000"/>
        <rFont val="Calibri"/>
        <family val="2"/>
      </rPr>
      <t>)</t>
    </r>
  </si>
  <si>
    <r>
      <t xml:space="preserve">-1 - </t>
    </r>
    <r>
      <rPr>
        <sz val="12"/>
        <color rgb="FF000000"/>
        <rFont val="標楷體"/>
        <family val="4"/>
        <charset val="136"/>
      </rPr>
      <t>搜尋最後到第一個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標楷體"/>
        <family val="4"/>
        <charset val="136"/>
      </rPr>
      <t>反向</t>
    </r>
    <r>
      <rPr>
        <sz val="12"/>
        <color rgb="FF000000"/>
        <rFont val="Calibri"/>
        <family val="2"/>
      </rPr>
      <t xml:space="preserve">) </t>
    </r>
    <r>
      <rPr>
        <sz val="12"/>
        <color rgb="FF000000"/>
        <rFont val="標楷體"/>
        <family val="4"/>
        <charset val="136"/>
      </rPr>
      <t>。</t>
    </r>
  </si>
  <si>
    <r>
      <t xml:space="preserve">2 - </t>
    </r>
    <r>
      <rPr>
        <sz val="12"/>
        <color rgb="FF000000"/>
        <rFont val="標楷體"/>
        <family val="4"/>
        <charset val="136"/>
      </rPr>
      <t>執行二進位搜尋，</t>
    </r>
    <r>
      <rPr>
        <sz val="12"/>
        <color rgb="FF000000"/>
        <rFont val="Calibri"/>
        <family val="2"/>
      </rPr>
      <t>lookup_array</t>
    </r>
    <r>
      <rPr>
        <sz val="12"/>
        <color rgb="FF000000"/>
        <rFont val="標楷體"/>
        <family val="4"/>
        <charset val="136"/>
      </rPr>
      <t>以遞增順序</t>
    </r>
    <r>
      <rPr>
        <sz val="12"/>
        <color rgb="FF000000"/>
        <rFont val="Calibri"/>
        <family val="2"/>
      </rPr>
      <t> </t>
    </r>
    <r>
      <rPr>
        <i/>
        <sz val="12"/>
        <color rgb="FF000000"/>
        <rFont val="標楷體"/>
        <family val="4"/>
        <charset val="136"/>
      </rPr>
      <t>排序</t>
    </r>
    <r>
      <rPr>
        <i/>
        <sz val="12"/>
        <color rgb="FF000000"/>
        <rFont val="Calibri"/>
        <family val="2"/>
      </rPr>
      <t> </t>
    </r>
    <r>
      <rPr>
        <sz val="12"/>
        <color rgb="FF000000"/>
        <rFont val="標楷體"/>
        <family val="4"/>
        <charset val="136"/>
      </rPr>
      <t>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標楷體"/>
        <family val="4"/>
        <charset val="136"/>
      </rPr>
      <t>如果未排序，將會返回不正確結果。</t>
    </r>
    <r>
      <rPr>
        <sz val="12"/>
        <color rgb="FF000000"/>
        <rFont val="Calibri"/>
        <family val="2"/>
      </rPr>
      <t>  </t>
    </r>
  </si>
  <si>
    <r>
      <t xml:space="preserve">-2 - </t>
    </r>
    <r>
      <rPr>
        <sz val="12"/>
        <color rgb="FF000000"/>
        <rFont val="標楷體"/>
        <family val="4"/>
        <charset val="136"/>
      </rPr>
      <t>執行二進位搜尋，</t>
    </r>
    <r>
      <rPr>
        <sz val="12"/>
        <color rgb="FF000000"/>
        <rFont val="Calibri"/>
        <family val="2"/>
      </rPr>
      <t>lookup_array</t>
    </r>
    <r>
      <rPr>
        <sz val="12"/>
        <color rgb="FF000000"/>
        <rFont val="標楷體"/>
        <family val="4"/>
        <charset val="136"/>
      </rPr>
      <t>以遞減順序排序。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標楷體"/>
        <family val="4"/>
        <charset val="136"/>
      </rPr>
      <t>如果未排序，將會返回不正確結果。</t>
    </r>
  </si>
  <si>
    <t>範例</t>
  </si>
  <si>
    <r>
      <t>範例</t>
    </r>
    <r>
      <rPr>
        <sz val="14"/>
        <color rgb="FF000000"/>
        <rFont val="Times New Roman"/>
        <family val="1"/>
      </rPr>
      <t xml:space="preserve"> 1</t>
    </r>
  </si>
  <si>
    <r>
      <t>下列範例會找出第一個與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標楷體"/>
        <family val="4"/>
        <charset val="136"/>
      </rPr>
      <t>完全相符或下一個最大值的位置，即以</t>
    </r>
    <r>
      <rPr>
        <sz val="12"/>
        <color theme="1"/>
        <rFont val="Calibri"/>
        <family val="2"/>
      </rPr>
      <t>) Gra"</t>
    </r>
    <r>
      <rPr>
        <sz val="12"/>
        <color theme="1"/>
        <rFont val="標楷體"/>
        <family val="4"/>
        <charset val="136"/>
      </rPr>
      <t>開頭。</t>
    </r>
  </si>
  <si>
    <r>
      <t>範例</t>
    </r>
    <r>
      <rPr>
        <sz val="14"/>
        <color rgb="FF000000"/>
        <rFont val="Times New Roman"/>
        <family val="1"/>
      </rPr>
      <t xml:space="preserve"> 2</t>
    </r>
  </si>
  <si>
    <r>
      <t>下一個範例會找出符合獎勵資格的銷售人員數目。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這也會使用</t>
    </r>
    <r>
      <rPr>
        <sz val="12"/>
        <color theme="1"/>
        <rFont val="Calibri"/>
        <family val="2"/>
      </rPr>
      <t xml:space="preserve"> 1 </t>
    </r>
    <r>
      <rPr>
        <sz val="12"/>
        <color theme="1"/>
        <rFont val="標楷體"/>
        <family val="4"/>
        <charset val="136"/>
      </rPr>
      <t>做為</t>
    </r>
    <r>
      <rPr>
        <sz val="12"/>
        <color theme="1"/>
        <rFont val="Calibri"/>
        <family val="2"/>
      </rPr>
      <t>match_mode</t>
    </r>
    <r>
      <rPr>
        <sz val="12"/>
        <color theme="1"/>
        <rFont val="標楷體"/>
        <family val="4"/>
        <charset val="136"/>
      </rPr>
      <t>來尋找完全相符的專案或清單中的下一個最大專案，但由於資料是數值，因此會傳回值的計數。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在此案例中，函數會返回</t>
    </r>
    <r>
      <rPr>
        <sz val="12"/>
        <color theme="1"/>
        <rFont val="Calibri"/>
        <family val="2"/>
      </rPr>
      <t xml:space="preserve"> 4</t>
    </r>
    <r>
      <rPr>
        <sz val="12"/>
        <color theme="1"/>
        <rFont val="標楷體"/>
        <family val="4"/>
        <charset val="136"/>
      </rPr>
      <t>，因為有</t>
    </r>
    <r>
      <rPr>
        <sz val="12"/>
        <color theme="1"/>
        <rFont val="Calibri"/>
        <family val="2"/>
      </rPr>
      <t xml:space="preserve"> 4 </t>
    </r>
    <r>
      <rPr>
        <sz val="12"/>
        <color theme="1"/>
        <rFont val="標楷體"/>
        <family val="4"/>
        <charset val="136"/>
      </rPr>
      <t>位銷售代表超過獎勵金額。</t>
    </r>
  </si>
  <si>
    <r>
      <t>範例</t>
    </r>
    <r>
      <rPr>
        <sz val="14"/>
        <color rgb="FF000000"/>
        <rFont val="Times New Roman"/>
        <family val="1"/>
      </rPr>
      <t xml:space="preserve"> 3</t>
    </r>
  </si>
  <si>
    <r>
      <t>接下來，我們將使用</t>
    </r>
    <r>
      <rPr>
        <sz val="12"/>
        <color theme="1"/>
        <rFont val="Calibri"/>
        <family val="2"/>
      </rPr>
      <t xml:space="preserve"> INDEX/XMATCH/XMATCH </t>
    </r>
    <r>
      <rPr>
        <sz val="12"/>
        <color theme="1"/>
        <rFont val="標楷體"/>
        <family val="4"/>
        <charset val="136"/>
      </rPr>
      <t>的組合來執行同時垂直和水準尋找。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在此案例中，我們想要退回給定銷售代表和一個月份的銷售金額。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這類似于同時使用</t>
    </r>
    <r>
      <rPr>
        <sz val="12"/>
        <color theme="1"/>
        <rFont val="Calibri"/>
        <family val="2"/>
      </rPr>
      <t> </t>
    </r>
    <r>
      <rPr>
        <sz val="19"/>
        <color rgb="FF006CAC"/>
        <rFont val="Times New Roman"/>
        <family val="1"/>
      </rPr>
      <t>INDEX</t>
    </r>
    <r>
      <rPr>
        <sz val="12"/>
        <color theme="1"/>
        <rFont val="標楷體"/>
        <family val="4"/>
        <charset val="136"/>
      </rPr>
      <t>和</t>
    </r>
    <r>
      <rPr>
        <sz val="12"/>
        <color theme="1"/>
        <rFont val="Calibri"/>
        <family val="2"/>
      </rPr>
      <t> </t>
    </r>
    <r>
      <rPr>
        <sz val="19"/>
        <color rgb="FF006CAC"/>
        <rFont val="Times New Roman"/>
        <family val="1"/>
      </rPr>
      <t>MATCH</t>
    </r>
    <r>
      <rPr>
        <sz val="12"/>
        <color theme="1"/>
        <rFont val="Calibri"/>
        <family val="2"/>
      </rPr>
      <t> </t>
    </r>
    <r>
      <rPr>
        <sz val="12"/>
        <color theme="1"/>
        <rFont val="標楷體"/>
        <family val="4"/>
        <charset val="136"/>
      </rPr>
      <t>函數，只是需要較少的引數。</t>
    </r>
  </si>
  <si>
    <r>
      <t>範例</t>
    </r>
    <r>
      <rPr>
        <sz val="14"/>
        <color rgb="FF000000"/>
        <rFont val="Times New Roman"/>
        <family val="1"/>
      </rPr>
      <t xml:space="preserve"> 4</t>
    </r>
  </si>
  <si>
    <r>
      <t>您也可以使用</t>
    </r>
    <r>
      <rPr>
        <sz val="12"/>
        <color theme="1"/>
        <rFont val="Calibri"/>
        <family val="2"/>
      </rPr>
      <t xml:space="preserve"> XMATCH </t>
    </r>
    <r>
      <rPr>
        <sz val="12"/>
        <color theme="1"/>
        <rFont val="標楷體"/>
        <family val="4"/>
        <charset val="136"/>
      </rPr>
      <t>在陣列中傳回值。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例如</t>
    </r>
    <r>
      <rPr>
        <sz val="12"/>
        <color theme="1"/>
        <rFont val="Calibri"/>
        <family val="2"/>
      </rPr>
      <t> 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=XMATCH (4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{5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3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2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1}) </t>
    </r>
    <r>
      <rPr>
        <sz val="12"/>
        <color theme="1"/>
        <rFont val="標楷體"/>
        <family val="4"/>
        <charset val="136"/>
      </rPr>
      <t>會返回</t>
    </r>
    <r>
      <rPr>
        <sz val="12"/>
        <color theme="1"/>
        <rFont val="Calibri"/>
        <family val="2"/>
      </rPr>
      <t xml:space="preserve"> 2</t>
    </r>
    <r>
      <rPr>
        <sz val="12"/>
        <color theme="1"/>
        <rFont val="標楷體"/>
        <family val="4"/>
        <charset val="136"/>
      </rPr>
      <t>，因為</t>
    </r>
    <r>
      <rPr>
        <sz val="12"/>
        <color theme="1"/>
        <rFont val="Calibri"/>
        <family val="2"/>
      </rPr>
      <t xml:space="preserve"> 4 </t>
    </r>
    <r>
      <rPr>
        <sz val="12"/>
        <color theme="1"/>
        <rFont val="標楷體"/>
        <family val="4"/>
        <charset val="136"/>
      </rPr>
      <t>是陣列中的第二個專案。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這是完全相符的情況，而</t>
    </r>
    <r>
      <rPr>
        <sz val="12"/>
        <color theme="1"/>
        <rFont val="Calibri"/>
        <family val="2"/>
      </rPr>
      <t> =XMATCH (4.5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{5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3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2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1}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Calibri"/>
        <family val="2"/>
      </rPr>
      <t>1) </t>
    </r>
    <r>
      <rPr>
        <sz val="12"/>
        <color theme="1"/>
        <rFont val="標楷體"/>
        <family val="4"/>
        <charset val="136"/>
      </rPr>
      <t>會返回</t>
    </r>
    <r>
      <rPr>
        <sz val="12"/>
        <color theme="1"/>
        <rFont val="Calibri"/>
        <family val="2"/>
      </rPr>
      <t xml:space="preserve"> 1</t>
    </r>
    <r>
      <rPr>
        <sz val="12"/>
        <color theme="1"/>
        <rFont val="標楷體"/>
        <family val="4"/>
        <charset val="136"/>
      </rPr>
      <t>，因為</t>
    </r>
    <r>
      <rPr>
        <sz val="12"/>
        <color theme="1"/>
        <rFont val="Calibri"/>
        <family val="2"/>
      </rPr>
      <t xml:space="preserve"> match_mode </t>
    </r>
    <r>
      <rPr>
        <sz val="12"/>
        <color theme="1"/>
        <rFont val="標楷體"/>
        <family val="4"/>
        <charset val="136"/>
      </rPr>
      <t>引數</t>
    </r>
    <r>
      <rPr>
        <sz val="12"/>
        <color theme="1"/>
        <rFont val="Calibri"/>
        <family val="2"/>
      </rPr>
      <t xml:space="preserve"> (1) </t>
    </r>
    <r>
      <rPr>
        <sz val="12"/>
        <color theme="1"/>
        <rFont val="標楷體"/>
        <family val="4"/>
        <charset val="136"/>
      </rPr>
      <t>會設定為會返回完全相符的專案或下一個最大專案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標楷體"/>
        <family val="4"/>
        <charset val="136"/>
      </rPr>
      <t>，即</t>
    </r>
    <r>
      <rPr>
        <sz val="12"/>
        <color theme="1"/>
        <rFont val="Calibri"/>
        <family val="2"/>
      </rPr>
      <t xml:space="preserve"> 5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Calibri"/>
        <family val="2"/>
      </rPr>
      <t> </t>
    </r>
  </si>
  <si>
    <r>
      <t xml:space="preserve">XMATCH </t>
    </r>
    <r>
      <rPr>
        <sz val="16"/>
        <color rgb="FF0070C0"/>
        <rFont val="標楷體"/>
        <family val="4"/>
        <charset val="136"/>
      </rPr>
      <t>函數</t>
    </r>
    <phoneticPr fontId="3" type="noConversion"/>
  </si>
  <si>
    <r>
      <t xml:space="preserve">XMATCH </t>
    </r>
    <r>
      <rPr>
        <b/>
        <sz val="14"/>
        <color rgb="FF0070C0"/>
        <rFont val="標楷體"/>
        <family val="4"/>
        <charset val="136"/>
      </rPr>
      <t>函數會返回專案在陣列或儲存格範圍中的相對位置。</t>
    </r>
  </si>
  <si>
    <r>
      <t>=XMATCH (lookup_value</t>
    </r>
    <r>
      <rPr>
        <b/>
        <sz val="14"/>
        <color rgb="FF0070C0"/>
        <rFont val="標楷體"/>
        <family val="4"/>
        <charset val="136"/>
      </rPr>
      <t>、</t>
    </r>
    <r>
      <rPr>
        <b/>
        <sz val="14"/>
        <color rgb="FF0070C0"/>
        <rFont val="Segoe UI"/>
        <family val="2"/>
      </rPr>
      <t>lookup_array</t>
    </r>
    <r>
      <rPr>
        <b/>
        <sz val="14"/>
        <color rgb="FF0070C0"/>
        <rFont val="標楷體"/>
        <family val="4"/>
        <charset val="136"/>
      </rPr>
      <t>、</t>
    </r>
    <r>
      <rPr>
        <b/>
        <sz val="14"/>
        <color rgb="FF0070C0"/>
        <rFont val="Segoe UI"/>
        <family val="2"/>
      </rPr>
      <t>[match_mode]</t>
    </r>
    <r>
      <rPr>
        <b/>
        <sz val="14"/>
        <color rgb="FF0070C0"/>
        <rFont val="標楷體"/>
        <family val="4"/>
        <charset val="136"/>
      </rPr>
      <t>、</t>
    </r>
    <r>
      <rPr>
        <b/>
        <sz val="14"/>
        <color rgb="FF0070C0"/>
        <rFont val="Segoe UI"/>
        <family val="2"/>
      </rPr>
      <t>[search_mode])</t>
    </r>
  </si>
  <si>
    <r>
      <t xml:space="preserve">XMATCH </t>
    </r>
    <r>
      <rPr>
        <b/>
        <sz val="20"/>
        <color rgb="FF0070C0"/>
        <rFont val="標楷體"/>
        <family val="4"/>
        <charset val="136"/>
      </rPr>
      <t>函數</t>
    </r>
    <phoneticPr fontId="3" type="noConversion"/>
  </si>
  <si>
    <t>ID</t>
    <phoneticPr fontId="29" type="noConversion"/>
  </si>
  <si>
    <t>Code_dpt</t>
    <phoneticPr fontId="30" type="noConversion"/>
  </si>
  <si>
    <t>組別</t>
  </si>
  <si>
    <t>姓名</t>
  </si>
  <si>
    <t>職稱</t>
  </si>
  <si>
    <t>電話</t>
    <phoneticPr fontId="30" type="noConversion"/>
  </si>
  <si>
    <t>email</t>
    <phoneticPr fontId="30" type="noConversion"/>
  </si>
  <si>
    <t>辦公室</t>
    <phoneticPr fontId="30" type="noConversion"/>
  </si>
  <si>
    <t>到職日期</t>
    <phoneticPr fontId="29" type="noConversion"/>
  </si>
  <si>
    <t>備註</t>
    <phoneticPr fontId="30" type="noConversion"/>
  </si>
  <si>
    <t>NO</t>
    <phoneticPr fontId="29" type="noConversion"/>
  </si>
  <si>
    <t>行政室</t>
  </si>
  <si>
    <t>顏嗣鈞</t>
  </si>
  <si>
    <t>主任</t>
  </si>
  <si>
    <t>hcyen@ntu.edu.tw</t>
  </si>
  <si>
    <t>01</t>
    <phoneticPr fontId="29" type="noConversion"/>
  </si>
  <si>
    <t>A001</t>
  </si>
  <si>
    <t>=XLOOKUP(T2,A:A,D:D)</t>
    <phoneticPr fontId="30" type="noConversion"/>
  </si>
  <si>
    <t>=XLOOKUP(T2,A:A,B:B)</t>
    <phoneticPr fontId="30" type="noConversion"/>
  </si>
  <si>
    <t>陳雅君</t>
  </si>
  <si>
    <t>幹事</t>
  </si>
  <si>
    <t>yachun2240@ntu.edu.tw</t>
  </si>
  <si>
    <t>02</t>
  </si>
  <si>
    <t>陳郁文</t>
  </si>
  <si>
    <t>編審</t>
  </si>
  <si>
    <t>ywc73@ntu.edu.tw</t>
  </si>
  <si>
    <t>03</t>
  </si>
  <si>
    <t>陳玟諭</t>
  </si>
  <si>
    <t>副理</t>
  </si>
  <si>
    <t>wenyuchen@ntu.edu.tw</t>
  </si>
  <si>
    <t>04</t>
  </si>
  <si>
    <t>石馥瑄</t>
  </si>
  <si>
    <t>全職工讀生</t>
  </si>
  <si>
    <t>sfx0320@ntu.edu.tw</t>
  </si>
  <si>
    <t>05</t>
  </si>
  <si>
    <t>A090</t>
  </si>
  <si>
    <t>=XLOOKUP(T2,A:A,D:D,"找不到")</t>
    <phoneticPr fontId="30" type="noConversion"/>
  </si>
  <si>
    <t>教學組</t>
  </si>
  <si>
    <t>林維真</t>
  </si>
  <si>
    <t>組長</t>
  </si>
  <si>
    <t>vjlin@ntu.edu.tw</t>
  </si>
  <si>
    <t>06</t>
  </si>
  <si>
    <t>黃淑玲</t>
  </si>
  <si>
    <t>經理</t>
  </si>
  <si>
    <t>huangsl@ntu.edu.tw</t>
  </si>
  <si>
    <t>07</t>
  </si>
  <si>
    <t>黃瀞瑩</t>
  </si>
  <si>
    <t>hitomihuang@ntu.edu.tw</t>
  </si>
  <si>
    <t>08</t>
  </si>
  <si>
    <t>辛  宜</t>
    <phoneticPr fontId="29" type="noConversion"/>
  </si>
  <si>
    <t>hsinlt2140@ntu.edu.tw</t>
    <phoneticPr fontId="29" type="noConversion"/>
  </si>
  <si>
    <t>09</t>
  </si>
  <si>
    <t>作業組</t>
  </si>
  <si>
    <t>江介宏</t>
  </si>
  <si>
    <t>jhjiang@ntu.edu.tw</t>
  </si>
  <si>
    <t>10</t>
  </si>
  <si>
    <t>張傑生</t>
  </si>
  <si>
    <t>程式設計師兼副組長</t>
  </si>
  <si>
    <t>jsc@ntu.edu.tw</t>
  </si>
  <si>
    <t>11</t>
  </si>
  <si>
    <t>許凱平</t>
  </si>
  <si>
    <t>kphsu@ntu.edu.tw</t>
  </si>
  <si>
    <t>12</t>
  </si>
  <si>
    <t>張素芬</t>
  </si>
  <si>
    <t>michellecheung@ntu.edu.tw</t>
  </si>
  <si>
    <t>13</t>
  </si>
  <si>
    <t>黃斐曼</t>
  </si>
  <si>
    <t>huangfeiman@ntu.edu.tw</t>
  </si>
  <si>
    <t>14</t>
  </si>
  <si>
    <t>許可欣</t>
  </si>
  <si>
    <t>kshsu@ntu.edu.tw</t>
  </si>
  <si>
    <t>15</t>
  </si>
  <si>
    <t>高鈺盛</t>
  </si>
  <si>
    <t>yusengao@ntu.edu.tw</t>
  </si>
  <si>
    <t>16</t>
  </si>
  <si>
    <t>張書元</t>
  </si>
  <si>
    <t>sychang01@ntu.edu.tw</t>
  </si>
  <si>
    <t>17</t>
  </si>
  <si>
    <t>黃致遠</t>
  </si>
  <si>
    <t>sidneyhuang@ntu.edu.tw</t>
  </si>
  <si>
    <t>18</t>
  </si>
  <si>
    <t>林子南</t>
  </si>
  <si>
    <t>zihnan@ntu.edu.tw</t>
  </si>
  <si>
    <t>19</t>
  </si>
  <si>
    <t>李  杰</t>
  </si>
  <si>
    <t>jaylee@ntu.edu.tw</t>
  </si>
  <si>
    <t>20</t>
  </si>
  <si>
    <t>網路組</t>
  </si>
  <si>
    <t>謝宏昀</t>
  </si>
  <si>
    <t>hungyun@ntu.edu.tw</t>
  </si>
  <si>
    <t>21</t>
  </si>
  <si>
    <t>邵喻美</t>
  </si>
  <si>
    <t>程式設計師</t>
  </si>
  <si>
    <t>madeline@ntu.edu.tw</t>
  </si>
  <si>
    <t>22</t>
  </si>
  <si>
    <t>李美雯</t>
  </si>
  <si>
    <t>mli@ntu.edu.tw</t>
  </si>
  <si>
    <t>23</t>
  </si>
  <si>
    <t>曾保彰</t>
  </si>
  <si>
    <t>技正</t>
  </si>
  <si>
    <t>bjtseng@ntu.edu.tw</t>
  </si>
  <si>
    <t>24</t>
  </si>
  <si>
    <t>游子興</t>
  </si>
  <si>
    <t>davisyou@ntu.edu.tw</t>
  </si>
  <si>
    <t>25</t>
  </si>
  <si>
    <t>李墨軒</t>
  </si>
  <si>
    <t>molee@ntu.edu.tw</t>
  </si>
  <si>
    <t>26</t>
  </si>
  <si>
    <t>許家瑜</t>
  </si>
  <si>
    <t>研究助理</t>
  </si>
  <si>
    <t>hsuchiayu@ntu.edu.tw</t>
  </si>
  <si>
    <t>27</t>
  </si>
  <si>
    <t>江培文</t>
  </si>
  <si>
    <t>peiwen@ntu.edu.tw</t>
  </si>
  <si>
    <t>28</t>
  </si>
  <si>
    <t>童鵬哲</t>
  </si>
  <si>
    <t>計畫研究專員</t>
  </si>
  <si>
    <t>pctung@ntu.edu.tw</t>
  </si>
  <si>
    <t>29</t>
  </si>
  <si>
    <t>林盈蓁</t>
  </si>
  <si>
    <t>技工</t>
  </si>
  <si>
    <t>撥63366再撥9</t>
  </si>
  <si>
    <t>andrealin@ntu.edu.tw</t>
  </si>
  <si>
    <t>新農化館</t>
    <phoneticPr fontId="29" type="noConversion"/>
  </si>
  <si>
    <t>30</t>
  </si>
  <si>
    <t>游麗華</t>
  </si>
  <si>
    <t>teresayu@ntu.edu.tw</t>
  </si>
  <si>
    <t>31</t>
  </si>
  <si>
    <t>林佳慧</t>
  </si>
  <si>
    <t>jenniferlin@ntu.edu.tw</t>
  </si>
  <si>
    <t>32</t>
  </si>
  <si>
    <t>程式組</t>
  </si>
  <si>
    <t>鄭卜壬</t>
  </si>
  <si>
    <t>pjcheng@ntu.edu.tw</t>
  </si>
  <si>
    <t>33</t>
  </si>
  <si>
    <t>陳啟煌</t>
  </si>
  <si>
    <t>vinchen@ntu.edu.tw</t>
  </si>
  <si>
    <t>34</t>
  </si>
  <si>
    <t>傅潔瑩</t>
  </si>
  <si>
    <t>幹事兼副組長</t>
  </si>
  <si>
    <t>jerryfu@ntu.edu.tw</t>
  </si>
  <si>
    <t>35</t>
  </si>
  <si>
    <t>曹桂漪</t>
  </si>
  <si>
    <t>cindytsao@ntu.edu.tw</t>
  </si>
  <si>
    <t>36</t>
  </si>
  <si>
    <t>37</t>
  </si>
  <si>
    <t>鄧永清</t>
  </si>
  <si>
    <t>技士</t>
  </si>
  <si>
    <t>ycdeng@ntu.edu.tw</t>
  </si>
  <si>
    <t>38</t>
  </si>
  <si>
    <t>39</t>
  </si>
  <si>
    <t>洪嘉駿</t>
  </si>
  <si>
    <t>jiajiunhung@ntu.edu.tw</t>
  </si>
  <si>
    <t>40</t>
  </si>
  <si>
    <t>黃玫瑋</t>
  </si>
  <si>
    <t>ccchmw@ntu.edu.tw</t>
  </si>
  <si>
    <t>41</t>
  </si>
  <si>
    <t>沈宜儒</t>
  </si>
  <si>
    <t>yijushen@ntu.edu.tw</t>
  </si>
  <si>
    <t>42</t>
  </si>
  <si>
    <t>陳雨廷</t>
  </si>
  <si>
    <t>ytytchen@ntu.edu.tw</t>
  </si>
  <si>
    <t>43</t>
  </si>
  <si>
    <t>鄭彥宏</t>
  </si>
  <si>
    <t>yhzheng@ntu.edu.tw</t>
  </si>
  <si>
    <t>44</t>
  </si>
  <si>
    <t>陳怡如</t>
  </si>
  <si>
    <t>juliachen@ntu.edu.tw</t>
  </si>
  <si>
    <t>45</t>
  </si>
  <si>
    <t>陳淑萍</t>
  </si>
  <si>
    <t>missachen@ntu.edu.tw</t>
  </si>
  <si>
    <t>46</t>
  </si>
  <si>
    <t>張如媚</t>
  </si>
  <si>
    <t>bobochang@ntu.edu.tw</t>
  </si>
  <si>
    <t>47</t>
  </si>
  <si>
    <t>48</t>
  </si>
  <si>
    <t>葉崇志</t>
  </si>
  <si>
    <t>chungchih@ntu.edu.tw</t>
  </si>
  <si>
    <t>49</t>
  </si>
  <si>
    <t>楊家榮</t>
  </si>
  <si>
    <t>ericy815@ntu.edu.tw</t>
  </si>
  <si>
    <t>50</t>
  </si>
  <si>
    <t>陳俊佑</t>
  </si>
  <si>
    <t>jackchen1113@ntu.edu.tw</t>
  </si>
  <si>
    <t>51</t>
  </si>
  <si>
    <t>陳永樵</t>
  </si>
  <si>
    <t>系統分析設計師</t>
  </si>
  <si>
    <t>chenyc@ntu.edu.tw</t>
  </si>
  <si>
    <t>52</t>
  </si>
  <si>
    <t>唐瑤瑤</t>
  </si>
  <si>
    <t>danatang@ntu.edu.tw</t>
  </si>
  <si>
    <t>53</t>
  </si>
  <si>
    <t>[search_mode]為-1=由下找往上找</t>
  </si>
  <si>
    <t>部份查詢-2-萬用字元</t>
  </si>
  <si>
    <t>A</t>
  </si>
  <si>
    <t>許*</t>
  </si>
  <si>
    <t>A</t>
    <phoneticPr fontId="30" type="noConversion"/>
  </si>
  <si>
    <t>B</t>
  </si>
  <si>
    <t>C</t>
  </si>
  <si>
    <t>D</t>
  </si>
  <si>
    <t>E</t>
    <phoneticPr fontId="30" type="noConversion"/>
  </si>
  <si>
    <t>代表</t>
  </si>
  <si>
    <t>地區</t>
  </si>
  <si>
    <t>產品</t>
  </si>
  <si>
    <t>利潤</t>
  </si>
  <si>
    <t>Amy</t>
  </si>
  <si>
    <t>東部</t>
  </si>
  <si>
    <t>Apple</t>
  </si>
  <si>
    <t>Fred</t>
  </si>
  <si>
    <t>南部</t>
  </si>
  <si>
    <t>Banana</t>
  </si>
  <si>
    <t>西部</t>
  </si>
  <si>
    <t>Mango</t>
  </si>
  <si>
    <t>北部</t>
  </si>
  <si>
    <t>位置</t>
    <phoneticPr fontId="3" type="noConversion"/>
  </si>
  <si>
    <r>
      <t>下一個範例會找出符合獎勵資格的銷售人員數目。</t>
    </r>
    <r>
      <rPr>
        <sz val="12"/>
        <color theme="1"/>
        <rFont val="標楷體"/>
        <family val="2"/>
        <charset val="136"/>
      </rPr>
      <t xml:space="preserve"> </t>
    </r>
    <r>
      <rPr>
        <sz val="12"/>
        <color theme="1"/>
        <rFont val="標楷體"/>
        <family val="4"/>
        <charset val="136"/>
      </rPr>
      <t>這也會使用</t>
    </r>
    <r>
      <rPr>
        <sz val="12"/>
        <color theme="1"/>
        <rFont val="標楷體"/>
        <family val="2"/>
        <charset val="136"/>
      </rPr>
      <t xml:space="preserve"> 1 </t>
    </r>
    <r>
      <rPr>
        <sz val="12"/>
        <color theme="1"/>
        <rFont val="標楷體"/>
        <family val="4"/>
        <charset val="136"/>
      </rPr>
      <t>做為</t>
    </r>
    <r>
      <rPr>
        <sz val="12"/>
        <color theme="1"/>
        <rFont val="標楷體"/>
        <family val="2"/>
        <charset val="136"/>
      </rPr>
      <t>match_mode</t>
    </r>
    <r>
      <rPr>
        <sz val="12"/>
        <color theme="1"/>
        <rFont val="標楷體"/>
        <family val="4"/>
        <charset val="136"/>
      </rPr>
      <t>來尋找完全相符的專案或清單中的下一個最大專案，但由於資料是數值，因此會傳回值的計數。</t>
    </r>
    <r>
      <rPr>
        <sz val="12"/>
        <color theme="1"/>
        <rFont val="標楷體"/>
        <family val="2"/>
        <charset val="136"/>
      </rPr>
      <t xml:space="preserve"> </t>
    </r>
    <r>
      <rPr>
        <sz val="12"/>
        <color theme="1"/>
        <rFont val="標楷體"/>
        <family val="4"/>
        <charset val="136"/>
      </rPr>
      <t>在此案例中，函數會返回</t>
    </r>
    <r>
      <rPr>
        <sz val="12"/>
        <color theme="1"/>
        <rFont val="標楷體"/>
        <family val="2"/>
        <charset val="136"/>
      </rPr>
      <t xml:space="preserve"> 4</t>
    </r>
    <r>
      <rPr>
        <sz val="12"/>
        <color theme="1"/>
        <rFont val="標楷體"/>
        <family val="4"/>
        <charset val="136"/>
      </rPr>
      <t>，因為有</t>
    </r>
    <r>
      <rPr>
        <sz val="12"/>
        <color theme="1"/>
        <rFont val="標楷體"/>
        <family val="2"/>
        <charset val="136"/>
      </rPr>
      <t xml:space="preserve"> 4 </t>
    </r>
    <r>
      <rPr>
        <sz val="12"/>
        <color theme="1"/>
        <rFont val="標楷體"/>
        <family val="4"/>
        <charset val="136"/>
      </rPr>
      <t>位銷售代表超過獎勵金額。</t>
    </r>
    <phoneticPr fontId="3" type="noConversion"/>
  </si>
  <si>
    <t>使用 1 做為match_mode來尋找完全相符的專案或清單中的下一個最大專案，但由於資料是數值，因此會傳回值的計數。</t>
  </si>
  <si>
    <r>
      <t>您也可以使用</t>
    </r>
    <r>
      <rPr>
        <sz val="12"/>
        <color theme="1"/>
        <rFont val="標楷體"/>
        <family val="2"/>
        <charset val="136"/>
      </rPr>
      <t xml:space="preserve"> XMATCH </t>
    </r>
    <r>
      <rPr>
        <sz val="12"/>
        <color theme="1"/>
        <rFont val="標楷體"/>
        <family val="4"/>
        <charset val="136"/>
      </rPr>
      <t>在陣列中傳回值。</t>
    </r>
    <r>
      <rPr>
        <sz val="12"/>
        <color theme="1"/>
        <rFont val="標楷體"/>
        <family val="2"/>
        <charset val="136"/>
      </rPr>
      <t xml:space="preserve"> </t>
    </r>
    <r>
      <rPr>
        <sz val="12"/>
        <color theme="1"/>
        <rFont val="標楷體"/>
        <family val="4"/>
        <charset val="136"/>
      </rPr>
      <t>例如</t>
    </r>
    <r>
      <rPr>
        <sz val="12"/>
        <color theme="1"/>
        <rFont val="標楷體"/>
        <family val="2"/>
        <charset val="136"/>
      </rPr>
      <t> 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=XMATCH (4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{5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3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2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1}) </t>
    </r>
    <r>
      <rPr>
        <sz val="12"/>
        <color theme="1"/>
        <rFont val="標楷體"/>
        <family val="4"/>
        <charset val="136"/>
      </rPr>
      <t>會返回</t>
    </r>
    <r>
      <rPr>
        <sz val="12"/>
        <color theme="1"/>
        <rFont val="標楷體"/>
        <family val="2"/>
        <charset val="136"/>
      </rPr>
      <t xml:space="preserve"> 2</t>
    </r>
    <r>
      <rPr>
        <sz val="12"/>
        <color theme="1"/>
        <rFont val="標楷體"/>
        <family val="4"/>
        <charset val="136"/>
      </rPr>
      <t>，因為</t>
    </r>
    <r>
      <rPr>
        <sz val="12"/>
        <color theme="1"/>
        <rFont val="標楷體"/>
        <family val="2"/>
        <charset val="136"/>
      </rPr>
      <t xml:space="preserve"> 4 </t>
    </r>
    <r>
      <rPr>
        <sz val="12"/>
        <color theme="1"/>
        <rFont val="標楷體"/>
        <family val="4"/>
        <charset val="136"/>
      </rPr>
      <t>是陣列中的第二個專案。</t>
    </r>
    <r>
      <rPr>
        <sz val="12"/>
        <color theme="1"/>
        <rFont val="標楷體"/>
        <family val="2"/>
        <charset val="136"/>
      </rPr>
      <t xml:space="preserve"> </t>
    </r>
    <r>
      <rPr>
        <sz val="12"/>
        <color theme="1"/>
        <rFont val="標楷體"/>
        <family val="4"/>
        <charset val="136"/>
      </rPr>
      <t>這是完全相符的情況，而</t>
    </r>
    <r>
      <rPr>
        <sz val="12"/>
        <color theme="1"/>
        <rFont val="標楷體"/>
        <family val="2"/>
        <charset val="136"/>
      </rPr>
      <t> =XMATCH (4.5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{5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4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3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2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1}</t>
    </r>
    <r>
      <rPr>
        <sz val="12"/>
        <color theme="1"/>
        <rFont val="標楷體"/>
        <family val="4"/>
        <charset val="136"/>
      </rPr>
      <t>，</t>
    </r>
    <r>
      <rPr>
        <sz val="12"/>
        <color theme="1"/>
        <rFont val="標楷體"/>
        <family val="2"/>
        <charset val="136"/>
      </rPr>
      <t>1) </t>
    </r>
    <r>
      <rPr>
        <sz val="12"/>
        <color theme="1"/>
        <rFont val="標楷體"/>
        <family val="4"/>
        <charset val="136"/>
      </rPr>
      <t>會返回</t>
    </r>
    <r>
      <rPr>
        <sz val="12"/>
        <color theme="1"/>
        <rFont val="標楷體"/>
        <family val="2"/>
        <charset val="136"/>
      </rPr>
      <t xml:space="preserve"> 1</t>
    </r>
    <r>
      <rPr>
        <sz val="12"/>
        <color theme="1"/>
        <rFont val="標楷體"/>
        <family val="4"/>
        <charset val="136"/>
      </rPr>
      <t>，因為</t>
    </r>
    <r>
      <rPr>
        <sz val="12"/>
        <color theme="1"/>
        <rFont val="標楷體"/>
        <family val="2"/>
        <charset val="136"/>
      </rPr>
      <t xml:space="preserve"> match_mode </t>
    </r>
    <r>
      <rPr>
        <sz val="12"/>
        <color theme="1"/>
        <rFont val="標楷體"/>
        <family val="4"/>
        <charset val="136"/>
      </rPr>
      <t>引數</t>
    </r>
    <r>
      <rPr>
        <sz val="12"/>
        <color theme="1"/>
        <rFont val="標楷體"/>
        <family val="2"/>
        <charset val="136"/>
      </rPr>
      <t xml:space="preserve"> (1) </t>
    </r>
    <r>
      <rPr>
        <sz val="12"/>
        <color theme="1"/>
        <rFont val="標楷體"/>
        <family val="4"/>
        <charset val="136"/>
      </rPr>
      <t>會設定為會返回完全相符的專案或下一個最大專案</t>
    </r>
    <r>
      <rPr>
        <sz val="12"/>
        <color theme="1"/>
        <rFont val="標楷體"/>
        <family val="2"/>
        <charset val="136"/>
      </rPr>
      <t xml:space="preserve"> </t>
    </r>
    <r>
      <rPr>
        <sz val="12"/>
        <color theme="1"/>
        <rFont val="標楷體"/>
        <family val="4"/>
        <charset val="136"/>
      </rPr>
      <t>，即</t>
    </r>
    <r>
      <rPr>
        <sz val="12"/>
        <color theme="1"/>
        <rFont val="標楷體"/>
        <family val="2"/>
        <charset val="136"/>
      </rPr>
      <t xml:space="preserve"> 5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標楷體"/>
        <family val="2"/>
        <charset val="136"/>
      </rPr>
      <t> </t>
    </r>
    <phoneticPr fontId="3" type="noConversion"/>
  </si>
  <si>
    <t>ex4</t>
    <phoneticPr fontId="3" type="noConversion"/>
  </si>
  <si>
    <t>在陣列中傳回值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</si>
</sst>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76" formatCode="yyyy/mm/dd"/>
  </numFmts>
  <fonts count="6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i/>
      <sz val="12"/>
      <color rgb="FF767676"/>
      <name val="Times New Roman"/>
      <family val="1"/>
    </font>
    <font>
      <sz val="9"/>
      <color theme="1"/>
      <name val="Calibri"/>
      <family val="2"/>
    </font>
    <font>
      <i/>
      <sz val="12"/>
      <color rgb="FF767676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70C0"/>
      <name val="Segoe UI"/>
      <family val="2"/>
    </font>
    <font>
      <b/>
      <sz val="12"/>
      <color rgb="FF0070C0"/>
      <name val="標楷體"/>
      <family val="4"/>
      <charset val="136"/>
    </font>
    <font>
      <sz val="12"/>
      <color rgb="FF393939"/>
      <name val="標楷體"/>
      <family val="4"/>
      <charset val="136"/>
    </font>
    <font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i/>
      <sz val="12"/>
      <color rgb="FF000000"/>
      <name val="標楷體"/>
      <family val="4"/>
      <charset val="136"/>
    </font>
    <font>
      <i/>
      <sz val="12"/>
      <color rgb="FF000000"/>
      <name val="Calibri"/>
      <family val="2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9"/>
      <color rgb="FF006CAC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6"/>
      <color rgb="FF0070C0"/>
      <name val="Times New Roman"/>
      <family val="1"/>
    </font>
    <font>
      <sz val="16"/>
      <color rgb="FF0070C0"/>
      <name val="標楷體"/>
      <family val="4"/>
      <charset val="136"/>
    </font>
    <font>
      <b/>
      <sz val="14"/>
      <color rgb="FF0070C0"/>
      <name val="Segoe UI"/>
      <family val="2"/>
    </font>
    <font>
      <b/>
      <sz val="14"/>
      <color rgb="FF0070C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0"/>
      <color rgb="FF0070C0"/>
      <name val="Times New Roman"/>
      <family val="1"/>
    </font>
    <font>
      <b/>
      <sz val="20"/>
      <color rgb="FF0070C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.5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b/>
      <sz val="10.5"/>
      <color rgb="FF0000FF"/>
      <name val="標楷體"/>
      <family val="4"/>
      <charset val="136"/>
    </font>
    <font>
      <b/>
      <sz val="10.5"/>
      <color rgb="FF0000FF"/>
      <name val="Times New Roman"/>
      <family val="1"/>
    </font>
    <font>
      <b/>
      <sz val="10.5"/>
      <color rgb="FF0000FF"/>
      <name val="細明體"/>
      <family val="3"/>
      <charset val="136"/>
    </font>
    <font>
      <sz val="10"/>
      <name val="標楷體"/>
      <family val="4"/>
      <charset val="136"/>
    </font>
    <font>
      <sz val="10.5"/>
      <color rgb="FF000000"/>
      <name val="標楷體"/>
      <family val="4"/>
      <charset val="136"/>
    </font>
    <font>
      <sz val="10.5"/>
      <color rgb="FFFF0000"/>
      <name val="標楷體"/>
      <family val="4"/>
      <charset val="136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2"/>
      <color rgb="FF000000"/>
      <name val="新細明體"/>
      <family val="1"/>
      <charset val="136"/>
      <scheme val="minor"/>
    </font>
    <font>
      <sz val="10.5"/>
      <color rgb="FF7030A0"/>
      <name val="標楷體"/>
      <family val="4"/>
      <charset val="136"/>
    </font>
    <font>
      <sz val="9"/>
      <name val="標楷體"/>
      <family val="4"/>
      <charset val="136"/>
    </font>
    <font>
      <u/>
      <sz val="12"/>
      <color theme="10"/>
      <name val="標楷體"/>
      <family val="4"/>
      <charset val="136"/>
    </font>
    <font>
      <b/>
      <sz val="10.5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sz val="10.5"/>
      <color theme="8"/>
      <name val="標楷體"/>
      <family val="4"/>
      <charset val="136"/>
    </font>
    <font>
      <sz val="12"/>
      <name val="標楷體"/>
      <family val="4"/>
      <charset val="136"/>
    </font>
    <font>
      <b/>
      <u/>
      <sz val="10.5"/>
      <color rgb="FFFF0000"/>
      <name val="標楷體"/>
      <family val="4"/>
      <charset val="136"/>
    </font>
    <font>
      <b/>
      <sz val="10.5"/>
      <name val="標楷體"/>
      <family val="4"/>
      <charset val="136"/>
    </font>
    <font>
      <b/>
      <sz val="11"/>
      <color rgb="FFFFFFFF"/>
      <name val="Corbel"/>
      <family val="2"/>
    </font>
    <font>
      <sz val="12"/>
      <color rgb="FF0070C0"/>
      <name val="新細明體"/>
      <family val="2"/>
      <charset val="136"/>
      <scheme val="minor"/>
    </font>
    <font>
      <sz val="12"/>
      <color rgb="FFC00000"/>
      <name val="新細明體"/>
      <family val="1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2"/>
      <charset val="136"/>
    </font>
    <font>
      <sz val="11"/>
      <color rgb="FFFF0000"/>
      <name val="新細明體"/>
      <family val="2"/>
      <charset val="136"/>
      <scheme val="minor"/>
    </font>
    <font>
      <b/>
      <sz val="12"/>
      <color rgb="FF0070C0"/>
      <name val="新細明體"/>
      <family val="2"/>
      <charset val="136"/>
      <scheme val="minor"/>
    </font>
    <font>
      <sz val="12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494B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5" borderId="0" xfId="0" applyFill="1" applyAlignment="1">
      <alignment vertical="top"/>
    </xf>
    <xf numFmtId="0" fontId="19" fillId="5" borderId="0" xfId="3" applyFill="1" applyAlignment="1">
      <alignment vertical="center"/>
    </xf>
    <xf numFmtId="0" fontId="0" fillId="5" borderId="3" xfId="0" applyFill="1" applyBorder="1" applyAlignment="1">
      <alignment vertical="top"/>
    </xf>
    <xf numFmtId="0" fontId="12" fillId="5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3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6" borderId="4" xfId="4" applyFill="1" applyBorder="1" applyAlignment="1">
      <alignment horizontal="center" vertical="center"/>
    </xf>
    <xf numFmtId="0" fontId="31" fillId="7" borderId="4" xfId="5" applyFont="1" applyFill="1" applyBorder="1" applyAlignment="1">
      <alignment horizontal="center" vertical="center" wrapText="1"/>
    </xf>
    <xf numFmtId="0" fontId="31" fillId="7" borderId="4" xfId="5" applyFont="1" applyFill="1" applyBorder="1" applyAlignment="1">
      <alignment horizontal="center" vertical="center"/>
    </xf>
    <xf numFmtId="176" fontId="28" fillId="8" borderId="4" xfId="4" applyNumberFormat="1" applyFill="1" applyBorder="1" applyAlignment="1">
      <alignment horizontal="center" vertical="center"/>
    </xf>
    <xf numFmtId="0" fontId="33" fillId="6" borderId="4" xfId="6" applyFont="1" applyFill="1" applyBorder="1" applyAlignment="1">
      <alignment horizontal="center" vertical="center" wrapText="1"/>
    </xf>
    <xf numFmtId="0" fontId="28" fillId="0" borderId="0" xfId="4" applyAlignment="1">
      <alignment horizontal="center" vertical="center"/>
    </xf>
    <xf numFmtId="0" fontId="31" fillId="7" borderId="0" xfId="5" applyFont="1" applyFill="1" applyAlignment="1">
      <alignment horizontal="center" vertical="center" wrapText="1"/>
    </xf>
    <xf numFmtId="0" fontId="28" fillId="9" borderId="0" xfId="4" applyFill="1" applyAlignment="1">
      <alignment horizontal="center" vertical="center"/>
    </xf>
    <xf numFmtId="0" fontId="28" fillId="10" borderId="0" xfId="4" applyFill="1" applyAlignment="1">
      <alignment horizontal="center" vertical="center"/>
    </xf>
    <xf numFmtId="0" fontId="28" fillId="11" borderId="0" xfId="4" applyFill="1" applyAlignment="1">
      <alignment horizontal="center" vertical="center"/>
    </xf>
    <xf numFmtId="0" fontId="28" fillId="0" borderId="4" xfId="4" applyBorder="1" applyAlignment="1">
      <alignment horizontal="center" vertical="center"/>
    </xf>
    <xf numFmtId="0" fontId="34" fillId="0" borderId="4" xfId="5" applyFont="1" applyBorder="1" applyAlignment="1">
      <alignment vertical="center" wrapText="1"/>
    </xf>
    <xf numFmtId="0" fontId="34" fillId="0" borderId="4" xfId="5" applyFont="1" applyBorder="1" applyAlignment="1">
      <alignment horizontal="center" vertical="center" wrapText="1"/>
    </xf>
    <xf numFmtId="0" fontId="34" fillId="0" borderId="4" xfId="5" applyFont="1" applyBorder="1" applyAlignment="1">
      <alignment horizontal="justify" vertical="center" wrapText="1"/>
    </xf>
    <xf numFmtId="0" fontId="35" fillId="0" borderId="4" xfId="5" applyFont="1" applyBorder="1" applyAlignment="1">
      <alignment horizontal="center" vertical="center" wrapText="1"/>
    </xf>
    <xf numFmtId="0" fontId="35" fillId="0" borderId="4" xfId="5" applyFont="1" applyBorder="1">
      <alignment vertical="center"/>
    </xf>
    <xf numFmtId="176" fontId="28" fillId="0" borderId="4" xfId="4" applyNumberFormat="1" applyBorder="1">
      <alignment vertical="center"/>
    </xf>
    <xf numFmtId="0" fontId="36" fillId="0" borderId="4" xfId="5" applyFont="1" applyBorder="1" applyAlignment="1">
      <alignment horizontal="center" vertical="center" wrapText="1"/>
    </xf>
    <xf numFmtId="0" fontId="32" fillId="0" borderId="4" xfId="6" quotePrefix="1" applyBorder="1">
      <alignment vertical="center"/>
    </xf>
    <xf numFmtId="0" fontId="28" fillId="0" borderId="0" xfId="4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horizontal="center" vertical="center" wrapText="1"/>
    </xf>
    <xf numFmtId="0" fontId="28" fillId="0" borderId="0" xfId="4" quotePrefix="1">
      <alignment vertical="center"/>
    </xf>
    <xf numFmtId="0" fontId="28" fillId="10" borderId="0" xfId="4" applyFill="1">
      <alignment vertical="center"/>
    </xf>
    <xf numFmtId="0" fontId="31" fillId="0" borderId="4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justify" vertical="center" wrapText="1"/>
    </xf>
    <xf numFmtId="0" fontId="31" fillId="0" borderId="4" xfId="5" applyFont="1" applyBorder="1">
      <alignment vertical="center"/>
    </xf>
    <xf numFmtId="0" fontId="38" fillId="0" borderId="4" xfId="5" applyFont="1" applyBorder="1" applyAlignment="1">
      <alignment horizontal="center" vertical="center" wrapText="1"/>
    </xf>
    <xf numFmtId="0" fontId="31" fillId="0" borderId="4" xfId="5" applyFont="1" applyBorder="1" applyAlignment="1">
      <alignment horizontal="justify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 wrapText="1"/>
    </xf>
    <xf numFmtId="0" fontId="41" fillId="0" borderId="4" xfId="6" applyFont="1" applyBorder="1">
      <alignment vertical="center"/>
    </xf>
    <xf numFmtId="0" fontId="42" fillId="12" borderId="0" xfId="6" applyFont="1" applyFill="1" applyAlignment="1"/>
    <xf numFmtId="0" fontId="40" fillId="0" borderId="4" xfId="5" applyFont="1" applyBorder="1">
      <alignment vertical="center"/>
    </xf>
    <xf numFmtId="0" fontId="35" fillId="0" borderId="4" xfId="5" applyFont="1" applyBorder="1" applyAlignment="1">
      <alignment horizontal="left" vertical="center" wrapText="1"/>
    </xf>
    <xf numFmtId="0" fontId="35" fillId="0" borderId="4" xfId="5" applyFont="1" applyBorder="1" applyAlignment="1">
      <alignment horizontal="left" vertical="center"/>
    </xf>
    <xf numFmtId="0" fontId="43" fillId="0" borderId="4" xfId="5" applyFont="1" applyBorder="1" applyAlignment="1">
      <alignment horizontal="center" vertical="center" wrapText="1"/>
    </xf>
    <xf numFmtId="0" fontId="34" fillId="0" borderId="4" xfId="5" applyFont="1" applyBorder="1" applyAlignment="1">
      <alignment horizontal="justify" vertical="center"/>
    </xf>
    <xf numFmtId="0" fontId="44" fillId="0" borderId="4" xfId="5" applyFont="1" applyBorder="1" applyAlignment="1">
      <alignment horizontal="justify" vertical="center" wrapText="1"/>
    </xf>
    <xf numFmtId="0" fontId="39" fillId="0" borderId="4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left" vertical="center" wrapText="1"/>
    </xf>
    <xf numFmtId="0" fontId="45" fillId="0" borderId="4" xfId="6" applyFont="1" applyBorder="1">
      <alignment vertical="center"/>
    </xf>
    <xf numFmtId="0" fontId="41" fillId="0" borderId="4" xfId="6" applyFont="1" applyBorder="1" applyAlignment="1">
      <alignment horizontal="center" vertical="center" wrapText="1"/>
    </xf>
    <xf numFmtId="0" fontId="39" fillId="0" borderId="4" xfId="5" applyFont="1" applyBorder="1" applyAlignment="1">
      <alignment horizontal="justify" vertical="center" wrapText="1"/>
    </xf>
    <xf numFmtId="0" fontId="39" fillId="0" borderId="4" xfId="5" applyFont="1" applyBorder="1" applyAlignment="1">
      <alignment horizontal="left" vertical="center"/>
    </xf>
    <xf numFmtId="0" fontId="40" fillId="0" borderId="4" xfId="6" applyFont="1" applyBorder="1" applyAlignment="1">
      <alignment horizontal="center" vertical="center" wrapText="1"/>
    </xf>
    <xf numFmtId="0" fontId="31" fillId="0" borderId="4" xfId="5" applyFont="1" applyBorder="1" applyAlignment="1">
      <alignment horizontal="left" vertical="center"/>
    </xf>
    <xf numFmtId="0" fontId="46" fillId="0" borderId="4" xfId="5" applyFont="1" applyBorder="1" applyAlignment="1">
      <alignment horizontal="center" vertical="center" wrapText="1"/>
    </xf>
    <xf numFmtId="0" fontId="41" fillId="0" borderId="4" xfId="5" applyFont="1" applyBorder="1" applyAlignment="1">
      <alignment horizontal="center" vertical="center" wrapText="1"/>
    </xf>
    <xf numFmtId="0" fontId="34" fillId="0" borderId="4" xfId="5" applyFont="1" applyBorder="1">
      <alignment vertical="center"/>
    </xf>
    <xf numFmtId="0" fontId="39" fillId="13" borderId="4" xfId="5" applyFont="1" applyFill="1" applyBorder="1" applyAlignment="1">
      <alignment horizontal="center" vertical="center" wrapText="1"/>
    </xf>
    <xf numFmtId="0" fontId="47" fillId="0" borderId="4" xfId="6" applyFont="1" applyBorder="1">
      <alignment vertical="center"/>
    </xf>
    <xf numFmtId="0" fontId="31" fillId="0" borderId="4" xfId="6" applyFont="1" applyBorder="1" applyAlignment="1">
      <alignment horizontal="center" vertical="center" wrapText="1"/>
    </xf>
    <xf numFmtId="0" fontId="31" fillId="0" borderId="4" xfId="6" applyFont="1" applyBorder="1" applyAlignment="1">
      <alignment horizontal="justify" vertical="center" wrapText="1"/>
    </xf>
    <xf numFmtId="0" fontId="40" fillId="0" borderId="4" xfId="6" applyFont="1" applyBorder="1">
      <alignment vertical="center"/>
    </xf>
    <xf numFmtId="0" fontId="32" fillId="0" borderId="4" xfId="6" applyBorder="1">
      <alignment vertical="center"/>
    </xf>
    <xf numFmtId="0" fontId="48" fillId="0" borderId="4" xfId="5" applyFont="1" applyBorder="1" applyAlignment="1">
      <alignment horizontal="center" vertical="center" wrapText="1"/>
    </xf>
    <xf numFmtId="0" fontId="48" fillId="0" borderId="4" xfId="5" applyFont="1" applyBorder="1" applyAlignment="1">
      <alignment horizontal="justify" vertical="center" wrapText="1"/>
    </xf>
    <xf numFmtId="0" fontId="49" fillId="0" borderId="4" xfId="5" applyFont="1" applyBorder="1">
      <alignment vertical="center"/>
    </xf>
    <xf numFmtId="0" fontId="38" fillId="0" borderId="4" xfId="5" applyFont="1" applyBorder="1" applyAlignment="1">
      <alignment horizontal="justify" vertical="center" wrapText="1"/>
    </xf>
    <xf numFmtId="0" fontId="38" fillId="0" borderId="4" xfId="5" applyFont="1" applyBorder="1">
      <alignment vertical="center"/>
    </xf>
    <xf numFmtId="0" fontId="50" fillId="0" borderId="4" xfId="5" applyFont="1" applyBorder="1" applyAlignment="1">
      <alignment horizontal="center" vertical="center" wrapText="1"/>
    </xf>
    <xf numFmtId="0" fontId="39" fillId="0" borderId="4" xfId="5" applyFont="1" applyBorder="1">
      <alignment vertical="center"/>
    </xf>
    <xf numFmtId="0" fontId="51" fillId="0" borderId="4" xfId="5" applyFont="1" applyBorder="1" applyAlignment="1">
      <alignment vertical="center" wrapText="1"/>
    </xf>
    <xf numFmtId="0" fontId="51" fillId="0" borderId="4" xfId="5" applyFont="1" applyBorder="1" applyAlignment="1">
      <alignment horizontal="center" vertical="center" wrapText="1"/>
    </xf>
    <xf numFmtId="0" fontId="28" fillId="0" borderId="4" xfId="5" applyBorder="1" applyAlignment="1">
      <alignment horizontal="center" vertical="center"/>
    </xf>
    <xf numFmtId="0" fontId="28" fillId="0" borderId="4" xfId="5" applyBorder="1">
      <alignment vertical="center"/>
    </xf>
    <xf numFmtId="0" fontId="28" fillId="0" borderId="0" xfId="5">
      <alignment vertical="center"/>
    </xf>
    <xf numFmtId="0" fontId="28" fillId="0" borderId="0" xfId="5" applyAlignment="1">
      <alignment horizontal="center" vertical="center"/>
    </xf>
    <xf numFmtId="176" fontId="28" fillId="0" borderId="0" xfId="4" applyNumberFormat="1">
      <alignment vertical="center"/>
    </xf>
    <xf numFmtId="0" fontId="32" fillId="0" borderId="0" xfId="6">
      <alignment vertical="center"/>
    </xf>
    <xf numFmtId="0" fontId="28" fillId="14" borderId="4" xfId="4" applyFill="1" applyBorder="1" applyAlignment="1">
      <alignment horizontal="center" vertical="center"/>
    </xf>
    <xf numFmtId="0" fontId="52" fillId="15" borderId="5" xfId="6" applyFont="1" applyFill="1" applyBorder="1" applyAlignment="1">
      <alignment vertical="top" wrapText="1" readingOrder="1"/>
    </xf>
    <xf numFmtId="0" fontId="28" fillId="0" borderId="0" xfId="4" applyAlignment="1">
      <alignment vertical="center" wrapText="1"/>
    </xf>
    <xf numFmtId="0" fontId="52" fillId="15" borderId="5" xfId="6" applyFont="1" applyFill="1" applyBorder="1" applyAlignment="1">
      <alignment vertical="top" readingOrder="1"/>
    </xf>
    <xf numFmtId="0" fontId="31" fillId="16" borderId="0" xfId="5" applyFont="1" applyFill="1" applyAlignment="1">
      <alignment horizontal="center" vertical="center" wrapText="1"/>
    </xf>
    <xf numFmtId="0" fontId="28" fillId="16" borderId="0" xfId="4" applyFill="1">
      <alignment vertical="center"/>
    </xf>
    <xf numFmtId="0" fontId="34" fillId="17" borderId="0" xfId="5" applyFont="1" applyFill="1" applyAlignment="1">
      <alignment vertical="center" wrapText="1"/>
    </xf>
    <xf numFmtId="14" fontId="28" fillId="18" borderId="0" xfId="4" applyNumberFormat="1" applyFill="1">
      <alignment vertical="center"/>
    </xf>
    <xf numFmtId="0" fontId="28" fillId="18" borderId="0" xfId="4" applyFill="1">
      <alignment vertical="center"/>
    </xf>
    <xf numFmtId="176" fontId="28" fillId="18" borderId="4" xfId="4" applyNumberFormat="1" applyFill="1" applyBorder="1">
      <alignment vertical="center"/>
    </xf>
    <xf numFmtId="0" fontId="28" fillId="6" borderId="0" xfId="4" applyFill="1" applyAlignment="1">
      <alignment horizontal="center" vertical="center"/>
    </xf>
    <xf numFmtId="0" fontId="51" fillId="0" borderId="6" xfId="5" applyFont="1" applyBorder="1" applyAlignment="1">
      <alignment vertical="center" wrapText="1"/>
    </xf>
    <xf numFmtId="0" fontId="28" fillId="0" borderId="7" xfId="5" applyBorder="1">
      <alignment vertical="center"/>
    </xf>
    <xf numFmtId="8" fontId="0" fillId="0" borderId="0" xfId="0" applyNumberFormat="1">
      <alignment vertical="center"/>
    </xf>
    <xf numFmtId="0" fontId="53" fillId="3" borderId="2" xfId="2" applyFont="1" applyAlignment="1">
      <alignment vertical="top" wrapText="1" readingOrder="1"/>
    </xf>
    <xf numFmtId="0" fontId="54" fillId="0" borderId="0" xfId="4" applyFont="1" applyAlignment="1">
      <alignment vertical="center" wrapText="1"/>
    </xf>
    <xf numFmtId="0" fontId="2" fillId="2" borderId="1" xfId="1">
      <alignment vertical="center"/>
    </xf>
    <xf numFmtId="0" fontId="56" fillId="0" borderId="0" xfId="0" applyFont="1">
      <alignment vertical="center"/>
    </xf>
    <xf numFmtId="0" fontId="58" fillId="0" borderId="0" xfId="0" applyFont="1" applyAlignment="1">
      <alignment vertical="center" wrapText="1"/>
    </xf>
    <xf numFmtId="0" fontId="55" fillId="19" borderId="0" xfId="7">
      <alignment vertical="center"/>
    </xf>
    <xf numFmtId="8" fontId="55" fillId="19" borderId="0" xfId="7" applyNumberFormat="1">
      <alignment vertical="center"/>
    </xf>
    <xf numFmtId="0" fontId="58" fillId="0" borderId="0" xfId="0" applyFont="1" applyAlignment="1">
      <alignment vertical="center"/>
    </xf>
    <xf numFmtId="0" fontId="0" fillId="11" borderId="0" xfId="0" applyFill="1">
      <alignment vertical="center"/>
    </xf>
    <xf numFmtId="8" fontId="0" fillId="3" borderId="2" xfId="2" applyNumberFormat="1" applyFont="1">
      <alignment vertical="center"/>
    </xf>
    <xf numFmtId="0" fontId="0" fillId="3" borderId="2" xfId="2" applyFont="1">
      <alignment vertical="center"/>
    </xf>
    <xf numFmtId="0" fontId="1" fillId="20" borderId="0" xfId="8">
      <alignment vertical="center"/>
    </xf>
    <xf numFmtId="0" fontId="59" fillId="2" borderId="1" xfId="1" applyFont="1">
      <alignment vertical="center"/>
    </xf>
    <xf numFmtId="0" fontId="60" fillId="5" borderId="0" xfId="0" applyFont="1" applyFill="1" applyAlignment="1">
      <alignment vertical="center"/>
    </xf>
  </cellXfs>
  <cellStyles count="9">
    <cellStyle name="20% - 輔色2" xfId="8" builtinId="34"/>
    <cellStyle name="一般" xfId="0" builtinId="0"/>
    <cellStyle name="一般 2" xfId="4" xr:uid="{3233EEAE-C521-46C4-A3A2-B1F2081D884E}"/>
    <cellStyle name="一般 2 3 3" xfId="5" xr:uid="{C66AA4DD-A1F1-43EB-9EEB-24B928152FB5}"/>
    <cellStyle name="一般 3" xfId="6" xr:uid="{D01F330B-C70C-4A4D-8448-28CDDB06C84A}"/>
    <cellStyle name="好" xfId="7" builtinId="26"/>
    <cellStyle name="計算方式" xfId="1" builtinId="22"/>
    <cellStyle name="備註" xfId="2" builtinId="10"/>
    <cellStyle name="超連結" xfId="3" builtinId="8"/>
  </cellStyles>
  <dxfs count="255"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43543</xdr:colOff>
      <xdr:row>23</xdr:row>
      <xdr:rowOff>157843</xdr:rowOff>
    </xdr:from>
    <xdr:to>
      <xdr:col>24</xdr:col>
      <xdr:colOff>3184072</xdr:colOff>
      <xdr:row>32</xdr:row>
      <xdr:rowOff>152401</xdr:rowOff>
    </xdr:to>
    <xdr:pic>
      <xdr:nvPicPr>
        <xdr:cNvPr id="2" name="圖片 8" descr="使用 XMATCH 尋找清單中專案位置的範例">
          <a:extLst>
            <a:ext uri="{FF2B5EF4-FFF2-40B4-BE49-F238E27FC236}">
              <a16:creationId xmlns:a16="http://schemas.microsoft.com/office/drawing/2014/main" id="{50038FF1-B861-4157-8A45-915291FE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4786" y="5159829"/>
          <a:ext cx="4501243" cy="190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27215</xdr:colOff>
      <xdr:row>35</xdr:row>
      <xdr:rowOff>48985</xdr:rowOff>
    </xdr:from>
    <xdr:to>
      <xdr:col>25</xdr:col>
      <xdr:colOff>255814</xdr:colOff>
      <xdr:row>45</xdr:row>
      <xdr:rowOff>131312</xdr:rowOff>
    </xdr:to>
    <xdr:pic>
      <xdr:nvPicPr>
        <xdr:cNvPr id="3" name="圖片 6" descr="使用 XMATCH 尋找完全相符或下一個最大專案以尋找超過特定限制的值數目範例">
          <a:extLst>
            <a:ext uri="{FF2B5EF4-FFF2-40B4-BE49-F238E27FC236}">
              <a16:creationId xmlns:a16="http://schemas.microsoft.com/office/drawing/2014/main" id="{CECB0449-E30F-4BE6-BC5A-6B5E4F82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8458" y="7598228"/>
          <a:ext cx="5589813" cy="220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0</xdr:colOff>
      <xdr:row>48</xdr:row>
      <xdr:rowOff>0</xdr:rowOff>
    </xdr:from>
    <xdr:to>
      <xdr:col>24</xdr:col>
      <xdr:colOff>3848100</xdr:colOff>
      <xdr:row>60</xdr:row>
      <xdr:rowOff>152399</xdr:rowOff>
    </xdr:to>
    <xdr:pic>
      <xdr:nvPicPr>
        <xdr:cNvPr id="4" name="圖片 5" descr="使用 INDEX/XMATCH/XMATCH 組合來執行同時垂直和水準尋找的影像。">
          <a:extLst>
            <a:ext uri="{FF2B5EF4-FFF2-40B4-BE49-F238E27FC236}">
              <a16:creationId xmlns:a16="http://schemas.microsoft.com/office/drawing/2014/main" id="{D1056E76-32A7-44AF-BD38-3F848183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1243" y="10308771"/>
          <a:ext cx="5208814" cy="269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</xdr:colOff>
      <xdr:row>14</xdr:row>
      <xdr:rowOff>152399</xdr:rowOff>
    </xdr:from>
    <xdr:to>
      <xdr:col>20</xdr:col>
      <xdr:colOff>92528</xdr:colOff>
      <xdr:row>23</xdr:row>
      <xdr:rowOff>146957</xdr:rowOff>
    </xdr:to>
    <xdr:pic>
      <xdr:nvPicPr>
        <xdr:cNvPr id="2" name="圖片 8" descr="使用 XMATCH 尋找清單中專案位置的範例">
          <a:extLst>
            <a:ext uri="{FF2B5EF4-FFF2-40B4-BE49-F238E27FC236}">
              <a16:creationId xmlns:a16="http://schemas.microsoft.com/office/drawing/2014/main" id="{509B60D9-6D92-4BD1-9239-DFA29D36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714" y="3167742"/>
          <a:ext cx="3793671" cy="190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168728</xdr:colOff>
      <xdr:row>3</xdr:row>
      <xdr:rowOff>195943</xdr:rowOff>
    </xdr:from>
    <xdr:to>
      <xdr:col>20</xdr:col>
      <xdr:colOff>85128</xdr:colOff>
      <xdr:row>13</xdr:row>
      <xdr:rowOff>32660</xdr:rowOff>
    </xdr:to>
    <xdr:pic>
      <xdr:nvPicPr>
        <xdr:cNvPr id="3" name="圖片 7" descr="使用 XMATCH 來返回萬用字元搜尋的範例">
          <a:extLst>
            <a:ext uri="{FF2B5EF4-FFF2-40B4-BE49-F238E27FC236}">
              <a16:creationId xmlns:a16="http://schemas.microsoft.com/office/drawing/2014/main" id="{1606EA4A-5B13-4684-9D44-F2F059E2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2728" y="876300"/>
          <a:ext cx="3835257" cy="195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81643</xdr:colOff>
      <xdr:row>3</xdr:row>
      <xdr:rowOff>136072</xdr:rowOff>
    </xdr:from>
    <xdr:to>
      <xdr:col>24</xdr:col>
      <xdr:colOff>446313</xdr:colOff>
      <xdr:row>14</xdr:row>
      <xdr:rowOff>6127</xdr:rowOff>
    </xdr:to>
    <xdr:pic>
      <xdr:nvPicPr>
        <xdr:cNvPr id="3" name="圖片 6" descr="使用 XMATCH 尋找完全相符或下一個最大專案以尋找超過特定限制的值數目範例">
          <a:extLst>
            <a:ext uri="{FF2B5EF4-FFF2-40B4-BE49-F238E27FC236}">
              <a16:creationId xmlns:a16="http://schemas.microsoft.com/office/drawing/2014/main" id="{A862A71A-1C04-4081-8617-AFB5FE56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6729" y="1583872"/>
          <a:ext cx="5589813" cy="220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70759</xdr:colOff>
      <xdr:row>19</xdr:row>
      <xdr:rowOff>146958</xdr:rowOff>
    </xdr:from>
    <xdr:to>
      <xdr:col>29</xdr:col>
      <xdr:colOff>517073</xdr:colOff>
      <xdr:row>30</xdr:row>
      <xdr:rowOff>38104</xdr:rowOff>
    </xdr:to>
    <xdr:pic>
      <xdr:nvPicPr>
        <xdr:cNvPr id="3" name="圖片 7" descr="使用 XMATCH 來返回萬用字元搜尋的範例">
          <a:extLst>
            <a:ext uri="{FF2B5EF4-FFF2-40B4-BE49-F238E27FC236}">
              <a16:creationId xmlns:a16="http://schemas.microsoft.com/office/drawing/2014/main" id="{6A9A9F07-4CBB-46C4-B618-3294CF37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830" y="4316187"/>
          <a:ext cx="6324600" cy="222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92528</xdr:colOff>
      <xdr:row>3</xdr:row>
      <xdr:rowOff>119742</xdr:rowOff>
    </xdr:from>
    <xdr:to>
      <xdr:col>28</xdr:col>
      <xdr:colOff>76199</xdr:colOff>
      <xdr:row>16</xdr:row>
      <xdr:rowOff>59871</xdr:rowOff>
    </xdr:to>
    <xdr:pic>
      <xdr:nvPicPr>
        <xdr:cNvPr id="4" name="圖片 5" descr="使用 INDEX/XMATCH/XMATCH 組合來執行同時垂直和水準尋找的影像。">
          <a:extLst>
            <a:ext uri="{FF2B5EF4-FFF2-40B4-BE49-F238E27FC236}">
              <a16:creationId xmlns:a16="http://schemas.microsoft.com/office/drawing/2014/main" id="{C3DDD77E-D303-4EFB-9B67-F137BF02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599" y="892628"/>
          <a:ext cx="5208814" cy="269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59869</xdr:colOff>
      <xdr:row>26</xdr:row>
      <xdr:rowOff>65315</xdr:rowOff>
    </xdr:from>
    <xdr:to>
      <xdr:col>3</xdr:col>
      <xdr:colOff>32656</xdr:colOff>
      <xdr:row>26</xdr:row>
      <xdr:rowOff>1970316</xdr:rowOff>
    </xdr:to>
    <xdr:pic>
      <xdr:nvPicPr>
        <xdr:cNvPr id="2" name="圖片 8" descr="使用 XMATCH 尋找清單中專案位置的範例">
          <a:extLst>
            <a:ext uri="{FF2B5EF4-FFF2-40B4-BE49-F238E27FC236}">
              <a16:creationId xmlns:a16="http://schemas.microsoft.com/office/drawing/2014/main" id="{B3AE9C3C-255F-4E99-B16B-34F07B0C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712" y="6068786"/>
          <a:ext cx="3902530" cy="190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92529</xdr:colOff>
      <xdr:row>37</xdr:row>
      <xdr:rowOff>92528</xdr:rowOff>
    </xdr:from>
    <xdr:to>
      <xdr:col>5</xdr:col>
      <xdr:colOff>234043</xdr:colOff>
      <xdr:row>37</xdr:row>
      <xdr:rowOff>2252528</xdr:rowOff>
    </xdr:to>
    <xdr:pic>
      <xdr:nvPicPr>
        <xdr:cNvPr id="4" name="圖片 6" descr="使用 XMATCH 尋找完全相符或下一個最大專案以尋找超過特定限制的值數目範例">
          <a:extLst>
            <a:ext uri="{FF2B5EF4-FFF2-40B4-BE49-F238E27FC236}">
              <a16:creationId xmlns:a16="http://schemas.microsoft.com/office/drawing/2014/main" id="{197C432F-EDE6-46E0-88B7-F0FA800E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372" y="10341428"/>
          <a:ext cx="5377542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92530</xdr:colOff>
      <xdr:row>41</xdr:row>
      <xdr:rowOff>54427</xdr:rowOff>
    </xdr:from>
    <xdr:to>
      <xdr:col>5</xdr:col>
      <xdr:colOff>187381</xdr:colOff>
      <xdr:row>41</xdr:row>
      <xdr:rowOff>2214427</xdr:rowOff>
    </xdr:to>
    <xdr:pic>
      <xdr:nvPicPr>
        <xdr:cNvPr id="5" name="圖片 5" descr="使用 INDEX/XMATCH/XMATCH 組合來執行同時垂直和水準尋找的影像。">
          <a:extLst>
            <a:ext uri="{FF2B5EF4-FFF2-40B4-BE49-F238E27FC236}">
              <a16:creationId xmlns:a16="http://schemas.microsoft.com/office/drawing/2014/main" id="{1D4F974E-6FBC-4158-AA2D-43A5CBB3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373" y="13792198"/>
          <a:ext cx="5330879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119743</xdr:colOff>
      <xdr:row>33</xdr:row>
      <xdr:rowOff>97972</xdr:rowOff>
    </xdr:from>
    <xdr:to>
      <xdr:col>3</xdr:col>
      <xdr:colOff>25257</xdr:colOff>
      <xdr:row>33</xdr:row>
      <xdr:rowOff>2057403</xdr:rowOff>
    </xdr:to>
    <xdr:pic>
      <xdr:nvPicPr>
        <xdr:cNvPr id="6" name="圖片 7" descr="使用 XMATCH 來返回萬用字元搜尋的範例">
          <a:extLst>
            <a:ext uri="{FF2B5EF4-FFF2-40B4-BE49-F238E27FC236}">
              <a16:creationId xmlns:a16="http://schemas.microsoft.com/office/drawing/2014/main" id="{91C677C7-0199-4FF8-8CB5-50E7AB33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586" y="6781801"/>
          <a:ext cx="3835257" cy="195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446314</xdr:colOff>
      <xdr:row>1</xdr:row>
      <xdr:rowOff>217715</xdr:rowOff>
    </xdr:from>
    <xdr:to>
      <xdr:col>4</xdr:col>
      <xdr:colOff>2013857</xdr:colOff>
      <xdr:row>1</xdr:row>
      <xdr:rowOff>1785258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0BA1673-DE72-405D-B892-80B469E8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885" y="429986"/>
          <a:ext cx="1567543" cy="15675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d\Documents\teaching\excel2019fun\ppt\vlookup\Xlooku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OOKUP語法"/>
      <sheetName val="國家代码"/>
      <sheetName val="staff"/>
      <sheetName val="item"/>
      <sheetName val="範例1"/>
      <sheetName val="範例2"/>
      <sheetName val="範例3"/>
      <sheetName val="範例4"/>
      <sheetName val="範例5"/>
      <sheetName val="範例6"/>
      <sheetName val="vlookup1"/>
      <sheetName val="countifs"/>
      <sheetName val="sumifs"/>
      <sheetName val="averageif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組別</v>
          </cell>
          <cell r="C1" t="str">
            <v>Code_dpt</v>
          </cell>
        </row>
        <row r="2">
          <cell r="B2" t="str">
            <v>行政室</v>
          </cell>
          <cell r="C2" t="str">
            <v>A</v>
          </cell>
        </row>
        <row r="3">
          <cell r="B3" t="str">
            <v>教學組</v>
          </cell>
          <cell r="C3" t="str">
            <v>B</v>
          </cell>
        </row>
        <row r="4">
          <cell r="B4" t="str">
            <v>作業組</v>
          </cell>
          <cell r="C4" t="str">
            <v>C</v>
          </cell>
        </row>
        <row r="5">
          <cell r="B5" t="str">
            <v>網路組</v>
          </cell>
          <cell r="C5" t="str">
            <v>D</v>
          </cell>
        </row>
        <row r="6">
          <cell r="B6" t="str">
            <v>程式組</v>
          </cell>
          <cell r="C6" t="str">
            <v>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icrosoft.com/zh-tw/office/%E5%9C%A8%E6%90%9C%E5%B0%8B%E4%B8%AD%E4%BD%BF%E7%94%A8%E8%90%AC%E7%94%A8%E5%AD%97%E5%85%83-ef94362e-9999-4350-ad74-4d2371110adb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support.microsoft.com/zh-tw/office/%E5%9C%A8%E6%90%9C%E5%B0%8B%E4%B8%AD%E4%BD%BF%E7%94%A8%E8%90%AC%E7%94%A8%E5%AD%97%E5%85%83-ef94362e-9999-4350-ad74-4d2371110adb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9858-51AE-4629-ACBA-955601A70245}">
  <sheetPr>
    <tabColor indexed="45"/>
  </sheetPr>
  <dimension ref="A1:V54"/>
  <sheetViews>
    <sheetView zoomScale="115" zoomScaleNormal="115" workbookViewId="0">
      <pane xSplit="1" ySplit="1" topLeftCell="B2" activePane="bottomRight" state="frozen"/>
      <selection sqref="A1:A1048576"/>
      <selection pane="topRight" sqref="A1:A1048576"/>
      <selection pane="bottomLeft" sqref="A1:A1048576"/>
      <selection pane="bottomRight" activeCell="U6" sqref="U6"/>
    </sheetView>
  </sheetViews>
  <sheetFormatPr defaultRowHeight="16.75" x14ac:dyDescent="0.45"/>
  <cols>
    <col min="1" max="1" width="5.23046875" style="27" customWidth="1"/>
    <col min="2" max="2" width="8.84375" style="27" customWidth="1"/>
    <col min="3" max="3" width="6.4609375" style="89" customWidth="1"/>
    <col min="4" max="4" width="9.23046875" style="89"/>
    <col min="5" max="5" width="15.69140625" style="89" customWidth="1"/>
    <col min="6" max="6" width="6.765625" style="90" customWidth="1"/>
    <col min="7" max="7" width="7.3046875" style="89" hidden="1" customWidth="1"/>
    <col min="8" max="8" width="7" style="90" hidden="1" customWidth="1"/>
    <col min="9" max="9" width="10.4609375" style="91" bestFit="1" customWidth="1"/>
    <col min="10" max="10" width="5" style="90" bestFit="1" customWidth="1"/>
    <col min="11" max="11" width="3.84375" style="92" customWidth="1"/>
    <col min="12" max="12" width="5.84375" style="41" customWidth="1"/>
    <col min="13" max="13" width="8.07421875" style="41" customWidth="1"/>
    <col min="14" max="14" width="5.69140625" style="41" customWidth="1"/>
    <col min="15" max="16" width="9.23046875" style="41"/>
    <col min="17" max="17" width="5.84375" style="41" bestFit="1" customWidth="1"/>
    <col min="18" max="18" width="9.07421875" style="41" bestFit="1" customWidth="1"/>
    <col min="19" max="19" width="5.4609375" style="41" customWidth="1"/>
    <col min="20" max="20" width="7.765625" style="41" customWidth="1"/>
    <col min="21" max="21" width="23.23046875" style="41" customWidth="1"/>
    <col min="22" max="250" width="9.23046875" style="41"/>
    <col min="251" max="251" width="6.07421875" style="41" customWidth="1"/>
    <col min="252" max="252" width="11.84375" style="41" customWidth="1"/>
    <col min="253" max="253" width="7.23046875" style="41" bestFit="1" customWidth="1"/>
    <col min="254" max="254" width="10.3046875" style="41" customWidth="1"/>
    <col min="255" max="255" width="9.4609375" style="41" bestFit="1" customWidth="1"/>
    <col min="256" max="258" width="10.3046875" style="41" customWidth="1"/>
    <col min="259" max="259" width="9.4609375" style="41" bestFit="1" customWidth="1"/>
    <col min="260" max="506" width="9.23046875" style="41"/>
    <col min="507" max="507" width="6.07421875" style="41" customWidth="1"/>
    <col min="508" max="508" width="11.84375" style="41" customWidth="1"/>
    <col min="509" max="509" width="7.23046875" style="41" bestFit="1" customWidth="1"/>
    <col min="510" max="510" width="10.3046875" style="41" customWidth="1"/>
    <col min="511" max="511" width="9.4609375" style="41" bestFit="1" customWidth="1"/>
    <col min="512" max="514" width="10.3046875" style="41" customWidth="1"/>
    <col min="515" max="515" width="9.4609375" style="41" bestFit="1" customWidth="1"/>
    <col min="516" max="762" width="9.23046875" style="41"/>
    <col min="763" max="763" width="6.07421875" style="41" customWidth="1"/>
    <col min="764" max="764" width="11.84375" style="41" customWidth="1"/>
    <col min="765" max="765" width="7.23046875" style="41" bestFit="1" customWidth="1"/>
    <col min="766" max="766" width="10.3046875" style="41" customWidth="1"/>
    <col min="767" max="767" width="9.4609375" style="41" bestFit="1" customWidth="1"/>
    <col min="768" max="770" width="10.3046875" style="41" customWidth="1"/>
    <col min="771" max="771" width="9.4609375" style="41" bestFit="1" customWidth="1"/>
    <col min="772" max="1018" width="9.23046875" style="41"/>
    <col min="1019" max="1019" width="6.07421875" style="41" customWidth="1"/>
    <col min="1020" max="1020" width="11.84375" style="41" customWidth="1"/>
    <col min="1021" max="1021" width="7.23046875" style="41" bestFit="1" customWidth="1"/>
    <col min="1022" max="1022" width="10.3046875" style="41" customWidth="1"/>
    <col min="1023" max="1023" width="9.4609375" style="41" bestFit="1" customWidth="1"/>
    <col min="1024" max="1026" width="10.3046875" style="41" customWidth="1"/>
    <col min="1027" max="1027" width="9.4609375" style="41" bestFit="1" customWidth="1"/>
    <col min="1028" max="1274" width="9.23046875" style="41"/>
    <col min="1275" max="1275" width="6.07421875" style="41" customWidth="1"/>
    <col min="1276" max="1276" width="11.84375" style="41" customWidth="1"/>
    <col min="1277" max="1277" width="7.23046875" style="41" bestFit="1" customWidth="1"/>
    <col min="1278" max="1278" width="10.3046875" style="41" customWidth="1"/>
    <col min="1279" max="1279" width="9.4609375" style="41" bestFit="1" customWidth="1"/>
    <col min="1280" max="1282" width="10.3046875" style="41" customWidth="1"/>
    <col min="1283" max="1283" width="9.4609375" style="41" bestFit="1" customWidth="1"/>
    <col min="1284" max="1530" width="9.23046875" style="41"/>
    <col min="1531" max="1531" width="6.07421875" style="41" customWidth="1"/>
    <col min="1532" max="1532" width="11.84375" style="41" customWidth="1"/>
    <col min="1533" max="1533" width="7.23046875" style="41" bestFit="1" customWidth="1"/>
    <col min="1534" max="1534" width="10.3046875" style="41" customWidth="1"/>
    <col min="1535" max="1535" width="9.4609375" style="41" bestFit="1" customWidth="1"/>
    <col min="1536" max="1538" width="10.3046875" style="41" customWidth="1"/>
    <col min="1539" max="1539" width="9.4609375" style="41" bestFit="1" customWidth="1"/>
    <col min="1540" max="1786" width="9.23046875" style="41"/>
    <col min="1787" max="1787" width="6.07421875" style="41" customWidth="1"/>
    <col min="1788" max="1788" width="11.84375" style="41" customWidth="1"/>
    <col min="1789" max="1789" width="7.23046875" style="41" bestFit="1" customWidth="1"/>
    <col min="1790" max="1790" width="10.3046875" style="41" customWidth="1"/>
    <col min="1791" max="1791" width="9.4609375" style="41" bestFit="1" customWidth="1"/>
    <col min="1792" max="1794" width="10.3046875" style="41" customWidth="1"/>
    <col min="1795" max="1795" width="9.4609375" style="41" bestFit="1" customWidth="1"/>
    <col min="1796" max="2042" width="9.23046875" style="41"/>
    <col min="2043" max="2043" width="6.07421875" style="41" customWidth="1"/>
    <col min="2044" max="2044" width="11.84375" style="41" customWidth="1"/>
    <col min="2045" max="2045" width="7.23046875" style="41" bestFit="1" customWidth="1"/>
    <col min="2046" max="2046" width="10.3046875" style="41" customWidth="1"/>
    <col min="2047" max="2047" width="9.4609375" style="41" bestFit="1" customWidth="1"/>
    <col min="2048" max="2050" width="10.3046875" style="41" customWidth="1"/>
    <col min="2051" max="2051" width="9.4609375" style="41" bestFit="1" customWidth="1"/>
    <col min="2052" max="2298" width="9.23046875" style="41"/>
    <col min="2299" max="2299" width="6.07421875" style="41" customWidth="1"/>
    <col min="2300" max="2300" width="11.84375" style="41" customWidth="1"/>
    <col min="2301" max="2301" width="7.23046875" style="41" bestFit="1" customWidth="1"/>
    <col min="2302" max="2302" width="10.3046875" style="41" customWidth="1"/>
    <col min="2303" max="2303" width="9.4609375" style="41" bestFit="1" customWidth="1"/>
    <col min="2304" max="2306" width="10.3046875" style="41" customWidth="1"/>
    <col min="2307" max="2307" width="9.4609375" style="41" bestFit="1" customWidth="1"/>
    <col min="2308" max="2554" width="9.23046875" style="41"/>
    <col min="2555" max="2555" width="6.07421875" style="41" customWidth="1"/>
    <col min="2556" max="2556" width="11.84375" style="41" customWidth="1"/>
    <col min="2557" max="2557" width="7.23046875" style="41" bestFit="1" customWidth="1"/>
    <col min="2558" max="2558" width="10.3046875" style="41" customWidth="1"/>
    <col min="2559" max="2559" width="9.4609375" style="41" bestFit="1" customWidth="1"/>
    <col min="2560" max="2562" width="10.3046875" style="41" customWidth="1"/>
    <col min="2563" max="2563" width="9.4609375" style="41" bestFit="1" customWidth="1"/>
    <col min="2564" max="2810" width="9.23046875" style="41"/>
    <col min="2811" max="2811" width="6.07421875" style="41" customWidth="1"/>
    <col min="2812" max="2812" width="11.84375" style="41" customWidth="1"/>
    <col min="2813" max="2813" width="7.23046875" style="41" bestFit="1" customWidth="1"/>
    <col min="2814" max="2814" width="10.3046875" style="41" customWidth="1"/>
    <col min="2815" max="2815" width="9.4609375" style="41" bestFit="1" customWidth="1"/>
    <col min="2816" max="2818" width="10.3046875" style="41" customWidth="1"/>
    <col min="2819" max="2819" width="9.4609375" style="41" bestFit="1" customWidth="1"/>
    <col min="2820" max="3066" width="9.23046875" style="41"/>
    <col min="3067" max="3067" width="6.07421875" style="41" customWidth="1"/>
    <col min="3068" max="3068" width="11.84375" style="41" customWidth="1"/>
    <col min="3069" max="3069" width="7.23046875" style="41" bestFit="1" customWidth="1"/>
    <col min="3070" max="3070" width="10.3046875" style="41" customWidth="1"/>
    <col min="3071" max="3071" width="9.4609375" style="41" bestFit="1" customWidth="1"/>
    <col min="3072" max="3074" width="10.3046875" style="41" customWidth="1"/>
    <col min="3075" max="3075" width="9.4609375" style="41" bestFit="1" customWidth="1"/>
    <col min="3076" max="3322" width="9.23046875" style="41"/>
    <col min="3323" max="3323" width="6.07421875" style="41" customWidth="1"/>
    <col min="3324" max="3324" width="11.84375" style="41" customWidth="1"/>
    <col min="3325" max="3325" width="7.23046875" style="41" bestFit="1" customWidth="1"/>
    <col min="3326" max="3326" width="10.3046875" style="41" customWidth="1"/>
    <col min="3327" max="3327" width="9.4609375" style="41" bestFit="1" customWidth="1"/>
    <col min="3328" max="3330" width="10.3046875" style="41" customWidth="1"/>
    <col min="3331" max="3331" width="9.4609375" style="41" bestFit="1" customWidth="1"/>
    <col min="3332" max="3578" width="9.23046875" style="41"/>
    <col min="3579" max="3579" width="6.07421875" style="41" customWidth="1"/>
    <col min="3580" max="3580" width="11.84375" style="41" customWidth="1"/>
    <col min="3581" max="3581" width="7.23046875" style="41" bestFit="1" customWidth="1"/>
    <col min="3582" max="3582" width="10.3046875" style="41" customWidth="1"/>
    <col min="3583" max="3583" width="9.4609375" style="41" bestFit="1" customWidth="1"/>
    <col min="3584" max="3586" width="10.3046875" style="41" customWidth="1"/>
    <col min="3587" max="3587" width="9.4609375" style="41" bestFit="1" customWidth="1"/>
    <col min="3588" max="3834" width="9.23046875" style="41"/>
    <col min="3835" max="3835" width="6.07421875" style="41" customWidth="1"/>
    <col min="3836" max="3836" width="11.84375" style="41" customWidth="1"/>
    <col min="3837" max="3837" width="7.23046875" style="41" bestFit="1" customWidth="1"/>
    <col min="3838" max="3838" width="10.3046875" style="41" customWidth="1"/>
    <col min="3839" max="3839" width="9.4609375" style="41" bestFit="1" customWidth="1"/>
    <col min="3840" max="3842" width="10.3046875" style="41" customWidth="1"/>
    <col min="3843" max="3843" width="9.4609375" style="41" bestFit="1" customWidth="1"/>
    <col min="3844" max="4090" width="9.23046875" style="41"/>
    <col min="4091" max="4091" width="6.07421875" style="41" customWidth="1"/>
    <col min="4092" max="4092" width="11.84375" style="41" customWidth="1"/>
    <col min="4093" max="4093" width="7.23046875" style="41" bestFit="1" customWidth="1"/>
    <col min="4094" max="4094" width="10.3046875" style="41" customWidth="1"/>
    <col min="4095" max="4095" width="9.4609375" style="41" bestFit="1" customWidth="1"/>
    <col min="4096" max="4098" width="10.3046875" style="41" customWidth="1"/>
    <col min="4099" max="4099" width="9.4609375" style="41" bestFit="1" customWidth="1"/>
    <col min="4100" max="4346" width="9.23046875" style="41"/>
    <col min="4347" max="4347" width="6.07421875" style="41" customWidth="1"/>
    <col min="4348" max="4348" width="11.84375" style="41" customWidth="1"/>
    <col min="4349" max="4349" width="7.23046875" style="41" bestFit="1" customWidth="1"/>
    <col min="4350" max="4350" width="10.3046875" style="41" customWidth="1"/>
    <col min="4351" max="4351" width="9.4609375" style="41" bestFit="1" customWidth="1"/>
    <col min="4352" max="4354" width="10.3046875" style="41" customWidth="1"/>
    <col min="4355" max="4355" width="9.4609375" style="41" bestFit="1" customWidth="1"/>
    <col min="4356" max="4602" width="9.23046875" style="41"/>
    <col min="4603" max="4603" width="6.07421875" style="41" customWidth="1"/>
    <col min="4604" max="4604" width="11.84375" style="41" customWidth="1"/>
    <col min="4605" max="4605" width="7.23046875" style="41" bestFit="1" customWidth="1"/>
    <col min="4606" max="4606" width="10.3046875" style="41" customWidth="1"/>
    <col min="4607" max="4607" width="9.4609375" style="41" bestFit="1" customWidth="1"/>
    <col min="4608" max="4610" width="10.3046875" style="41" customWidth="1"/>
    <col min="4611" max="4611" width="9.4609375" style="41" bestFit="1" customWidth="1"/>
    <col min="4612" max="4858" width="9.23046875" style="41"/>
    <col min="4859" max="4859" width="6.07421875" style="41" customWidth="1"/>
    <col min="4860" max="4860" width="11.84375" style="41" customWidth="1"/>
    <col min="4861" max="4861" width="7.23046875" style="41" bestFit="1" customWidth="1"/>
    <col min="4862" max="4862" width="10.3046875" style="41" customWidth="1"/>
    <col min="4863" max="4863" width="9.4609375" style="41" bestFit="1" customWidth="1"/>
    <col min="4864" max="4866" width="10.3046875" style="41" customWidth="1"/>
    <col min="4867" max="4867" width="9.4609375" style="41" bestFit="1" customWidth="1"/>
    <col min="4868" max="5114" width="9.23046875" style="41"/>
    <col min="5115" max="5115" width="6.07421875" style="41" customWidth="1"/>
    <col min="5116" max="5116" width="11.84375" style="41" customWidth="1"/>
    <col min="5117" max="5117" width="7.23046875" style="41" bestFit="1" customWidth="1"/>
    <col min="5118" max="5118" width="10.3046875" style="41" customWidth="1"/>
    <col min="5119" max="5119" width="9.4609375" style="41" bestFit="1" customWidth="1"/>
    <col min="5120" max="5122" width="10.3046875" style="41" customWidth="1"/>
    <col min="5123" max="5123" width="9.4609375" style="41" bestFit="1" customWidth="1"/>
    <col min="5124" max="5370" width="9.23046875" style="41"/>
    <col min="5371" max="5371" width="6.07421875" style="41" customWidth="1"/>
    <col min="5372" max="5372" width="11.84375" style="41" customWidth="1"/>
    <col min="5373" max="5373" width="7.23046875" style="41" bestFit="1" customWidth="1"/>
    <col min="5374" max="5374" width="10.3046875" style="41" customWidth="1"/>
    <col min="5375" max="5375" width="9.4609375" style="41" bestFit="1" customWidth="1"/>
    <col min="5376" max="5378" width="10.3046875" style="41" customWidth="1"/>
    <col min="5379" max="5379" width="9.4609375" style="41" bestFit="1" customWidth="1"/>
    <col min="5380" max="5626" width="9.23046875" style="41"/>
    <col min="5627" max="5627" width="6.07421875" style="41" customWidth="1"/>
    <col min="5628" max="5628" width="11.84375" style="41" customWidth="1"/>
    <col min="5629" max="5629" width="7.23046875" style="41" bestFit="1" customWidth="1"/>
    <col min="5630" max="5630" width="10.3046875" style="41" customWidth="1"/>
    <col min="5631" max="5631" width="9.4609375" style="41" bestFit="1" customWidth="1"/>
    <col min="5632" max="5634" width="10.3046875" style="41" customWidth="1"/>
    <col min="5635" max="5635" width="9.4609375" style="41" bestFit="1" customWidth="1"/>
    <col min="5636" max="5882" width="9.23046875" style="41"/>
    <col min="5883" max="5883" width="6.07421875" style="41" customWidth="1"/>
    <col min="5884" max="5884" width="11.84375" style="41" customWidth="1"/>
    <col min="5885" max="5885" width="7.23046875" style="41" bestFit="1" customWidth="1"/>
    <col min="5886" max="5886" width="10.3046875" style="41" customWidth="1"/>
    <col min="5887" max="5887" width="9.4609375" style="41" bestFit="1" customWidth="1"/>
    <col min="5888" max="5890" width="10.3046875" style="41" customWidth="1"/>
    <col min="5891" max="5891" width="9.4609375" style="41" bestFit="1" customWidth="1"/>
    <col min="5892" max="6138" width="9.23046875" style="41"/>
    <col min="6139" max="6139" width="6.07421875" style="41" customWidth="1"/>
    <col min="6140" max="6140" width="11.84375" style="41" customWidth="1"/>
    <col min="6141" max="6141" width="7.23046875" style="41" bestFit="1" customWidth="1"/>
    <col min="6142" max="6142" width="10.3046875" style="41" customWidth="1"/>
    <col min="6143" max="6143" width="9.4609375" style="41" bestFit="1" customWidth="1"/>
    <col min="6144" max="6146" width="10.3046875" style="41" customWidth="1"/>
    <col min="6147" max="6147" width="9.4609375" style="41" bestFit="1" customWidth="1"/>
    <col min="6148" max="6394" width="9.23046875" style="41"/>
    <col min="6395" max="6395" width="6.07421875" style="41" customWidth="1"/>
    <col min="6396" max="6396" width="11.84375" style="41" customWidth="1"/>
    <col min="6397" max="6397" width="7.23046875" style="41" bestFit="1" customWidth="1"/>
    <col min="6398" max="6398" width="10.3046875" style="41" customWidth="1"/>
    <col min="6399" max="6399" width="9.4609375" style="41" bestFit="1" customWidth="1"/>
    <col min="6400" max="6402" width="10.3046875" style="41" customWidth="1"/>
    <col min="6403" max="6403" width="9.4609375" style="41" bestFit="1" customWidth="1"/>
    <col min="6404" max="6650" width="9.23046875" style="41"/>
    <col min="6651" max="6651" width="6.07421875" style="41" customWidth="1"/>
    <col min="6652" max="6652" width="11.84375" style="41" customWidth="1"/>
    <col min="6653" max="6653" width="7.23046875" style="41" bestFit="1" customWidth="1"/>
    <col min="6654" max="6654" width="10.3046875" style="41" customWidth="1"/>
    <col min="6655" max="6655" width="9.4609375" style="41" bestFit="1" customWidth="1"/>
    <col min="6656" max="6658" width="10.3046875" style="41" customWidth="1"/>
    <col min="6659" max="6659" width="9.4609375" style="41" bestFit="1" customWidth="1"/>
    <col min="6660" max="6906" width="9.23046875" style="41"/>
    <col min="6907" max="6907" width="6.07421875" style="41" customWidth="1"/>
    <col min="6908" max="6908" width="11.84375" style="41" customWidth="1"/>
    <col min="6909" max="6909" width="7.23046875" style="41" bestFit="1" customWidth="1"/>
    <col min="6910" max="6910" width="10.3046875" style="41" customWidth="1"/>
    <col min="6911" max="6911" width="9.4609375" style="41" bestFit="1" customWidth="1"/>
    <col min="6912" max="6914" width="10.3046875" style="41" customWidth="1"/>
    <col min="6915" max="6915" width="9.4609375" style="41" bestFit="1" customWidth="1"/>
    <col min="6916" max="7162" width="9.23046875" style="41"/>
    <col min="7163" max="7163" width="6.07421875" style="41" customWidth="1"/>
    <col min="7164" max="7164" width="11.84375" style="41" customWidth="1"/>
    <col min="7165" max="7165" width="7.23046875" style="41" bestFit="1" customWidth="1"/>
    <col min="7166" max="7166" width="10.3046875" style="41" customWidth="1"/>
    <col min="7167" max="7167" width="9.4609375" style="41" bestFit="1" customWidth="1"/>
    <col min="7168" max="7170" width="10.3046875" style="41" customWidth="1"/>
    <col min="7171" max="7171" width="9.4609375" style="41" bestFit="1" customWidth="1"/>
    <col min="7172" max="7418" width="9.23046875" style="41"/>
    <col min="7419" max="7419" width="6.07421875" style="41" customWidth="1"/>
    <col min="7420" max="7420" width="11.84375" style="41" customWidth="1"/>
    <col min="7421" max="7421" width="7.23046875" style="41" bestFit="1" customWidth="1"/>
    <col min="7422" max="7422" width="10.3046875" style="41" customWidth="1"/>
    <col min="7423" max="7423" width="9.4609375" style="41" bestFit="1" customWidth="1"/>
    <col min="7424" max="7426" width="10.3046875" style="41" customWidth="1"/>
    <col min="7427" max="7427" width="9.4609375" style="41" bestFit="1" customWidth="1"/>
    <col min="7428" max="7674" width="9.23046875" style="41"/>
    <col min="7675" max="7675" width="6.07421875" style="41" customWidth="1"/>
    <col min="7676" max="7676" width="11.84375" style="41" customWidth="1"/>
    <col min="7677" max="7677" width="7.23046875" style="41" bestFit="1" customWidth="1"/>
    <col min="7678" max="7678" width="10.3046875" style="41" customWidth="1"/>
    <col min="7679" max="7679" width="9.4609375" style="41" bestFit="1" customWidth="1"/>
    <col min="7680" max="7682" width="10.3046875" style="41" customWidth="1"/>
    <col min="7683" max="7683" width="9.4609375" style="41" bestFit="1" customWidth="1"/>
    <col min="7684" max="7930" width="9.23046875" style="41"/>
    <col min="7931" max="7931" width="6.07421875" style="41" customWidth="1"/>
    <col min="7932" max="7932" width="11.84375" style="41" customWidth="1"/>
    <col min="7933" max="7933" width="7.23046875" style="41" bestFit="1" customWidth="1"/>
    <col min="7934" max="7934" width="10.3046875" style="41" customWidth="1"/>
    <col min="7935" max="7935" width="9.4609375" style="41" bestFit="1" customWidth="1"/>
    <col min="7936" max="7938" width="10.3046875" style="41" customWidth="1"/>
    <col min="7939" max="7939" width="9.4609375" style="41" bestFit="1" customWidth="1"/>
    <col min="7940" max="8186" width="9.23046875" style="41"/>
    <col min="8187" max="8187" width="6.07421875" style="41" customWidth="1"/>
    <col min="8188" max="8188" width="11.84375" style="41" customWidth="1"/>
    <col min="8189" max="8189" width="7.23046875" style="41" bestFit="1" customWidth="1"/>
    <col min="8190" max="8190" width="10.3046875" style="41" customWidth="1"/>
    <col min="8191" max="8191" width="9.4609375" style="41" bestFit="1" customWidth="1"/>
    <col min="8192" max="8194" width="10.3046875" style="41" customWidth="1"/>
    <col min="8195" max="8195" width="9.4609375" style="41" bestFit="1" customWidth="1"/>
    <col min="8196" max="8442" width="9.23046875" style="41"/>
    <col min="8443" max="8443" width="6.07421875" style="41" customWidth="1"/>
    <col min="8444" max="8444" width="11.84375" style="41" customWidth="1"/>
    <col min="8445" max="8445" width="7.23046875" style="41" bestFit="1" customWidth="1"/>
    <col min="8446" max="8446" width="10.3046875" style="41" customWidth="1"/>
    <col min="8447" max="8447" width="9.4609375" style="41" bestFit="1" customWidth="1"/>
    <col min="8448" max="8450" width="10.3046875" style="41" customWidth="1"/>
    <col min="8451" max="8451" width="9.4609375" style="41" bestFit="1" customWidth="1"/>
    <col min="8452" max="8698" width="9.23046875" style="41"/>
    <col min="8699" max="8699" width="6.07421875" style="41" customWidth="1"/>
    <col min="8700" max="8700" width="11.84375" style="41" customWidth="1"/>
    <col min="8701" max="8701" width="7.23046875" style="41" bestFit="1" customWidth="1"/>
    <col min="8702" max="8702" width="10.3046875" style="41" customWidth="1"/>
    <col min="8703" max="8703" width="9.4609375" style="41" bestFit="1" customWidth="1"/>
    <col min="8704" max="8706" width="10.3046875" style="41" customWidth="1"/>
    <col min="8707" max="8707" width="9.4609375" style="41" bestFit="1" customWidth="1"/>
    <col min="8708" max="8954" width="9.23046875" style="41"/>
    <col min="8955" max="8955" width="6.07421875" style="41" customWidth="1"/>
    <col min="8956" max="8956" width="11.84375" style="41" customWidth="1"/>
    <col min="8957" max="8957" width="7.23046875" style="41" bestFit="1" customWidth="1"/>
    <col min="8958" max="8958" width="10.3046875" style="41" customWidth="1"/>
    <col min="8959" max="8959" width="9.4609375" style="41" bestFit="1" customWidth="1"/>
    <col min="8960" max="8962" width="10.3046875" style="41" customWidth="1"/>
    <col min="8963" max="8963" width="9.4609375" style="41" bestFit="1" customWidth="1"/>
    <col min="8964" max="9210" width="9.23046875" style="41"/>
    <col min="9211" max="9211" width="6.07421875" style="41" customWidth="1"/>
    <col min="9212" max="9212" width="11.84375" style="41" customWidth="1"/>
    <col min="9213" max="9213" width="7.23046875" style="41" bestFit="1" customWidth="1"/>
    <col min="9214" max="9214" width="10.3046875" style="41" customWidth="1"/>
    <col min="9215" max="9215" width="9.4609375" style="41" bestFit="1" customWidth="1"/>
    <col min="9216" max="9218" width="10.3046875" style="41" customWidth="1"/>
    <col min="9219" max="9219" width="9.4609375" style="41" bestFit="1" customWidth="1"/>
    <col min="9220" max="9466" width="9.23046875" style="41"/>
    <col min="9467" max="9467" width="6.07421875" style="41" customWidth="1"/>
    <col min="9468" max="9468" width="11.84375" style="41" customWidth="1"/>
    <col min="9469" max="9469" width="7.23046875" style="41" bestFit="1" customWidth="1"/>
    <col min="9470" max="9470" width="10.3046875" style="41" customWidth="1"/>
    <col min="9471" max="9471" width="9.4609375" style="41" bestFit="1" customWidth="1"/>
    <col min="9472" max="9474" width="10.3046875" style="41" customWidth="1"/>
    <col min="9475" max="9475" width="9.4609375" style="41" bestFit="1" customWidth="1"/>
    <col min="9476" max="9722" width="9.23046875" style="41"/>
    <col min="9723" max="9723" width="6.07421875" style="41" customWidth="1"/>
    <col min="9724" max="9724" width="11.84375" style="41" customWidth="1"/>
    <col min="9725" max="9725" width="7.23046875" style="41" bestFit="1" customWidth="1"/>
    <col min="9726" max="9726" width="10.3046875" style="41" customWidth="1"/>
    <col min="9727" max="9727" width="9.4609375" style="41" bestFit="1" customWidth="1"/>
    <col min="9728" max="9730" width="10.3046875" style="41" customWidth="1"/>
    <col min="9731" max="9731" width="9.4609375" style="41" bestFit="1" customWidth="1"/>
    <col min="9732" max="9978" width="9.23046875" style="41"/>
    <col min="9979" max="9979" width="6.07421875" style="41" customWidth="1"/>
    <col min="9980" max="9980" width="11.84375" style="41" customWidth="1"/>
    <col min="9981" max="9981" width="7.23046875" style="41" bestFit="1" customWidth="1"/>
    <col min="9982" max="9982" width="10.3046875" style="41" customWidth="1"/>
    <col min="9983" max="9983" width="9.4609375" style="41" bestFit="1" customWidth="1"/>
    <col min="9984" max="9986" width="10.3046875" style="41" customWidth="1"/>
    <col min="9987" max="9987" width="9.4609375" style="41" bestFit="1" customWidth="1"/>
    <col min="9988" max="10234" width="9.23046875" style="41"/>
    <col min="10235" max="10235" width="6.07421875" style="41" customWidth="1"/>
    <col min="10236" max="10236" width="11.84375" style="41" customWidth="1"/>
    <col min="10237" max="10237" width="7.23046875" style="41" bestFit="1" customWidth="1"/>
    <col min="10238" max="10238" width="10.3046875" style="41" customWidth="1"/>
    <col min="10239" max="10239" width="9.4609375" style="41" bestFit="1" customWidth="1"/>
    <col min="10240" max="10242" width="10.3046875" style="41" customWidth="1"/>
    <col min="10243" max="10243" width="9.4609375" style="41" bestFit="1" customWidth="1"/>
    <col min="10244" max="10490" width="9.23046875" style="41"/>
    <col min="10491" max="10491" width="6.07421875" style="41" customWidth="1"/>
    <col min="10492" max="10492" width="11.84375" style="41" customWidth="1"/>
    <col min="10493" max="10493" width="7.23046875" style="41" bestFit="1" customWidth="1"/>
    <col min="10494" max="10494" width="10.3046875" style="41" customWidth="1"/>
    <col min="10495" max="10495" width="9.4609375" style="41" bestFit="1" customWidth="1"/>
    <col min="10496" max="10498" width="10.3046875" style="41" customWidth="1"/>
    <col min="10499" max="10499" width="9.4609375" style="41" bestFit="1" customWidth="1"/>
    <col min="10500" max="10746" width="9.23046875" style="41"/>
    <col min="10747" max="10747" width="6.07421875" style="41" customWidth="1"/>
    <col min="10748" max="10748" width="11.84375" style="41" customWidth="1"/>
    <col min="10749" max="10749" width="7.23046875" style="41" bestFit="1" customWidth="1"/>
    <col min="10750" max="10750" width="10.3046875" style="41" customWidth="1"/>
    <col min="10751" max="10751" width="9.4609375" style="41" bestFit="1" customWidth="1"/>
    <col min="10752" max="10754" width="10.3046875" style="41" customWidth="1"/>
    <col min="10755" max="10755" width="9.4609375" style="41" bestFit="1" customWidth="1"/>
    <col min="10756" max="11002" width="9.23046875" style="41"/>
    <col min="11003" max="11003" width="6.07421875" style="41" customWidth="1"/>
    <col min="11004" max="11004" width="11.84375" style="41" customWidth="1"/>
    <col min="11005" max="11005" width="7.23046875" style="41" bestFit="1" customWidth="1"/>
    <col min="11006" max="11006" width="10.3046875" style="41" customWidth="1"/>
    <col min="11007" max="11007" width="9.4609375" style="41" bestFit="1" customWidth="1"/>
    <col min="11008" max="11010" width="10.3046875" style="41" customWidth="1"/>
    <col min="11011" max="11011" width="9.4609375" style="41" bestFit="1" customWidth="1"/>
    <col min="11012" max="11258" width="9.23046875" style="41"/>
    <col min="11259" max="11259" width="6.07421875" style="41" customWidth="1"/>
    <col min="11260" max="11260" width="11.84375" style="41" customWidth="1"/>
    <col min="11261" max="11261" width="7.23046875" style="41" bestFit="1" customWidth="1"/>
    <col min="11262" max="11262" width="10.3046875" style="41" customWidth="1"/>
    <col min="11263" max="11263" width="9.4609375" style="41" bestFit="1" customWidth="1"/>
    <col min="11264" max="11266" width="10.3046875" style="41" customWidth="1"/>
    <col min="11267" max="11267" width="9.4609375" style="41" bestFit="1" customWidth="1"/>
    <col min="11268" max="11514" width="9.23046875" style="41"/>
    <col min="11515" max="11515" width="6.07421875" style="41" customWidth="1"/>
    <col min="11516" max="11516" width="11.84375" style="41" customWidth="1"/>
    <col min="11517" max="11517" width="7.23046875" style="41" bestFit="1" customWidth="1"/>
    <col min="11518" max="11518" width="10.3046875" style="41" customWidth="1"/>
    <col min="11519" max="11519" width="9.4609375" style="41" bestFit="1" customWidth="1"/>
    <col min="11520" max="11522" width="10.3046875" style="41" customWidth="1"/>
    <col min="11523" max="11523" width="9.4609375" style="41" bestFit="1" customWidth="1"/>
    <col min="11524" max="11770" width="9.23046875" style="41"/>
    <col min="11771" max="11771" width="6.07421875" style="41" customWidth="1"/>
    <col min="11772" max="11772" width="11.84375" style="41" customWidth="1"/>
    <col min="11773" max="11773" width="7.23046875" style="41" bestFit="1" customWidth="1"/>
    <col min="11774" max="11774" width="10.3046875" style="41" customWidth="1"/>
    <col min="11775" max="11775" width="9.4609375" style="41" bestFit="1" customWidth="1"/>
    <col min="11776" max="11778" width="10.3046875" style="41" customWidth="1"/>
    <col min="11779" max="11779" width="9.4609375" style="41" bestFit="1" customWidth="1"/>
    <col min="11780" max="12026" width="9.23046875" style="41"/>
    <col min="12027" max="12027" width="6.07421875" style="41" customWidth="1"/>
    <col min="12028" max="12028" width="11.84375" style="41" customWidth="1"/>
    <col min="12029" max="12029" width="7.23046875" style="41" bestFit="1" customWidth="1"/>
    <col min="12030" max="12030" width="10.3046875" style="41" customWidth="1"/>
    <col min="12031" max="12031" width="9.4609375" style="41" bestFit="1" customWidth="1"/>
    <col min="12032" max="12034" width="10.3046875" style="41" customWidth="1"/>
    <col min="12035" max="12035" width="9.4609375" style="41" bestFit="1" customWidth="1"/>
    <col min="12036" max="12282" width="9.23046875" style="41"/>
    <col min="12283" max="12283" width="6.07421875" style="41" customWidth="1"/>
    <col min="12284" max="12284" width="11.84375" style="41" customWidth="1"/>
    <col min="12285" max="12285" width="7.23046875" style="41" bestFit="1" customWidth="1"/>
    <col min="12286" max="12286" width="10.3046875" style="41" customWidth="1"/>
    <col min="12287" max="12287" width="9.4609375" style="41" bestFit="1" customWidth="1"/>
    <col min="12288" max="12290" width="10.3046875" style="41" customWidth="1"/>
    <col min="12291" max="12291" width="9.4609375" style="41" bestFit="1" customWidth="1"/>
    <col min="12292" max="12538" width="9.23046875" style="41"/>
    <col min="12539" max="12539" width="6.07421875" style="41" customWidth="1"/>
    <col min="12540" max="12540" width="11.84375" style="41" customWidth="1"/>
    <col min="12541" max="12541" width="7.23046875" style="41" bestFit="1" customWidth="1"/>
    <col min="12542" max="12542" width="10.3046875" style="41" customWidth="1"/>
    <col min="12543" max="12543" width="9.4609375" style="41" bestFit="1" customWidth="1"/>
    <col min="12544" max="12546" width="10.3046875" style="41" customWidth="1"/>
    <col min="12547" max="12547" width="9.4609375" style="41" bestFit="1" customWidth="1"/>
    <col min="12548" max="12794" width="9.23046875" style="41"/>
    <col min="12795" max="12795" width="6.07421875" style="41" customWidth="1"/>
    <col min="12796" max="12796" width="11.84375" style="41" customWidth="1"/>
    <col min="12797" max="12797" width="7.23046875" style="41" bestFit="1" customWidth="1"/>
    <col min="12798" max="12798" width="10.3046875" style="41" customWidth="1"/>
    <col min="12799" max="12799" width="9.4609375" style="41" bestFit="1" customWidth="1"/>
    <col min="12800" max="12802" width="10.3046875" style="41" customWidth="1"/>
    <col min="12803" max="12803" width="9.4609375" style="41" bestFit="1" customWidth="1"/>
    <col min="12804" max="13050" width="9.23046875" style="41"/>
    <col min="13051" max="13051" width="6.07421875" style="41" customWidth="1"/>
    <col min="13052" max="13052" width="11.84375" style="41" customWidth="1"/>
    <col min="13053" max="13053" width="7.23046875" style="41" bestFit="1" customWidth="1"/>
    <col min="13054" max="13054" width="10.3046875" style="41" customWidth="1"/>
    <col min="13055" max="13055" width="9.4609375" style="41" bestFit="1" customWidth="1"/>
    <col min="13056" max="13058" width="10.3046875" style="41" customWidth="1"/>
    <col min="13059" max="13059" width="9.4609375" style="41" bestFit="1" customWidth="1"/>
    <col min="13060" max="13306" width="9.23046875" style="41"/>
    <col min="13307" max="13307" width="6.07421875" style="41" customWidth="1"/>
    <col min="13308" max="13308" width="11.84375" style="41" customWidth="1"/>
    <col min="13309" max="13309" width="7.23046875" style="41" bestFit="1" customWidth="1"/>
    <col min="13310" max="13310" width="10.3046875" style="41" customWidth="1"/>
    <col min="13311" max="13311" width="9.4609375" style="41" bestFit="1" customWidth="1"/>
    <col min="13312" max="13314" width="10.3046875" style="41" customWidth="1"/>
    <col min="13315" max="13315" width="9.4609375" style="41" bestFit="1" customWidth="1"/>
    <col min="13316" max="13562" width="9.23046875" style="41"/>
    <col min="13563" max="13563" width="6.07421875" style="41" customWidth="1"/>
    <col min="13564" max="13564" width="11.84375" style="41" customWidth="1"/>
    <col min="13565" max="13565" width="7.23046875" style="41" bestFit="1" customWidth="1"/>
    <col min="13566" max="13566" width="10.3046875" style="41" customWidth="1"/>
    <col min="13567" max="13567" width="9.4609375" style="41" bestFit="1" customWidth="1"/>
    <col min="13568" max="13570" width="10.3046875" style="41" customWidth="1"/>
    <col min="13571" max="13571" width="9.4609375" style="41" bestFit="1" customWidth="1"/>
    <col min="13572" max="13818" width="9.23046875" style="41"/>
    <col min="13819" max="13819" width="6.07421875" style="41" customWidth="1"/>
    <col min="13820" max="13820" width="11.84375" style="41" customWidth="1"/>
    <col min="13821" max="13821" width="7.23046875" style="41" bestFit="1" customWidth="1"/>
    <col min="13822" max="13822" width="10.3046875" style="41" customWidth="1"/>
    <col min="13823" max="13823" width="9.4609375" style="41" bestFit="1" customWidth="1"/>
    <col min="13824" max="13826" width="10.3046875" style="41" customWidth="1"/>
    <col min="13827" max="13827" width="9.4609375" style="41" bestFit="1" customWidth="1"/>
    <col min="13828" max="14074" width="9.23046875" style="41"/>
    <col min="14075" max="14075" width="6.07421875" style="41" customWidth="1"/>
    <col min="14076" max="14076" width="11.84375" style="41" customWidth="1"/>
    <col min="14077" max="14077" width="7.23046875" style="41" bestFit="1" customWidth="1"/>
    <col min="14078" max="14078" width="10.3046875" style="41" customWidth="1"/>
    <col min="14079" max="14079" width="9.4609375" style="41" bestFit="1" customWidth="1"/>
    <col min="14080" max="14082" width="10.3046875" style="41" customWidth="1"/>
    <col min="14083" max="14083" width="9.4609375" style="41" bestFit="1" customWidth="1"/>
    <col min="14084" max="14330" width="9.23046875" style="41"/>
    <col min="14331" max="14331" width="6.07421875" style="41" customWidth="1"/>
    <col min="14332" max="14332" width="11.84375" style="41" customWidth="1"/>
    <col min="14333" max="14333" width="7.23046875" style="41" bestFit="1" customWidth="1"/>
    <col min="14334" max="14334" width="10.3046875" style="41" customWidth="1"/>
    <col min="14335" max="14335" width="9.4609375" style="41" bestFit="1" customWidth="1"/>
    <col min="14336" max="14338" width="10.3046875" style="41" customWidth="1"/>
    <col min="14339" max="14339" width="9.4609375" style="41" bestFit="1" customWidth="1"/>
    <col min="14340" max="14586" width="9.23046875" style="41"/>
    <col min="14587" max="14587" width="6.07421875" style="41" customWidth="1"/>
    <col min="14588" max="14588" width="11.84375" style="41" customWidth="1"/>
    <col min="14589" max="14589" width="7.23046875" style="41" bestFit="1" customWidth="1"/>
    <col min="14590" max="14590" width="10.3046875" style="41" customWidth="1"/>
    <col min="14591" max="14591" width="9.4609375" style="41" bestFit="1" customWidth="1"/>
    <col min="14592" max="14594" width="10.3046875" style="41" customWidth="1"/>
    <col min="14595" max="14595" width="9.4609375" style="41" bestFit="1" customWidth="1"/>
    <col min="14596" max="14842" width="9.23046875" style="41"/>
    <col min="14843" max="14843" width="6.07421875" style="41" customWidth="1"/>
    <col min="14844" max="14844" width="11.84375" style="41" customWidth="1"/>
    <col min="14845" max="14845" width="7.23046875" style="41" bestFit="1" customWidth="1"/>
    <col min="14846" max="14846" width="10.3046875" style="41" customWidth="1"/>
    <col min="14847" max="14847" width="9.4609375" style="41" bestFit="1" customWidth="1"/>
    <col min="14848" max="14850" width="10.3046875" style="41" customWidth="1"/>
    <col min="14851" max="14851" width="9.4609375" style="41" bestFit="1" customWidth="1"/>
    <col min="14852" max="15098" width="9.23046875" style="41"/>
    <col min="15099" max="15099" width="6.07421875" style="41" customWidth="1"/>
    <col min="15100" max="15100" width="11.84375" style="41" customWidth="1"/>
    <col min="15101" max="15101" width="7.23046875" style="41" bestFit="1" customWidth="1"/>
    <col min="15102" max="15102" width="10.3046875" style="41" customWidth="1"/>
    <col min="15103" max="15103" width="9.4609375" style="41" bestFit="1" customWidth="1"/>
    <col min="15104" max="15106" width="10.3046875" style="41" customWidth="1"/>
    <col min="15107" max="15107" width="9.4609375" style="41" bestFit="1" customWidth="1"/>
    <col min="15108" max="15354" width="9.23046875" style="41"/>
    <col min="15355" max="15355" width="6.07421875" style="41" customWidth="1"/>
    <col min="15356" max="15356" width="11.84375" style="41" customWidth="1"/>
    <col min="15357" max="15357" width="7.23046875" style="41" bestFit="1" customWidth="1"/>
    <col min="15358" max="15358" width="10.3046875" style="41" customWidth="1"/>
    <col min="15359" max="15359" width="9.4609375" style="41" bestFit="1" customWidth="1"/>
    <col min="15360" max="15362" width="10.3046875" style="41" customWidth="1"/>
    <col min="15363" max="15363" width="9.4609375" style="41" bestFit="1" customWidth="1"/>
    <col min="15364" max="15610" width="9.23046875" style="41"/>
    <col min="15611" max="15611" width="6.07421875" style="41" customWidth="1"/>
    <col min="15612" max="15612" width="11.84375" style="41" customWidth="1"/>
    <col min="15613" max="15613" width="7.23046875" style="41" bestFit="1" customWidth="1"/>
    <col min="15614" max="15614" width="10.3046875" style="41" customWidth="1"/>
    <col min="15615" max="15615" width="9.4609375" style="41" bestFit="1" customWidth="1"/>
    <col min="15616" max="15618" width="10.3046875" style="41" customWidth="1"/>
    <col min="15619" max="15619" width="9.4609375" style="41" bestFit="1" customWidth="1"/>
    <col min="15620" max="15866" width="9.23046875" style="41"/>
    <col min="15867" max="15867" width="6.07421875" style="41" customWidth="1"/>
    <col min="15868" max="15868" width="11.84375" style="41" customWidth="1"/>
    <col min="15869" max="15869" width="7.23046875" style="41" bestFit="1" customWidth="1"/>
    <col min="15870" max="15870" width="10.3046875" style="41" customWidth="1"/>
    <col min="15871" max="15871" width="9.4609375" style="41" bestFit="1" customWidth="1"/>
    <col min="15872" max="15874" width="10.3046875" style="41" customWidth="1"/>
    <col min="15875" max="15875" width="9.4609375" style="41" bestFit="1" customWidth="1"/>
    <col min="15876" max="16122" width="9.23046875" style="41"/>
    <col min="16123" max="16123" width="6.07421875" style="41" customWidth="1"/>
    <col min="16124" max="16124" width="11.84375" style="41" customWidth="1"/>
    <col min="16125" max="16125" width="7.23046875" style="41" bestFit="1" customWidth="1"/>
    <col min="16126" max="16126" width="10.3046875" style="41" customWidth="1"/>
    <col min="16127" max="16127" width="9.4609375" style="41" bestFit="1" customWidth="1"/>
    <col min="16128" max="16130" width="10.3046875" style="41" customWidth="1"/>
    <col min="16131" max="16131" width="9.4609375" style="41" bestFit="1" customWidth="1"/>
    <col min="16132" max="16384" width="9.23046875" style="41"/>
  </cols>
  <sheetData>
    <row r="1" spans="1:22" s="27" customFormat="1" x14ac:dyDescent="0.45">
      <c r="A1" s="22" t="s">
        <v>39</v>
      </c>
      <c r="B1" s="22" t="s">
        <v>40</v>
      </c>
      <c r="C1" s="23" t="s">
        <v>41</v>
      </c>
      <c r="D1" s="23" t="s">
        <v>42</v>
      </c>
      <c r="E1" s="23" t="s">
        <v>43</v>
      </c>
      <c r="F1" s="23" t="s">
        <v>44</v>
      </c>
      <c r="G1" s="24" t="s">
        <v>45</v>
      </c>
      <c r="H1" s="23" t="s">
        <v>46</v>
      </c>
      <c r="I1" s="25" t="s">
        <v>47</v>
      </c>
      <c r="J1" s="23" t="s">
        <v>48</v>
      </c>
      <c r="K1" s="26" t="s">
        <v>49</v>
      </c>
      <c r="L1" s="27" t="str">
        <f>A1</f>
        <v>ID</v>
      </c>
      <c r="M1" s="27" t="str">
        <f>B1</f>
        <v>Code_dpt</v>
      </c>
      <c r="O1" s="28" t="s">
        <v>41</v>
      </c>
      <c r="P1" s="28" t="s">
        <v>42</v>
      </c>
      <c r="Q1" s="29" t="s">
        <v>39</v>
      </c>
      <c r="R1" s="30" t="s">
        <v>40</v>
      </c>
      <c r="T1" s="29" t="s">
        <v>39</v>
      </c>
      <c r="U1" s="23" t="s">
        <v>42</v>
      </c>
      <c r="V1" s="31" t="s">
        <v>40</v>
      </c>
    </row>
    <row r="2" spans="1:22" ht="30" x14ac:dyDescent="0.45">
      <c r="A2" s="32" t="str">
        <f>B2&amp;TEXT(ROW()-1,"000")</f>
        <v>A001</v>
      </c>
      <c r="B2" s="32" t="str">
        <f>VLOOKUP(C2,item!B:C,2,0)</f>
        <v>A</v>
      </c>
      <c r="C2" s="33" t="s">
        <v>50</v>
      </c>
      <c r="D2" s="34" t="s">
        <v>51</v>
      </c>
      <c r="E2" s="35" t="s">
        <v>52</v>
      </c>
      <c r="F2" s="36">
        <v>65001</v>
      </c>
      <c r="G2" s="37" t="s">
        <v>53</v>
      </c>
      <c r="H2" s="36">
        <v>220</v>
      </c>
      <c r="I2" s="38">
        <v>35796</v>
      </c>
      <c r="J2" s="39"/>
      <c r="K2" s="40" t="s">
        <v>54</v>
      </c>
      <c r="L2" s="27" t="str">
        <f t="shared" ref="L2:M54" si="0">A2</f>
        <v>A001</v>
      </c>
      <c r="M2" s="27" t="str">
        <f t="shared" si="0"/>
        <v>A</v>
      </c>
      <c r="O2" s="42" t="s">
        <v>50</v>
      </c>
      <c r="P2" s="43" t="s">
        <v>51</v>
      </c>
      <c r="Q2" s="44" t="str">
        <f>VLOOKUP(P2,D:M,9,0)</f>
        <v>A001</v>
      </c>
      <c r="R2" s="41" t="str">
        <f>VLOOKUP(P2,D:M,10,0)</f>
        <v>A</v>
      </c>
      <c r="T2" s="45" t="s">
        <v>55</v>
      </c>
      <c r="U2" s="44" t="s">
        <v>56</v>
      </c>
      <c r="V2" s="44" t="s">
        <v>57</v>
      </c>
    </row>
    <row r="3" spans="1:22" ht="30" x14ac:dyDescent="0.45">
      <c r="A3" s="32" t="str">
        <f t="shared" ref="A3:A54" si="1">B3&amp;TEXT(ROW()-1,"000")</f>
        <v>A002</v>
      </c>
      <c r="B3" s="32" t="str">
        <f>VLOOKUP(C3,item!B:C,2,0)</f>
        <v>A</v>
      </c>
      <c r="C3" s="33" t="s">
        <v>50</v>
      </c>
      <c r="D3" s="46" t="s">
        <v>58</v>
      </c>
      <c r="E3" s="47" t="s">
        <v>59</v>
      </c>
      <c r="F3" s="46">
        <v>65050</v>
      </c>
      <c r="G3" s="48" t="s">
        <v>60</v>
      </c>
      <c r="H3" s="46">
        <v>216</v>
      </c>
      <c r="I3" s="38">
        <v>35827</v>
      </c>
      <c r="J3" s="46"/>
      <c r="K3" s="40" t="s">
        <v>61</v>
      </c>
      <c r="L3" s="27" t="str">
        <f t="shared" si="0"/>
        <v>A002</v>
      </c>
      <c r="M3" s="27" t="str">
        <f t="shared" si="0"/>
        <v>A</v>
      </c>
    </row>
    <row r="4" spans="1:22" ht="30" x14ac:dyDescent="0.45">
      <c r="A4" s="32" t="str">
        <f t="shared" si="1"/>
        <v>A003</v>
      </c>
      <c r="B4" s="32" t="str">
        <f>VLOOKUP(C4,item!B:C,2,0)</f>
        <v>A</v>
      </c>
      <c r="C4" s="33" t="s">
        <v>50</v>
      </c>
      <c r="D4" s="49" t="s">
        <v>62</v>
      </c>
      <c r="E4" s="50" t="s">
        <v>63</v>
      </c>
      <c r="F4" s="49">
        <v>65046</v>
      </c>
      <c r="G4" s="48" t="s">
        <v>64</v>
      </c>
      <c r="H4" s="46">
        <v>216</v>
      </c>
      <c r="I4" s="38">
        <v>35855</v>
      </c>
      <c r="J4" s="46"/>
      <c r="K4" s="40" t="s">
        <v>65</v>
      </c>
      <c r="L4" s="27" t="str">
        <f t="shared" si="0"/>
        <v>A003</v>
      </c>
      <c r="M4" s="27" t="str">
        <f t="shared" si="0"/>
        <v>A</v>
      </c>
    </row>
    <row r="5" spans="1:22" ht="30" x14ac:dyDescent="0.45">
      <c r="A5" s="32" t="str">
        <f t="shared" si="1"/>
        <v>A004</v>
      </c>
      <c r="B5" s="32" t="str">
        <f>VLOOKUP(C5,item!B:C,2,0)</f>
        <v>A</v>
      </c>
      <c r="C5" s="33" t="s">
        <v>50</v>
      </c>
      <c r="D5" s="46" t="s">
        <v>66</v>
      </c>
      <c r="E5" s="50" t="s">
        <v>67</v>
      </c>
      <c r="F5" s="46">
        <v>65048</v>
      </c>
      <c r="G5" s="48" t="s">
        <v>68</v>
      </c>
      <c r="H5" s="46">
        <v>216</v>
      </c>
      <c r="I5" s="38">
        <v>35886</v>
      </c>
      <c r="J5" s="46"/>
      <c r="K5" s="40" t="s">
        <v>69</v>
      </c>
      <c r="L5" s="27" t="str">
        <f t="shared" si="0"/>
        <v>A004</v>
      </c>
      <c r="M5" s="27" t="str">
        <f t="shared" si="0"/>
        <v>A</v>
      </c>
    </row>
    <row r="6" spans="1:22" ht="30" x14ac:dyDescent="0.45">
      <c r="A6" s="32" t="str">
        <f t="shared" si="1"/>
        <v>A005</v>
      </c>
      <c r="B6" s="32" t="str">
        <f>VLOOKUP(C6,item!B:C,2,0)</f>
        <v>A</v>
      </c>
      <c r="C6" s="33" t="s">
        <v>50</v>
      </c>
      <c r="D6" s="51" t="s">
        <v>70</v>
      </c>
      <c r="E6" s="50" t="s">
        <v>71</v>
      </c>
      <c r="F6" s="52">
        <v>65049</v>
      </c>
      <c r="G6" s="53" t="s">
        <v>72</v>
      </c>
      <c r="H6" s="52">
        <v>216</v>
      </c>
      <c r="I6" s="38">
        <v>35916</v>
      </c>
      <c r="J6" s="52"/>
      <c r="K6" s="40" t="s">
        <v>73</v>
      </c>
      <c r="L6" s="27" t="str">
        <f t="shared" si="0"/>
        <v>A005</v>
      </c>
      <c r="M6" s="27" t="str">
        <f t="shared" si="0"/>
        <v>A</v>
      </c>
      <c r="T6" s="54" t="s">
        <v>74</v>
      </c>
      <c r="U6" s="44" t="s">
        <v>75</v>
      </c>
    </row>
    <row r="7" spans="1:22" ht="30" x14ac:dyDescent="0.45">
      <c r="A7" s="32" t="str">
        <f t="shared" si="1"/>
        <v>B006</v>
      </c>
      <c r="B7" s="32" t="str">
        <f>VLOOKUP(C7,item!B:C,2,0)</f>
        <v>B</v>
      </c>
      <c r="C7" s="33" t="s">
        <v>76</v>
      </c>
      <c r="D7" s="46" t="s">
        <v>77</v>
      </c>
      <c r="E7" s="50" t="s">
        <v>78</v>
      </c>
      <c r="F7" s="52">
        <v>65005</v>
      </c>
      <c r="G7" s="55" t="s">
        <v>79</v>
      </c>
      <c r="H7" s="52">
        <v>209</v>
      </c>
      <c r="I7" s="38">
        <v>35947</v>
      </c>
      <c r="J7" s="52"/>
      <c r="K7" s="40" t="s">
        <v>80</v>
      </c>
      <c r="L7" s="27" t="str">
        <f t="shared" si="0"/>
        <v>B006</v>
      </c>
      <c r="M7" s="27" t="str">
        <f t="shared" si="0"/>
        <v>B</v>
      </c>
    </row>
    <row r="8" spans="1:22" ht="30" x14ac:dyDescent="0.45">
      <c r="A8" s="32" t="str">
        <f t="shared" si="1"/>
        <v>B007</v>
      </c>
      <c r="B8" s="32" t="str">
        <f>VLOOKUP(C8,item!B:C,2,0)</f>
        <v>B</v>
      </c>
      <c r="C8" s="33" t="s">
        <v>76</v>
      </c>
      <c r="D8" s="34" t="s">
        <v>81</v>
      </c>
      <c r="E8" s="56" t="s">
        <v>82</v>
      </c>
      <c r="F8" s="34">
        <v>65047</v>
      </c>
      <c r="G8" s="57" t="s">
        <v>83</v>
      </c>
      <c r="H8" s="36">
        <v>216</v>
      </c>
      <c r="I8" s="38">
        <v>35977</v>
      </c>
      <c r="J8" s="36"/>
      <c r="K8" s="40" t="s">
        <v>84</v>
      </c>
      <c r="L8" s="27" t="str">
        <f t="shared" si="0"/>
        <v>B007</v>
      </c>
      <c r="M8" s="27" t="str">
        <f t="shared" si="0"/>
        <v>B</v>
      </c>
    </row>
    <row r="9" spans="1:22" ht="30" x14ac:dyDescent="0.45">
      <c r="A9" s="32" t="str">
        <f t="shared" si="1"/>
        <v>B008</v>
      </c>
      <c r="B9" s="32" t="str">
        <f>VLOOKUP(C9,item!B:C,2,0)</f>
        <v>B</v>
      </c>
      <c r="C9" s="33" t="s">
        <v>76</v>
      </c>
      <c r="D9" s="46" t="s">
        <v>85</v>
      </c>
      <c r="E9" s="50" t="s">
        <v>59</v>
      </c>
      <c r="F9" s="46">
        <v>65031</v>
      </c>
      <c r="G9" s="48" t="s">
        <v>86</v>
      </c>
      <c r="H9" s="46">
        <v>318</v>
      </c>
      <c r="I9" s="38">
        <v>36008</v>
      </c>
      <c r="J9" s="46"/>
      <c r="K9" s="40" t="s">
        <v>87</v>
      </c>
      <c r="L9" s="27" t="str">
        <f t="shared" si="0"/>
        <v>B008</v>
      </c>
      <c r="M9" s="27" t="str">
        <f t="shared" si="0"/>
        <v>B</v>
      </c>
    </row>
    <row r="10" spans="1:22" ht="30" x14ac:dyDescent="0.45">
      <c r="A10" s="32" t="str">
        <f t="shared" si="1"/>
        <v>B009</v>
      </c>
      <c r="B10" s="32" t="str">
        <f>VLOOKUP(C10,item!B:C,2,0)</f>
        <v>B</v>
      </c>
      <c r="C10" s="33" t="s">
        <v>76</v>
      </c>
      <c r="D10" s="46" t="s">
        <v>88</v>
      </c>
      <c r="E10" s="50" t="s">
        <v>59</v>
      </c>
      <c r="F10" s="46">
        <v>55448</v>
      </c>
      <c r="G10" s="48" t="s">
        <v>89</v>
      </c>
      <c r="H10" s="46">
        <v>318</v>
      </c>
      <c r="I10" s="38">
        <v>36039</v>
      </c>
      <c r="J10" s="58"/>
      <c r="K10" s="40" t="s">
        <v>90</v>
      </c>
      <c r="L10" s="27" t="str">
        <f t="shared" si="0"/>
        <v>B009</v>
      </c>
      <c r="M10" s="27" t="str">
        <f t="shared" si="0"/>
        <v>B</v>
      </c>
    </row>
    <row r="11" spans="1:22" ht="14.25" customHeight="1" x14ac:dyDescent="0.45">
      <c r="A11" s="32" t="str">
        <f t="shared" si="1"/>
        <v>C010</v>
      </c>
      <c r="B11" s="32" t="str">
        <f>VLOOKUP(C11,item!B:C,2,0)</f>
        <v>C</v>
      </c>
      <c r="C11" s="33" t="s">
        <v>91</v>
      </c>
      <c r="D11" s="34" t="s">
        <v>92</v>
      </c>
      <c r="E11" s="35" t="s">
        <v>78</v>
      </c>
      <c r="F11" s="36">
        <v>65004</v>
      </c>
      <c r="G11" s="59" t="s">
        <v>93</v>
      </c>
      <c r="H11" s="36">
        <v>213</v>
      </c>
      <c r="I11" s="38">
        <v>36069</v>
      </c>
      <c r="J11" s="36"/>
      <c r="K11" s="40" t="s">
        <v>94</v>
      </c>
      <c r="L11" s="27" t="str">
        <f t="shared" si="0"/>
        <v>C010</v>
      </c>
      <c r="M11" s="27" t="str">
        <f t="shared" si="0"/>
        <v>C</v>
      </c>
    </row>
    <row r="12" spans="1:22" ht="30" x14ac:dyDescent="0.45">
      <c r="A12" s="32" t="str">
        <f t="shared" si="1"/>
        <v>C011</v>
      </c>
      <c r="B12" s="32" t="str">
        <f>VLOOKUP(C12,item!B:C,2,0)</f>
        <v>C</v>
      </c>
      <c r="C12" s="33" t="s">
        <v>91</v>
      </c>
      <c r="D12" s="46" t="s">
        <v>95</v>
      </c>
      <c r="E12" s="60" t="s">
        <v>96</v>
      </c>
      <c r="F12" s="46">
        <v>65026</v>
      </c>
      <c r="G12" s="48" t="s">
        <v>97</v>
      </c>
      <c r="H12" s="46">
        <v>403</v>
      </c>
      <c r="I12" s="38">
        <v>36100</v>
      </c>
      <c r="J12" s="46"/>
      <c r="K12" s="40" t="s">
        <v>98</v>
      </c>
      <c r="L12" s="27" t="str">
        <f t="shared" si="0"/>
        <v>C011</v>
      </c>
      <c r="M12" s="27" t="str">
        <f t="shared" si="0"/>
        <v>C</v>
      </c>
    </row>
    <row r="13" spans="1:22" ht="30" x14ac:dyDescent="0.45">
      <c r="A13" s="32" t="str">
        <f t="shared" si="1"/>
        <v>C012</v>
      </c>
      <c r="B13" s="32" t="str">
        <f>VLOOKUP(C13,item!B:C,2,0)</f>
        <v>C</v>
      </c>
      <c r="C13" s="33" t="s">
        <v>91</v>
      </c>
      <c r="D13" s="46" t="s">
        <v>99</v>
      </c>
      <c r="E13" s="60" t="s">
        <v>96</v>
      </c>
      <c r="F13" s="46">
        <v>65034</v>
      </c>
      <c r="G13" s="48" t="s">
        <v>100</v>
      </c>
      <c r="H13" s="46">
        <v>301</v>
      </c>
      <c r="I13" s="38">
        <v>36130</v>
      </c>
      <c r="J13" s="46"/>
      <c r="K13" s="40" t="s">
        <v>101</v>
      </c>
      <c r="L13" s="27" t="str">
        <f t="shared" si="0"/>
        <v>C012</v>
      </c>
      <c r="M13" s="27" t="str">
        <f t="shared" si="0"/>
        <v>C</v>
      </c>
    </row>
    <row r="14" spans="1:22" ht="30" x14ac:dyDescent="0.45">
      <c r="A14" s="32" t="str">
        <f t="shared" si="1"/>
        <v>C013</v>
      </c>
      <c r="B14" s="32" t="str">
        <f>VLOOKUP(C14,item!B:C,2,0)</f>
        <v>C</v>
      </c>
      <c r="C14" s="33" t="s">
        <v>91</v>
      </c>
      <c r="D14" s="61" t="s">
        <v>102</v>
      </c>
      <c r="E14" s="60" t="s">
        <v>59</v>
      </c>
      <c r="F14" s="49">
        <v>65059</v>
      </c>
      <c r="G14" s="48" t="s">
        <v>103</v>
      </c>
      <c r="H14" s="46">
        <v>109</v>
      </c>
      <c r="I14" s="38">
        <v>36161</v>
      </c>
      <c r="J14" s="62"/>
      <c r="K14" s="40" t="s">
        <v>104</v>
      </c>
      <c r="L14" s="27" t="str">
        <f t="shared" si="0"/>
        <v>C013</v>
      </c>
      <c r="M14" s="27" t="str">
        <f t="shared" si="0"/>
        <v>C</v>
      </c>
    </row>
    <row r="15" spans="1:22" ht="30" x14ac:dyDescent="0.45">
      <c r="A15" s="32" t="str">
        <f t="shared" si="1"/>
        <v>C014</v>
      </c>
      <c r="B15" s="32" t="str">
        <f>VLOOKUP(C15,item!B:C,2,0)</f>
        <v>C</v>
      </c>
      <c r="C15" s="33" t="s">
        <v>91</v>
      </c>
      <c r="D15" s="46" t="s">
        <v>105</v>
      </c>
      <c r="E15" s="50" t="s">
        <v>59</v>
      </c>
      <c r="F15" s="46">
        <v>65016</v>
      </c>
      <c r="G15" s="63" t="s">
        <v>106</v>
      </c>
      <c r="H15" s="46">
        <v>109</v>
      </c>
      <c r="I15" s="38">
        <v>36192</v>
      </c>
      <c r="J15" s="46"/>
      <c r="K15" s="40" t="s">
        <v>107</v>
      </c>
      <c r="L15" s="27" t="str">
        <f t="shared" si="0"/>
        <v>C014</v>
      </c>
      <c r="M15" s="27" t="str">
        <f t="shared" si="0"/>
        <v>C</v>
      </c>
    </row>
    <row r="16" spans="1:22" ht="30" x14ac:dyDescent="0.45">
      <c r="A16" s="32" t="str">
        <f t="shared" si="1"/>
        <v>C015</v>
      </c>
      <c r="B16" s="32" t="str">
        <f>VLOOKUP(C16,item!B:C,2,0)</f>
        <v>C</v>
      </c>
      <c r="C16" s="33" t="s">
        <v>91</v>
      </c>
      <c r="D16" s="49" t="s">
        <v>108</v>
      </c>
      <c r="E16" s="50" t="s">
        <v>59</v>
      </c>
      <c r="F16" s="64">
        <v>65519</v>
      </c>
      <c r="G16" s="48" t="s">
        <v>109</v>
      </c>
      <c r="H16" s="46">
        <v>315</v>
      </c>
      <c r="I16" s="38">
        <v>36220</v>
      </c>
      <c r="J16" s="46"/>
      <c r="K16" s="40" t="s">
        <v>110</v>
      </c>
      <c r="L16" s="27" t="str">
        <f t="shared" si="0"/>
        <v>C015</v>
      </c>
      <c r="M16" s="27" t="str">
        <f t="shared" si="0"/>
        <v>C</v>
      </c>
    </row>
    <row r="17" spans="1:13" ht="30" x14ac:dyDescent="0.45">
      <c r="A17" s="32" t="str">
        <f t="shared" si="1"/>
        <v>C016</v>
      </c>
      <c r="B17" s="32" t="str">
        <f>VLOOKUP(C17,item!B:C,2,0)</f>
        <v>C</v>
      </c>
      <c r="C17" s="33" t="s">
        <v>91</v>
      </c>
      <c r="D17" s="46" t="s">
        <v>111</v>
      </c>
      <c r="E17" s="50" t="s">
        <v>59</v>
      </c>
      <c r="F17" s="64">
        <v>69869</v>
      </c>
      <c r="G17" s="48" t="s">
        <v>112</v>
      </c>
      <c r="H17" s="46">
        <v>316</v>
      </c>
      <c r="I17" s="38">
        <v>36251</v>
      </c>
      <c r="J17" s="46"/>
      <c r="K17" s="40" t="s">
        <v>113</v>
      </c>
      <c r="L17" s="27" t="str">
        <f t="shared" si="0"/>
        <v>C016</v>
      </c>
      <c r="M17" s="27" t="str">
        <f t="shared" si="0"/>
        <v>C</v>
      </c>
    </row>
    <row r="18" spans="1:13" ht="30" x14ac:dyDescent="0.45">
      <c r="A18" s="32" t="str">
        <f t="shared" si="1"/>
        <v>C017</v>
      </c>
      <c r="B18" s="32" t="str">
        <f>VLOOKUP(C18,item!B:C,2,0)</f>
        <v>C</v>
      </c>
      <c r="C18" s="33" t="s">
        <v>91</v>
      </c>
      <c r="D18" s="61" t="s">
        <v>114</v>
      </c>
      <c r="E18" s="65" t="s">
        <v>59</v>
      </c>
      <c r="F18" s="64">
        <v>65522</v>
      </c>
      <c r="G18" s="66" t="s">
        <v>115</v>
      </c>
      <c r="H18" s="61">
        <v>316</v>
      </c>
      <c r="I18" s="38">
        <v>36281</v>
      </c>
      <c r="J18" s="62"/>
      <c r="K18" s="40" t="s">
        <v>116</v>
      </c>
      <c r="L18" s="27" t="str">
        <f t="shared" si="0"/>
        <v>C017</v>
      </c>
      <c r="M18" s="27" t="str">
        <f t="shared" si="0"/>
        <v>C</v>
      </c>
    </row>
    <row r="19" spans="1:13" ht="30" x14ac:dyDescent="0.45">
      <c r="A19" s="32" t="str">
        <f t="shared" si="1"/>
        <v>C018</v>
      </c>
      <c r="B19" s="32" t="str">
        <f>VLOOKUP(C19,item!B:C,2,0)</f>
        <v>C</v>
      </c>
      <c r="C19" s="33" t="s">
        <v>91</v>
      </c>
      <c r="D19" s="46" t="s">
        <v>117</v>
      </c>
      <c r="E19" s="50" t="s">
        <v>59</v>
      </c>
      <c r="F19" s="67">
        <v>65512</v>
      </c>
      <c r="G19" s="68" t="s">
        <v>118</v>
      </c>
      <c r="H19" s="46">
        <v>316</v>
      </c>
      <c r="I19" s="38">
        <v>36312</v>
      </c>
      <c r="J19" s="46"/>
      <c r="K19" s="40" t="s">
        <v>119</v>
      </c>
      <c r="L19" s="27" t="str">
        <f t="shared" si="0"/>
        <v>C018</v>
      </c>
      <c r="M19" s="27" t="str">
        <f t="shared" si="0"/>
        <v>C</v>
      </c>
    </row>
    <row r="20" spans="1:13" ht="30" x14ac:dyDescent="0.45">
      <c r="A20" s="32" t="str">
        <f t="shared" si="1"/>
        <v>C019</v>
      </c>
      <c r="B20" s="32" t="str">
        <f>VLOOKUP(C20,item!B:C,2,0)</f>
        <v>C</v>
      </c>
      <c r="C20" s="33" t="s">
        <v>91</v>
      </c>
      <c r="D20" s="69" t="s">
        <v>120</v>
      </c>
      <c r="E20" s="65" t="s">
        <v>59</v>
      </c>
      <c r="F20" s="70">
        <v>65510</v>
      </c>
      <c r="G20" s="71" t="s">
        <v>121</v>
      </c>
      <c r="H20" s="70">
        <v>316</v>
      </c>
      <c r="I20" s="38">
        <v>36342</v>
      </c>
      <c r="J20" s="62"/>
      <c r="K20" s="40" t="s">
        <v>122</v>
      </c>
      <c r="L20" s="27" t="str">
        <f t="shared" si="0"/>
        <v>C019</v>
      </c>
      <c r="M20" s="27" t="str">
        <f t="shared" si="0"/>
        <v>C</v>
      </c>
    </row>
    <row r="21" spans="1:13" ht="30" x14ac:dyDescent="0.45">
      <c r="A21" s="32" t="str">
        <f t="shared" si="1"/>
        <v>C020</v>
      </c>
      <c r="B21" s="32" t="str">
        <f>VLOOKUP(C21,item!B:C,2,0)</f>
        <v>C</v>
      </c>
      <c r="C21" s="33" t="s">
        <v>91</v>
      </c>
      <c r="D21" s="46" t="s">
        <v>123</v>
      </c>
      <c r="E21" s="50" t="s">
        <v>71</v>
      </c>
      <c r="F21" s="46">
        <v>65022</v>
      </c>
      <c r="G21" s="48" t="s">
        <v>124</v>
      </c>
      <c r="H21" s="46">
        <v>109</v>
      </c>
      <c r="I21" s="38">
        <v>36373</v>
      </c>
      <c r="J21" s="46"/>
      <c r="K21" s="40" t="s">
        <v>125</v>
      </c>
      <c r="L21" s="27" t="str">
        <f t="shared" si="0"/>
        <v>C020</v>
      </c>
      <c r="M21" s="27" t="str">
        <f t="shared" si="0"/>
        <v>C</v>
      </c>
    </row>
    <row r="22" spans="1:13" ht="30" x14ac:dyDescent="0.45">
      <c r="A22" s="32" t="str">
        <f t="shared" si="1"/>
        <v>D021</v>
      </c>
      <c r="B22" s="32" t="str">
        <f>VLOOKUP(C22,item!B:C,2,0)</f>
        <v>D</v>
      </c>
      <c r="C22" s="33" t="s">
        <v>126</v>
      </c>
      <c r="D22" s="34" t="s">
        <v>127</v>
      </c>
      <c r="E22" s="35" t="s">
        <v>78</v>
      </c>
      <c r="F22" s="34">
        <v>65002</v>
      </c>
      <c r="G22" s="71" t="s">
        <v>128</v>
      </c>
      <c r="H22" s="34">
        <v>217</v>
      </c>
      <c r="I22" s="38">
        <v>36404</v>
      </c>
      <c r="J22" s="34"/>
      <c r="K22" s="40" t="s">
        <v>129</v>
      </c>
      <c r="L22" s="27" t="str">
        <f t="shared" si="0"/>
        <v>D021</v>
      </c>
      <c r="M22" s="27" t="str">
        <f t="shared" si="0"/>
        <v>D</v>
      </c>
    </row>
    <row r="23" spans="1:13" ht="30" x14ac:dyDescent="0.45">
      <c r="A23" s="32" t="str">
        <f t="shared" si="1"/>
        <v>D022</v>
      </c>
      <c r="B23" s="32" t="str">
        <f>VLOOKUP(C23,item!B:C,2,0)</f>
        <v>D</v>
      </c>
      <c r="C23" s="33" t="s">
        <v>126</v>
      </c>
      <c r="D23" s="46" t="s">
        <v>130</v>
      </c>
      <c r="E23" s="50" t="s">
        <v>131</v>
      </c>
      <c r="F23" s="46">
        <v>65006</v>
      </c>
      <c r="G23" s="48" t="s">
        <v>132</v>
      </c>
      <c r="H23" s="46">
        <v>411</v>
      </c>
      <c r="I23" s="38">
        <v>36434</v>
      </c>
      <c r="J23" s="46"/>
      <c r="K23" s="40" t="s">
        <v>133</v>
      </c>
      <c r="L23" s="27" t="str">
        <f t="shared" si="0"/>
        <v>D022</v>
      </c>
      <c r="M23" s="27" t="str">
        <f t="shared" si="0"/>
        <v>D</v>
      </c>
    </row>
    <row r="24" spans="1:13" ht="30" x14ac:dyDescent="0.45">
      <c r="A24" s="32" t="str">
        <f t="shared" si="1"/>
        <v>D023</v>
      </c>
      <c r="B24" s="32" t="str">
        <f>VLOOKUP(C24,item!B:C,2,0)</f>
        <v>D</v>
      </c>
      <c r="C24" s="33" t="s">
        <v>126</v>
      </c>
      <c r="D24" s="46" t="s">
        <v>134</v>
      </c>
      <c r="E24" s="50" t="s">
        <v>131</v>
      </c>
      <c r="F24" s="46">
        <v>65010</v>
      </c>
      <c r="G24" s="48" t="s">
        <v>135</v>
      </c>
      <c r="H24" s="46">
        <v>411</v>
      </c>
      <c r="I24" s="38">
        <v>36465</v>
      </c>
      <c r="J24" s="46"/>
      <c r="K24" s="40" t="s">
        <v>136</v>
      </c>
      <c r="L24" s="27" t="str">
        <f t="shared" si="0"/>
        <v>D023</v>
      </c>
      <c r="M24" s="27" t="str">
        <f t="shared" si="0"/>
        <v>D</v>
      </c>
    </row>
    <row r="25" spans="1:13" ht="30" x14ac:dyDescent="0.45">
      <c r="A25" s="32" t="str">
        <f t="shared" si="1"/>
        <v>D024</v>
      </c>
      <c r="B25" s="32" t="str">
        <f>VLOOKUP(C25,item!B:C,2,0)</f>
        <v>D</v>
      </c>
      <c r="C25" s="33" t="s">
        <v>126</v>
      </c>
      <c r="D25" s="72" t="s">
        <v>137</v>
      </c>
      <c r="E25" s="65" t="s">
        <v>138</v>
      </c>
      <c r="F25" s="61">
        <v>65011</v>
      </c>
      <c r="G25" s="73" t="s">
        <v>139</v>
      </c>
      <c r="H25" s="61">
        <v>411</v>
      </c>
      <c r="I25" s="38">
        <v>36495</v>
      </c>
      <c r="J25" s="46"/>
      <c r="K25" s="40" t="s">
        <v>140</v>
      </c>
      <c r="L25" s="27" t="str">
        <f t="shared" si="0"/>
        <v>D024</v>
      </c>
      <c r="M25" s="27" t="str">
        <f t="shared" si="0"/>
        <v>D</v>
      </c>
    </row>
    <row r="26" spans="1:13" ht="30" x14ac:dyDescent="0.45">
      <c r="A26" s="32" t="str">
        <f t="shared" si="1"/>
        <v>D025</v>
      </c>
      <c r="B26" s="32" t="str">
        <f>VLOOKUP(C26,item!B:C,2,0)</f>
        <v>D</v>
      </c>
      <c r="C26" s="33" t="s">
        <v>126</v>
      </c>
      <c r="D26" s="74" t="s">
        <v>141</v>
      </c>
      <c r="E26" s="75" t="s">
        <v>67</v>
      </c>
      <c r="F26" s="61">
        <v>65008</v>
      </c>
      <c r="G26" s="76" t="s">
        <v>142</v>
      </c>
      <c r="H26" s="61">
        <v>411</v>
      </c>
      <c r="I26" s="38">
        <v>36526</v>
      </c>
      <c r="J26" s="77"/>
      <c r="K26" s="40" t="s">
        <v>143</v>
      </c>
      <c r="L26" s="27" t="str">
        <f t="shared" si="0"/>
        <v>D025</v>
      </c>
      <c r="M26" s="27" t="str">
        <f t="shared" si="0"/>
        <v>D</v>
      </c>
    </row>
    <row r="27" spans="1:13" ht="30" x14ac:dyDescent="0.45">
      <c r="A27" s="32" t="str">
        <f t="shared" si="1"/>
        <v>D026</v>
      </c>
      <c r="B27" s="32" t="str">
        <f>VLOOKUP(C27,item!B:C,2,0)</f>
        <v>D</v>
      </c>
      <c r="C27" s="33" t="s">
        <v>126</v>
      </c>
      <c r="D27" s="78" t="s">
        <v>144</v>
      </c>
      <c r="E27" s="79" t="s">
        <v>59</v>
      </c>
      <c r="F27" s="46">
        <v>65012</v>
      </c>
      <c r="G27" s="80" t="s">
        <v>145</v>
      </c>
      <c r="H27" s="46">
        <v>411</v>
      </c>
      <c r="I27" s="38">
        <v>36557</v>
      </c>
      <c r="J27" s="46"/>
      <c r="K27" s="40" t="s">
        <v>146</v>
      </c>
      <c r="L27" s="27" t="str">
        <f t="shared" si="0"/>
        <v>D026</v>
      </c>
      <c r="M27" s="27" t="str">
        <f t="shared" si="0"/>
        <v>D</v>
      </c>
    </row>
    <row r="28" spans="1:13" ht="30" x14ac:dyDescent="0.45">
      <c r="A28" s="32" t="str">
        <f t="shared" si="1"/>
        <v>D027</v>
      </c>
      <c r="B28" s="32" t="str">
        <f>VLOOKUP(C28,item!B:C,2,0)</f>
        <v>D</v>
      </c>
      <c r="C28" s="33" t="s">
        <v>126</v>
      </c>
      <c r="D28" s="46" t="s">
        <v>147</v>
      </c>
      <c r="E28" s="50" t="s">
        <v>148</v>
      </c>
      <c r="F28" s="46">
        <v>65009</v>
      </c>
      <c r="G28" s="80" t="s">
        <v>149</v>
      </c>
      <c r="H28" s="46">
        <v>411</v>
      </c>
      <c r="I28" s="38">
        <v>36586</v>
      </c>
      <c r="J28" s="46"/>
      <c r="K28" s="40" t="s">
        <v>150</v>
      </c>
      <c r="L28" s="27" t="str">
        <f t="shared" si="0"/>
        <v>D027</v>
      </c>
      <c r="M28" s="27" t="str">
        <f t="shared" si="0"/>
        <v>D</v>
      </c>
    </row>
    <row r="29" spans="1:13" ht="30" x14ac:dyDescent="0.45">
      <c r="A29" s="32" t="str">
        <f t="shared" si="1"/>
        <v>D028</v>
      </c>
      <c r="B29" s="32" t="str">
        <f>VLOOKUP(C29,item!B:C,2,0)</f>
        <v>D</v>
      </c>
      <c r="C29" s="33" t="s">
        <v>126</v>
      </c>
      <c r="D29" s="46" t="s">
        <v>151</v>
      </c>
      <c r="E29" s="50" t="s">
        <v>148</v>
      </c>
      <c r="F29" s="46">
        <v>65513</v>
      </c>
      <c r="G29" s="80" t="s">
        <v>152</v>
      </c>
      <c r="H29" s="46">
        <v>411</v>
      </c>
      <c r="I29" s="38">
        <v>36617</v>
      </c>
      <c r="J29" s="46"/>
      <c r="K29" s="40" t="s">
        <v>153</v>
      </c>
      <c r="L29" s="27" t="str">
        <f t="shared" si="0"/>
        <v>D028</v>
      </c>
      <c r="M29" s="27" t="str">
        <f t="shared" si="0"/>
        <v>D</v>
      </c>
    </row>
    <row r="30" spans="1:13" ht="30" x14ac:dyDescent="0.45">
      <c r="A30" s="32" t="str">
        <f t="shared" si="1"/>
        <v>D029</v>
      </c>
      <c r="B30" s="32" t="str">
        <f>VLOOKUP(C30,item!B:C,2,0)</f>
        <v>D</v>
      </c>
      <c r="C30" s="33" t="s">
        <v>126</v>
      </c>
      <c r="D30" s="34" t="s">
        <v>154</v>
      </c>
      <c r="E30" s="35" t="s">
        <v>155</v>
      </c>
      <c r="F30" s="36">
        <v>65013</v>
      </c>
      <c r="G30" s="37" t="s">
        <v>156</v>
      </c>
      <c r="H30" s="36">
        <v>308</v>
      </c>
      <c r="I30" s="38">
        <v>36647</v>
      </c>
      <c r="J30" s="36"/>
      <c r="K30" s="40" t="s">
        <v>157</v>
      </c>
      <c r="L30" s="27" t="str">
        <f t="shared" si="0"/>
        <v>D029</v>
      </c>
      <c r="M30" s="27" t="str">
        <f t="shared" si="0"/>
        <v>D</v>
      </c>
    </row>
    <row r="31" spans="1:13" ht="45" x14ac:dyDescent="0.45">
      <c r="A31" s="32" t="str">
        <f t="shared" si="1"/>
        <v>D030</v>
      </c>
      <c r="B31" s="32" t="str">
        <f>VLOOKUP(C31,item!B:C,2,0)</f>
        <v>D</v>
      </c>
      <c r="C31" s="33" t="s">
        <v>126</v>
      </c>
      <c r="D31" s="49" t="s">
        <v>158</v>
      </c>
      <c r="E31" s="81" t="s">
        <v>159</v>
      </c>
      <c r="F31" s="49" t="s">
        <v>160</v>
      </c>
      <c r="G31" s="82" t="s">
        <v>161</v>
      </c>
      <c r="H31" s="49" t="s">
        <v>162</v>
      </c>
      <c r="I31" s="38">
        <v>36678</v>
      </c>
      <c r="J31" s="49"/>
      <c r="K31" s="40" t="s">
        <v>163</v>
      </c>
      <c r="L31" s="27" t="str">
        <f t="shared" si="0"/>
        <v>D030</v>
      </c>
      <c r="M31" s="27" t="str">
        <f t="shared" si="0"/>
        <v>D</v>
      </c>
    </row>
    <row r="32" spans="1:13" ht="45" x14ac:dyDescent="0.45">
      <c r="A32" s="32" t="str">
        <f t="shared" si="1"/>
        <v>D031</v>
      </c>
      <c r="B32" s="32" t="str">
        <f>VLOOKUP(C32,item!B:C,2,0)</f>
        <v>D</v>
      </c>
      <c r="C32" s="33" t="s">
        <v>126</v>
      </c>
      <c r="D32" s="46" t="s">
        <v>164</v>
      </c>
      <c r="E32" s="81" t="s">
        <v>159</v>
      </c>
      <c r="F32" s="46" t="s">
        <v>160</v>
      </c>
      <c r="G32" s="48" t="s">
        <v>165</v>
      </c>
      <c r="H32" s="46" t="s">
        <v>162</v>
      </c>
      <c r="I32" s="38">
        <v>36708</v>
      </c>
      <c r="J32" s="49"/>
      <c r="K32" s="40" t="s">
        <v>166</v>
      </c>
      <c r="L32" s="27" t="str">
        <f t="shared" si="0"/>
        <v>D031</v>
      </c>
      <c r="M32" s="27" t="str">
        <f t="shared" si="0"/>
        <v>D</v>
      </c>
    </row>
    <row r="33" spans="1:13" ht="45" x14ac:dyDescent="0.45">
      <c r="A33" s="32" t="str">
        <f t="shared" si="1"/>
        <v>D032</v>
      </c>
      <c r="B33" s="32" t="str">
        <f>VLOOKUP(C33,item!B:C,2,0)</f>
        <v>D</v>
      </c>
      <c r="C33" s="33" t="s">
        <v>126</v>
      </c>
      <c r="D33" s="46" t="s">
        <v>167</v>
      </c>
      <c r="E33" s="50" t="s">
        <v>159</v>
      </c>
      <c r="F33" s="46" t="s">
        <v>160</v>
      </c>
      <c r="G33" s="48" t="s">
        <v>168</v>
      </c>
      <c r="H33" s="46" t="s">
        <v>162</v>
      </c>
      <c r="I33" s="38">
        <v>36739</v>
      </c>
      <c r="J33" s="46"/>
      <c r="K33" s="40" t="s">
        <v>169</v>
      </c>
      <c r="L33" s="27" t="str">
        <f t="shared" si="0"/>
        <v>D032</v>
      </c>
      <c r="M33" s="27" t="str">
        <f t="shared" si="0"/>
        <v>D</v>
      </c>
    </row>
    <row r="34" spans="1:13" ht="30" x14ac:dyDescent="0.45">
      <c r="A34" s="32" t="str">
        <f t="shared" si="1"/>
        <v>E033</v>
      </c>
      <c r="B34" s="32" t="str">
        <f>VLOOKUP(C34,item!B:C,2,0)</f>
        <v>E</v>
      </c>
      <c r="C34" s="33" t="s">
        <v>170</v>
      </c>
      <c r="D34" s="34" t="s">
        <v>171</v>
      </c>
      <c r="E34" s="35" t="s">
        <v>78</v>
      </c>
      <c r="F34" s="36">
        <v>65003</v>
      </c>
      <c r="G34" s="37" t="s">
        <v>172</v>
      </c>
      <c r="H34" s="36">
        <v>215</v>
      </c>
      <c r="I34" s="38">
        <v>36770</v>
      </c>
      <c r="J34" s="36"/>
      <c r="K34" s="40" t="s">
        <v>173</v>
      </c>
      <c r="L34" s="27" t="str">
        <f t="shared" si="0"/>
        <v>E033</v>
      </c>
      <c r="M34" s="27" t="str">
        <f t="shared" si="0"/>
        <v>E</v>
      </c>
    </row>
    <row r="35" spans="1:13" ht="30" x14ac:dyDescent="0.45">
      <c r="A35" s="32" t="str">
        <f t="shared" si="1"/>
        <v>E034</v>
      </c>
      <c r="B35" s="32" t="str">
        <f>VLOOKUP(C35,item!B:C,2,0)</f>
        <v>E</v>
      </c>
      <c r="C35" s="33" t="s">
        <v>170</v>
      </c>
      <c r="D35" s="46" t="s">
        <v>174</v>
      </c>
      <c r="E35" s="50" t="s">
        <v>96</v>
      </c>
      <c r="F35" s="46">
        <v>65035</v>
      </c>
      <c r="G35" s="48" t="s">
        <v>175</v>
      </c>
      <c r="H35" s="46">
        <v>201</v>
      </c>
      <c r="I35" s="38">
        <v>36800</v>
      </c>
      <c r="J35" s="46"/>
      <c r="K35" s="40" t="s">
        <v>176</v>
      </c>
      <c r="L35" s="27" t="str">
        <f t="shared" si="0"/>
        <v>E034</v>
      </c>
      <c r="M35" s="27" t="str">
        <f t="shared" si="0"/>
        <v>E</v>
      </c>
    </row>
    <row r="36" spans="1:13" ht="30" x14ac:dyDescent="0.45">
      <c r="A36" s="32" t="str">
        <f t="shared" si="1"/>
        <v>E035</v>
      </c>
      <c r="B36" s="32" t="str">
        <f>VLOOKUP(C36,item!B:C,2,0)</f>
        <v>E</v>
      </c>
      <c r="C36" s="33" t="s">
        <v>170</v>
      </c>
      <c r="D36" s="46" t="s">
        <v>177</v>
      </c>
      <c r="E36" s="50" t="s">
        <v>178</v>
      </c>
      <c r="F36" s="52">
        <v>65042</v>
      </c>
      <c r="G36" s="55" t="s">
        <v>179</v>
      </c>
      <c r="H36" s="52">
        <v>200</v>
      </c>
      <c r="I36" s="38">
        <v>36831</v>
      </c>
      <c r="J36" s="52"/>
      <c r="K36" s="40" t="s">
        <v>180</v>
      </c>
      <c r="L36" s="27" t="str">
        <f t="shared" si="0"/>
        <v>E035</v>
      </c>
      <c r="M36" s="27" t="str">
        <f t="shared" si="0"/>
        <v>E</v>
      </c>
    </row>
    <row r="37" spans="1:13" ht="30" x14ac:dyDescent="0.45">
      <c r="A37" s="32" t="str">
        <f t="shared" si="1"/>
        <v>E036</v>
      </c>
      <c r="B37" s="32" t="str">
        <f>VLOOKUP(C37,item!B:C,2,0)</f>
        <v>E</v>
      </c>
      <c r="C37" s="33" t="s">
        <v>170</v>
      </c>
      <c r="D37" s="46" t="s">
        <v>181</v>
      </c>
      <c r="E37" s="50" t="s">
        <v>59</v>
      </c>
      <c r="F37" s="46">
        <v>65041</v>
      </c>
      <c r="G37" s="48" t="s">
        <v>182</v>
      </c>
      <c r="H37" s="46">
        <v>200</v>
      </c>
      <c r="I37" s="38">
        <v>36861</v>
      </c>
      <c r="J37" s="46"/>
      <c r="K37" s="40" t="s">
        <v>183</v>
      </c>
      <c r="L37" s="27" t="str">
        <f t="shared" si="0"/>
        <v>E036</v>
      </c>
      <c r="M37" s="27" t="str">
        <f t="shared" si="0"/>
        <v>E</v>
      </c>
    </row>
    <row r="38" spans="1:13" ht="30" x14ac:dyDescent="0.45">
      <c r="A38" s="32" t="str">
        <f t="shared" si="1"/>
        <v>E037</v>
      </c>
      <c r="B38" s="32" t="str">
        <f>VLOOKUP(C38,item!B:C,2,0)</f>
        <v>E</v>
      </c>
      <c r="C38" s="33" t="s">
        <v>170</v>
      </c>
      <c r="D38" s="46"/>
      <c r="E38" s="50"/>
      <c r="F38" s="46">
        <v>65040</v>
      </c>
      <c r="G38" s="48"/>
      <c r="H38" s="46">
        <v>200</v>
      </c>
      <c r="I38" s="38">
        <v>36892</v>
      </c>
      <c r="J38" s="46"/>
      <c r="K38" s="40" t="s">
        <v>184</v>
      </c>
      <c r="L38" s="27" t="str">
        <f t="shared" si="0"/>
        <v>E037</v>
      </c>
      <c r="M38" s="27" t="str">
        <f t="shared" si="0"/>
        <v>E</v>
      </c>
    </row>
    <row r="39" spans="1:13" ht="30" x14ac:dyDescent="0.45">
      <c r="A39" s="32" t="str">
        <f t="shared" si="1"/>
        <v>E038</v>
      </c>
      <c r="B39" s="32" t="str">
        <f>VLOOKUP(C39,item!B:C,2,0)</f>
        <v>E</v>
      </c>
      <c r="C39" s="33" t="s">
        <v>170</v>
      </c>
      <c r="D39" s="46" t="s">
        <v>185</v>
      </c>
      <c r="E39" s="50" t="s">
        <v>186</v>
      </c>
      <c r="F39" s="46">
        <v>65039</v>
      </c>
      <c r="G39" s="48" t="s">
        <v>187</v>
      </c>
      <c r="H39" s="46">
        <v>207</v>
      </c>
      <c r="I39" s="38">
        <v>36923</v>
      </c>
      <c r="J39" s="46"/>
      <c r="K39" s="40" t="s">
        <v>188</v>
      </c>
      <c r="L39" s="27" t="str">
        <f t="shared" si="0"/>
        <v>E038</v>
      </c>
      <c r="M39" s="27" t="str">
        <f t="shared" si="0"/>
        <v>E</v>
      </c>
    </row>
    <row r="40" spans="1:13" ht="30" x14ac:dyDescent="0.45">
      <c r="A40" s="32" t="str">
        <f t="shared" si="1"/>
        <v>E039</v>
      </c>
      <c r="B40" s="32" t="str">
        <f>VLOOKUP(C40,item!B:C,2,0)</f>
        <v>E</v>
      </c>
      <c r="C40" s="33" t="s">
        <v>170</v>
      </c>
      <c r="D40" s="61"/>
      <c r="E40" s="50"/>
      <c r="F40" s="46">
        <v>65037</v>
      </c>
      <c r="G40" s="48"/>
      <c r="H40" s="46">
        <v>207</v>
      </c>
      <c r="I40" s="38">
        <v>36951</v>
      </c>
      <c r="J40" s="62"/>
      <c r="K40" s="40" t="s">
        <v>189</v>
      </c>
      <c r="L40" s="27" t="str">
        <f t="shared" si="0"/>
        <v>E039</v>
      </c>
      <c r="M40" s="27" t="str">
        <f t="shared" si="0"/>
        <v>E</v>
      </c>
    </row>
    <row r="41" spans="1:13" ht="30" x14ac:dyDescent="0.45">
      <c r="A41" s="32" t="str">
        <f t="shared" si="1"/>
        <v>E040</v>
      </c>
      <c r="B41" s="32" t="str">
        <f>VLOOKUP(C41,item!B:C,2,0)</f>
        <v>E</v>
      </c>
      <c r="C41" s="33" t="s">
        <v>170</v>
      </c>
      <c r="D41" s="46" t="s">
        <v>190</v>
      </c>
      <c r="E41" s="50" t="s">
        <v>59</v>
      </c>
      <c r="F41" s="46">
        <v>65517</v>
      </c>
      <c r="G41" s="48" t="s">
        <v>191</v>
      </c>
      <c r="H41" s="46">
        <v>311</v>
      </c>
      <c r="I41" s="38">
        <v>36982</v>
      </c>
      <c r="J41" s="46"/>
      <c r="K41" s="40" t="s">
        <v>192</v>
      </c>
      <c r="L41" s="27" t="str">
        <f t="shared" si="0"/>
        <v>E040</v>
      </c>
      <c r="M41" s="27" t="str">
        <f t="shared" si="0"/>
        <v>E</v>
      </c>
    </row>
    <row r="42" spans="1:13" ht="30" x14ac:dyDescent="0.45">
      <c r="A42" s="32" t="str">
        <f t="shared" si="1"/>
        <v>E041</v>
      </c>
      <c r="B42" s="32" t="str">
        <f>VLOOKUP(C42,item!B:C,2,0)</f>
        <v>E</v>
      </c>
      <c r="C42" s="33" t="s">
        <v>170</v>
      </c>
      <c r="D42" s="46" t="s">
        <v>193</v>
      </c>
      <c r="E42" s="50" t="s">
        <v>67</v>
      </c>
      <c r="F42" s="46">
        <v>65514</v>
      </c>
      <c r="G42" s="48" t="s">
        <v>194</v>
      </c>
      <c r="H42" s="46">
        <v>311</v>
      </c>
      <c r="I42" s="38">
        <v>37012</v>
      </c>
      <c r="J42" s="46"/>
      <c r="K42" s="40" t="s">
        <v>195</v>
      </c>
      <c r="L42" s="27" t="str">
        <f t="shared" si="0"/>
        <v>E041</v>
      </c>
      <c r="M42" s="27" t="str">
        <f t="shared" si="0"/>
        <v>E</v>
      </c>
    </row>
    <row r="43" spans="1:13" ht="30" x14ac:dyDescent="0.45">
      <c r="A43" s="32" t="str">
        <f t="shared" si="1"/>
        <v>E042</v>
      </c>
      <c r="B43" s="32" t="str">
        <f>VLOOKUP(C43,item!B:C,2,0)</f>
        <v>E</v>
      </c>
      <c r="C43" s="33" t="s">
        <v>170</v>
      </c>
      <c r="D43" s="83" t="s">
        <v>196</v>
      </c>
      <c r="E43" s="65" t="s">
        <v>59</v>
      </c>
      <c r="F43" s="61">
        <v>65515</v>
      </c>
      <c r="G43" s="84" t="s">
        <v>197</v>
      </c>
      <c r="H43" s="61">
        <v>311</v>
      </c>
      <c r="I43" s="38">
        <v>37043</v>
      </c>
      <c r="J43" s="62"/>
      <c r="K43" s="40" t="s">
        <v>198</v>
      </c>
      <c r="L43" s="27" t="str">
        <f t="shared" si="0"/>
        <v>E042</v>
      </c>
      <c r="M43" s="27" t="str">
        <f t="shared" si="0"/>
        <v>E</v>
      </c>
    </row>
    <row r="44" spans="1:13" ht="30" x14ac:dyDescent="0.45">
      <c r="A44" s="32" t="str">
        <f t="shared" si="1"/>
        <v>E043</v>
      </c>
      <c r="B44" s="32" t="str">
        <f>VLOOKUP(C44,item!B:C,2,0)</f>
        <v>E</v>
      </c>
      <c r="C44" s="33" t="s">
        <v>170</v>
      </c>
      <c r="D44" s="61" t="s">
        <v>199</v>
      </c>
      <c r="E44" s="50" t="s">
        <v>59</v>
      </c>
      <c r="F44" s="46">
        <v>65520</v>
      </c>
      <c r="G44" s="48" t="s">
        <v>200</v>
      </c>
      <c r="H44" s="46">
        <v>311</v>
      </c>
      <c r="I44" s="38">
        <v>37073</v>
      </c>
      <c r="J44" s="62"/>
      <c r="K44" s="40" t="s">
        <v>201</v>
      </c>
      <c r="L44" s="27" t="str">
        <f t="shared" si="0"/>
        <v>E043</v>
      </c>
      <c r="M44" s="27" t="str">
        <f t="shared" si="0"/>
        <v>E</v>
      </c>
    </row>
    <row r="45" spans="1:13" ht="30" x14ac:dyDescent="0.45">
      <c r="A45" s="32" t="str">
        <f t="shared" si="1"/>
        <v>E044</v>
      </c>
      <c r="B45" s="32" t="str">
        <f>VLOOKUP(C45,item!B:C,2,0)</f>
        <v>E</v>
      </c>
      <c r="C45" s="85" t="s">
        <v>170</v>
      </c>
      <c r="D45" s="46" t="s">
        <v>202</v>
      </c>
      <c r="E45" s="50" t="s">
        <v>59</v>
      </c>
      <c r="F45" s="46">
        <v>65524</v>
      </c>
      <c r="G45" s="48" t="s">
        <v>203</v>
      </c>
      <c r="H45" s="46">
        <v>311</v>
      </c>
      <c r="I45" s="38">
        <v>37104</v>
      </c>
      <c r="J45" s="46"/>
      <c r="K45" s="40" t="s">
        <v>204</v>
      </c>
      <c r="L45" s="27" t="str">
        <f t="shared" si="0"/>
        <v>E044</v>
      </c>
      <c r="M45" s="27" t="str">
        <f t="shared" si="0"/>
        <v>E</v>
      </c>
    </row>
    <row r="46" spans="1:13" ht="30" x14ac:dyDescent="0.45">
      <c r="A46" s="32" t="str">
        <f t="shared" si="1"/>
        <v>E045</v>
      </c>
      <c r="B46" s="32" t="str">
        <f>VLOOKUP(C46,item!B:C,2,0)</f>
        <v>E</v>
      </c>
      <c r="C46" s="85" t="s">
        <v>170</v>
      </c>
      <c r="D46" s="46" t="s">
        <v>205</v>
      </c>
      <c r="E46" s="50" t="s">
        <v>59</v>
      </c>
      <c r="F46" s="46">
        <v>65523</v>
      </c>
      <c r="G46" s="48" t="s">
        <v>206</v>
      </c>
      <c r="H46" s="46">
        <v>311</v>
      </c>
      <c r="I46" s="38">
        <v>37135</v>
      </c>
      <c r="J46" s="46"/>
      <c r="K46" s="40" t="s">
        <v>207</v>
      </c>
      <c r="L46" s="27" t="str">
        <f t="shared" si="0"/>
        <v>E045</v>
      </c>
      <c r="M46" s="27" t="str">
        <f t="shared" si="0"/>
        <v>E</v>
      </c>
    </row>
    <row r="47" spans="1:13" ht="30" x14ac:dyDescent="0.45">
      <c r="A47" s="32" t="str">
        <f t="shared" si="1"/>
        <v>E046</v>
      </c>
      <c r="B47" s="32" t="str">
        <f>VLOOKUP(C47,item!B:C,2,0)</f>
        <v>E</v>
      </c>
      <c r="C47" s="85" t="s">
        <v>170</v>
      </c>
      <c r="D47" s="46" t="s">
        <v>208</v>
      </c>
      <c r="E47" s="50" t="s">
        <v>59</v>
      </c>
      <c r="F47" s="46">
        <v>65521</v>
      </c>
      <c r="G47" s="48" t="s">
        <v>209</v>
      </c>
      <c r="H47" s="46">
        <v>315</v>
      </c>
      <c r="I47" s="38">
        <v>37165</v>
      </c>
      <c r="J47" s="46"/>
      <c r="K47" s="40" t="s">
        <v>210</v>
      </c>
      <c r="L47" s="27" t="str">
        <f t="shared" si="0"/>
        <v>E046</v>
      </c>
      <c r="M47" s="27" t="str">
        <f t="shared" si="0"/>
        <v>E</v>
      </c>
    </row>
    <row r="48" spans="1:13" ht="30" x14ac:dyDescent="0.45">
      <c r="A48" s="32" t="str">
        <f t="shared" si="1"/>
        <v>E047</v>
      </c>
      <c r="B48" s="32" t="str">
        <f>VLOOKUP(C48,item!B:C,2,0)</f>
        <v>E</v>
      </c>
      <c r="C48" s="85" t="s">
        <v>170</v>
      </c>
      <c r="D48" s="46" t="s">
        <v>211</v>
      </c>
      <c r="E48" s="50" t="s">
        <v>59</v>
      </c>
      <c r="F48" s="46">
        <v>65518</v>
      </c>
      <c r="G48" s="48" t="s">
        <v>212</v>
      </c>
      <c r="H48" s="46">
        <v>315</v>
      </c>
      <c r="I48" s="38">
        <v>37196</v>
      </c>
      <c r="J48" s="46"/>
      <c r="K48" s="40" t="s">
        <v>213</v>
      </c>
      <c r="L48" s="27" t="str">
        <f t="shared" si="0"/>
        <v>E047</v>
      </c>
      <c r="M48" s="27" t="str">
        <f t="shared" si="0"/>
        <v>E</v>
      </c>
    </row>
    <row r="49" spans="1:13" ht="30" x14ac:dyDescent="0.45">
      <c r="A49" s="32" t="str">
        <f t="shared" si="1"/>
        <v>E048</v>
      </c>
      <c r="B49" s="32" t="str">
        <f>VLOOKUP(C49,item!B:C,2,0)</f>
        <v>E</v>
      </c>
      <c r="C49" s="85" t="s">
        <v>170</v>
      </c>
      <c r="D49" s="61"/>
      <c r="E49" s="50" t="s">
        <v>59</v>
      </c>
      <c r="F49" s="46">
        <v>65516</v>
      </c>
      <c r="G49" s="48"/>
      <c r="H49" s="46">
        <v>315</v>
      </c>
      <c r="I49" s="38">
        <v>37226</v>
      </c>
      <c r="J49" s="62"/>
      <c r="K49" s="40" t="s">
        <v>214</v>
      </c>
      <c r="L49" s="27" t="str">
        <f t="shared" si="0"/>
        <v>E048</v>
      </c>
      <c r="M49" s="27" t="str">
        <f t="shared" si="0"/>
        <v>E</v>
      </c>
    </row>
    <row r="50" spans="1:13" ht="30" x14ac:dyDescent="0.45">
      <c r="A50" s="32" t="str">
        <f t="shared" si="1"/>
        <v>E049</v>
      </c>
      <c r="B50" s="32" t="str">
        <f>VLOOKUP(C50,item!B:C,2,0)</f>
        <v>E</v>
      </c>
      <c r="C50" s="85" t="s">
        <v>170</v>
      </c>
      <c r="D50" s="46" t="s">
        <v>215</v>
      </c>
      <c r="E50" s="50" t="s">
        <v>59</v>
      </c>
      <c r="F50" s="46">
        <v>65056</v>
      </c>
      <c r="G50" s="48" t="s">
        <v>216</v>
      </c>
      <c r="H50" s="46">
        <v>316</v>
      </c>
      <c r="I50" s="38">
        <v>37257</v>
      </c>
      <c r="J50" s="46"/>
      <c r="K50" s="40" t="s">
        <v>217</v>
      </c>
      <c r="L50" s="27" t="str">
        <f t="shared" si="0"/>
        <v>E049</v>
      </c>
      <c r="M50" s="27" t="str">
        <f t="shared" si="0"/>
        <v>E</v>
      </c>
    </row>
    <row r="51" spans="1:13" ht="30" x14ac:dyDescent="0.45">
      <c r="A51" s="32" t="str">
        <f t="shared" si="1"/>
        <v>E050</v>
      </c>
      <c r="B51" s="32" t="str">
        <f>VLOOKUP(C51,item!B:C,2,0)</f>
        <v>E</v>
      </c>
      <c r="C51" s="85" t="s">
        <v>170</v>
      </c>
      <c r="D51" s="46" t="s">
        <v>218</v>
      </c>
      <c r="E51" s="50" t="s">
        <v>59</v>
      </c>
      <c r="F51" s="52">
        <v>65032</v>
      </c>
      <c r="G51" s="55" t="s">
        <v>219</v>
      </c>
      <c r="H51" s="52">
        <v>316</v>
      </c>
      <c r="I51" s="38">
        <v>37288</v>
      </c>
      <c r="J51" s="52"/>
      <c r="K51" s="40" t="s">
        <v>220</v>
      </c>
      <c r="L51" s="27" t="str">
        <f t="shared" si="0"/>
        <v>E050</v>
      </c>
      <c r="M51" s="27" t="str">
        <f t="shared" si="0"/>
        <v>E</v>
      </c>
    </row>
    <row r="52" spans="1:13" ht="30" x14ac:dyDescent="0.45">
      <c r="A52" s="32" t="str">
        <f t="shared" si="1"/>
        <v>E051</v>
      </c>
      <c r="B52" s="32" t="str">
        <f>VLOOKUP(C52,item!B:C,2,0)</f>
        <v>E</v>
      </c>
      <c r="C52" s="85" t="s">
        <v>170</v>
      </c>
      <c r="D52" s="86" t="s">
        <v>221</v>
      </c>
      <c r="E52" s="50" t="s">
        <v>59</v>
      </c>
      <c r="F52" s="52">
        <v>65025</v>
      </c>
      <c r="G52" s="55" t="s">
        <v>222</v>
      </c>
      <c r="H52" s="52">
        <v>316</v>
      </c>
      <c r="I52" s="38">
        <v>37316</v>
      </c>
      <c r="J52" s="52"/>
      <c r="K52" s="40" t="s">
        <v>223</v>
      </c>
      <c r="L52" s="27" t="str">
        <f t="shared" si="0"/>
        <v>E051</v>
      </c>
      <c r="M52" s="27" t="str">
        <f t="shared" si="0"/>
        <v>E</v>
      </c>
    </row>
    <row r="53" spans="1:13" ht="30" x14ac:dyDescent="0.45">
      <c r="A53" s="32" t="str">
        <f t="shared" si="1"/>
        <v>E052</v>
      </c>
      <c r="B53" s="32" t="str">
        <f>VLOOKUP(C53,item!B:C,2,0)</f>
        <v>E</v>
      </c>
      <c r="C53" s="85" t="s">
        <v>170</v>
      </c>
      <c r="D53" s="46" t="s">
        <v>224</v>
      </c>
      <c r="E53" s="50" t="s">
        <v>225</v>
      </c>
      <c r="F53" s="52">
        <v>65015</v>
      </c>
      <c r="G53" s="55" t="s">
        <v>226</v>
      </c>
      <c r="H53" s="52">
        <v>407</v>
      </c>
      <c r="I53" s="38">
        <v>37347</v>
      </c>
      <c r="J53" s="52"/>
      <c r="K53" s="40" t="s">
        <v>227</v>
      </c>
      <c r="L53" s="27" t="str">
        <f t="shared" si="0"/>
        <v>E052</v>
      </c>
      <c r="M53" s="27" t="str">
        <f t="shared" si="0"/>
        <v>E</v>
      </c>
    </row>
    <row r="54" spans="1:13" ht="30" x14ac:dyDescent="0.45">
      <c r="A54" s="32" t="str">
        <f t="shared" si="1"/>
        <v>E053</v>
      </c>
      <c r="B54" s="32" t="str">
        <f>VLOOKUP(C54,item!B:C,2,0)</f>
        <v>E</v>
      </c>
      <c r="C54" s="85" t="s">
        <v>170</v>
      </c>
      <c r="D54" s="46" t="s">
        <v>228</v>
      </c>
      <c r="E54" s="50" t="s">
        <v>131</v>
      </c>
      <c r="F54" s="87">
        <v>65054</v>
      </c>
      <c r="G54" s="88" t="s">
        <v>229</v>
      </c>
      <c r="H54" s="87">
        <v>409</v>
      </c>
      <c r="I54" s="38">
        <v>37377</v>
      </c>
      <c r="J54" s="87"/>
      <c r="K54" s="40" t="s">
        <v>230</v>
      </c>
      <c r="L54" s="27" t="str">
        <f t="shared" si="0"/>
        <v>E053</v>
      </c>
      <c r="M54" s="27" t="str">
        <f t="shared" si="0"/>
        <v>E</v>
      </c>
    </row>
  </sheetData>
  <phoneticPr fontId="3" type="noConversion"/>
  <conditionalFormatting sqref="I1:I65522">
    <cfRule type="cellIs" dxfId="254" priority="26" stopIfTrue="1" operator="notEqual">
      <formula>#REF!</formula>
    </cfRule>
  </conditionalFormatting>
  <conditionalFormatting sqref="C55:E58 J55:K58 C59:K1048576 C1:K54">
    <cfRule type="expression" dxfId="253" priority="21">
      <formula>$A1="程式組"</formula>
    </cfRule>
    <cfRule type="expression" dxfId="252" priority="22">
      <formula>$A1="網路組"</formula>
    </cfRule>
    <cfRule type="expression" dxfId="251" priority="23">
      <formula>$A1="作業組"</formula>
    </cfRule>
    <cfRule type="expression" dxfId="250" priority="24">
      <formula>$A1="教學組"</formula>
    </cfRule>
    <cfRule type="expression" dxfId="249" priority="25">
      <formula>$A1="行政室"</formula>
    </cfRule>
  </conditionalFormatting>
  <conditionalFormatting sqref="C1:J10">
    <cfRule type="expression" dxfId="248" priority="27">
      <formula>#REF!="程式組"</formula>
    </cfRule>
    <cfRule type="expression" dxfId="247" priority="28">
      <formula>#REF!="網路組"</formula>
    </cfRule>
    <cfRule type="expression" dxfId="246" priority="29">
      <formula>#REF!="作業組"</formula>
    </cfRule>
    <cfRule type="expression" dxfId="245" priority="30">
      <formula>#REF!="教學組"</formula>
    </cfRule>
    <cfRule type="expression" dxfId="244" priority="31">
      <formula>#REF!="行政室"</formula>
    </cfRule>
  </conditionalFormatting>
  <conditionalFormatting sqref="C11:J21">
    <cfRule type="expression" dxfId="243" priority="32">
      <formula>#REF!="程式組"</formula>
    </cfRule>
    <cfRule type="expression" dxfId="242" priority="33">
      <formula>#REF!="網路組"</formula>
    </cfRule>
    <cfRule type="expression" dxfId="241" priority="34">
      <formula>#REF!="作業組"</formula>
    </cfRule>
    <cfRule type="expression" dxfId="240" priority="35">
      <formula>#REF!="教學組"</formula>
    </cfRule>
    <cfRule type="expression" dxfId="239" priority="36">
      <formula>#REF!="行政室"</formula>
    </cfRule>
  </conditionalFormatting>
  <conditionalFormatting sqref="O1:P2">
    <cfRule type="expression" dxfId="238" priority="11">
      <formula>$A1="程式組"</formula>
    </cfRule>
    <cfRule type="expression" dxfId="237" priority="12">
      <formula>$A1="網路組"</formula>
    </cfRule>
    <cfRule type="expression" dxfId="236" priority="13">
      <formula>$A1="作業組"</formula>
    </cfRule>
    <cfRule type="expression" dxfId="235" priority="14">
      <formula>$A1="教學組"</formula>
    </cfRule>
    <cfRule type="expression" dxfId="234" priority="15">
      <formula>$A1="行政室"</formula>
    </cfRule>
  </conditionalFormatting>
  <conditionalFormatting sqref="O1:P2">
    <cfRule type="expression" dxfId="233" priority="16">
      <formula>#REF!="程式組"</formula>
    </cfRule>
    <cfRule type="expression" dxfId="232" priority="17">
      <formula>#REF!="網路組"</formula>
    </cfRule>
    <cfRule type="expression" dxfId="231" priority="18">
      <formula>#REF!="作業組"</formula>
    </cfRule>
    <cfRule type="expression" dxfId="230" priority="19">
      <formula>#REF!="教學組"</formula>
    </cfRule>
    <cfRule type="expression" dxfId="229" priority="20">
      <formula>#REF!="行政室"</formula>
    </cfRule>
  </conditionalFormatting>
  <conditionalFormatting sqref="U1">
    <cfRule type="expression" dxfId="228" priority="1">
      <formula>$A1="程式組"</formula>
    </cfRule>
    <cfRule type="expression" dxfId="227" priority="2">
      <formula>$A1="網路組"</formula>
    </cfRule>
    <cfRule type="expression" dxfId="226" priority="3">
      <formula>$A1="作業組"</formula>
    </cfRule>
    <cfRule type="expression" dxfId="225" priority="4">
      <formula>$A1="教學組"</formula>
    </cfRule>
    <cfRule type="expression" dxfId="224" priority="5">
      <formula>$A1="行政室"</formula>
    </cfRule>
  </conditionalFormatting>
  <conditionalFormatting sqref="U1">
    <cfRule type="expression" dxfId="223" priority="6">
      <formula>#REF!="程式組"</formula>
    </cfRule>
    <cfRule type="expression" dxfId="222" priority="7">
      <formula>#REF!="網路組"</formula>
    </cfRule>
    <cfRule type="expression" dxfId="221" priority="8">
      <formula>#REF!="作業組"</formula>
    </cfRule>
    <cfRule type="expression" dxfId="220" priority="9">
      <formula>#REF!="教學組"</formula>
    </cfRule>
    <cfRule type="expression" dxfId="219" priority="10">
      <formula>#REF!="行政室"</formula>
    </cfRule>
  </conditionalFormatting>
  <dataValidations count="1">
    <dataValidation type="list" allowBlank="1" showInputMessage="1" showErrorMessage="1" sqref="T2" xr:uid="{A584E969-A69D-4217-9FB9-A5371B6896AB}">
      <formula1>$A:$A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E97B61-5249-4E47-891E-99684F7C42F4}">
          <x14:formula1>
            <xm:f>item!$B$2:$B$6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F458-C8F0-41D1-9837-C1CB71B9F570}">
  <sheetPr>
    <tabColor theme="5" tint="0.39997558519241921"/>
  </sheetPr>
  <dimension ref="A1:X54"/>
  <sheetViews>
    <sheetView zoomScale="115" zoomScaleNormal="115" workbookViewId="0">
      <selection activeCell="P16" sqref="P16"/>
    </sheetView>
  </sheetViews>
  <sheetFormatPr defaultRowHeight="16.75" x14ac:dyDescent="0.45"/>
  <cols>
    <col min="1" max="1" width="5.23046875" style="27" customWidth="1"/>
    <col min="2" max="2" width="8.84375" style="27" customWidth="1"/>
    <col min="3" max="3" width="9.07421875" style="89" customWidth="1"/>
    <col min="4" max="4" width="9.23046875" style="89"/>
    <col min="5" max="5" width="9.69140625" style="89" customWidth="1"/>
    <col min="6" max="6" width="6.765625" style="90" hidden="1" customWidth="1"/>
    <col min="7" max="7" width="7.3046875" style="89" hidden="1" customWidth="1"/>
    <col min="8" max="8" width="7" style="90" hidden="1" customWidth="1"/>
    <col min="9" max="9" width="10.4609375" style="91" bestFit="1" customWidth="1"/>
    <col min="10" max="10" width="5" style="90" bestFit="1" customWidth="1"/>
    <col min="11" max="11" width="3.84375" style="92" customWidth="1"/>
    <col min="12" max="12" width="5.84375" style="41" customWidth="1"/>
    <col min="13" max="13" width="8.07421875" style="41" customWidth="1"/>
    <col min="14" max="14" width="5.69140625" style="41" customWidth="1"/>
    <col min="15" max="16" width="9.23046875" style="41"/>
    <col min="17" max="17" width="10.4609375" style="41" customWidth="1"/>
    <col min="18" max="18" width="9.07421875" style="41" bestFit="1" customWidth="1"/>
    <col min="19" max="19" width="11.69140625" style="41" customWidth="1"/>
    <col min="20" max="20" width="12.3046875" style="41" customWidth="1"/>
    <col min="21" max="21" width="13.23046875" style="41" customWidth="1"/>
    <col min="22" max="22" width="15.07421875" style="41" customWidth="1"/>
    <col min="23" max="23" width="10.07421875" style="41" customWidth="1"/>
    <col min="24" max="251" width="9.23046875" style="41"/>
    <col min="252" max="252" width="6.07421875" style="41" customWidth="1"/>
    <col min="253" max="253" width="11.84375" style="41" customWidth="1"/>
    <col min="254" max="254" width="7.23046875" style="41" bestFit="1" customWidth="1"/>
    <col min="255" max="255" width="10.3046875" style="41" customWidth="1"/>
    <col min="256" max="256" width="9.4609375" style="41" bestFit="1" customWidth="1"/>
    <col min="257" max="259" width="10.3046875" style="41" customWidth="1"/>
    <col min="260" max="260" width="9.4609375" style="41" bestFit="1" customWidth="1"/>
    <col min="261" max="507" width="9.23046875" style="41"/>
    <col min="508" max="508" width="6.07421875" style="41" customWidth="1"/>
    <col min="509" max="509" width="11.84375" style="41" customWidth="1"/>
    <col min="510" max="510" width="7.23046875" style="41" bestFit="1" customWidth="1"/>
    <col min="511" max="511" width="10.3046875" style="41" customWidth="1"/>
    <col min="512" max="512" width="9.4609375" style="41" bestFit="1" customWidth="1"/>
    <col min="513" max="515" width="10.3046875" style="41" customWidth="1"/>
    <col min="516" max="516" width="9.4609375" style="41" bestFit="1" customWidth="1"/>
    <col min="517" max="763" width="9.23046875" style="41"/>
    <col min="764" max="764" width="6.07421875" style="41" customWidth="1"/>
    <col min="765" max="765" width="11.84375" style="41" customWidth="1"/>
    <col min="766" max="766" width="7.23046875" style="41" bestFit="1" customWidth="1"/>
    <col min="767" max="767" width="10.3046875" style="41" customWidth="1"/>
    <col min="768" max="768" width="9.4609375" style="41" bestFit="1" customWidth="1"/>
    <col min="769" max="771" width="10.3046875" style="41" customWidth="1"/>
    <col min="772" max="772" width="9.4609375" style="41" bestFit="1" customWidth="1"/>
    <col min="773" max="1019" width="9.23046875" style="41"/>
    <col min="1020" max="1020" width="6.07421875" style="41" customWidth="1"/>
    <col min="1021" max="1021" width="11.84375" style="41" customWidth="1"/>
    <col min="1022" max="1022" width="7.23046875" style="41" bestFit="1" customWidth="1"/>
    <col min="1023" max="1023" width="10.3046875" style="41" customWidth="1"/>
    <col min="1024" max="1024" width="9.4609375" style="41" bestFit="1" customWidth="1"/>
    <col min="1025" max="1027" width="10.3046875" style="41" customWidth="1"/>
    <col min="1028" max="1028" width="9.4609375" style="41" bestFit="1" customWidth="1"/>
    <col min="1029" max="1275" width="9.23046875" style="41"/>
    <col min="1276" max="1276" width="6.07421875" style="41" customWidth="1"/>
    <col min="1277" max="1277" width="11.84375" style="41" customWidth="1"/>
    <col min="1278" max="1278" width="7.23046875" style="41" bestFit="1" customWidth="1"/>
    <col min="1279" max="1279" width="10.3046875" style="41" customWidth="1"/>
    <col min="1280" max="1280" width="9.4609375" style="41" bestFit="1" customWidth="1"/>
    <col min="1281" max="1283" width="10.3046875" style="41" customWidth="1"/>
    <col min="1284" max="1284" width="9.4609375" style="41" bestFit="1" customWidth="1"/>
    <col min="1285" max="1531" width="9.23046875" style="41"/>
    <col min="1532" max="1532" width="6.07421875" style="41" customWidth="1"/>
    <col min="1533" max="1533" width="11.84375" style="41" customWidth="1"/>
    <col min="1534" max="1534" width="7.23046875" style="41" bestFit="1" customWidth="1"/>
    <col min="1535" max="1535" width="10.3046875" style="41" customWidth="1"/>
    <col min="1536" max="1536" width="9.4609375" style="41" bestFit="1" customWidth="1"/>
    <col min="1537" max="1539" width="10.3046875" style="41" customWidth="1"/>
    <col min="1540" max="1540" width="9.4609375" style="41" bestFit="1" customWidth="1"/>
    <col min="1541" max="1787" width="9.23046875" style="41"/>
    <col min="1788" max="1788" width="6.07421875" style="41" customWidth="1"/>
    <col min="1789" max="1789" width="11.84375" style="41" customWidth="1"/>
    <col min="1790" max="1790" width="7.23046875" style="41" bestFit="1" customWidth="1"/>
    <col min="1791" max="1791" width="10.3046875" style="41" customWidth="1"/>
    <col min="1792" max="1792" width="9.4609375" style="41" bestFit="1" customWidth="1"/>
    <col min="1793" max="1795" width="10.3046875" style="41" customWidth="1"/>
    <col min="1796" max="1796" width="9.4609375" style="41" bestFit="1" customWidth="1"/>
    <col min="1797" max="2043" width="9.23046875" style="41"/>
    <col min="2044" max="2044" width="6.07421875" style="41" customWidth="1"/>
    <col min="2045" max="2045" width="11.84375" style="41" customWidth="1"/>
    <col min="2046" max="2046" width="7.23046875" style="41" bestFit="1" customWidth="1"/>
    <col min="2047" max="2047" width="10.3046875" style="41" customWidth="1"/>
    <col min="2048" max="2048" width="9.4609375" style="41" bestFit="1" customWidth="1"/>
    <col min="2049" max="2051" width="10.3046875" style="41" customWidth="1"/>
    <col min="2052" max="2052" width="9.4609375" style="41" bestFit="1" customWidth="1"/>
    <col min="2053" max="2299" width="9.23046875" style="41"/>
    <col min="2300" max="2300" width="6.07421875" style="41" customWidth="1"/>
    <col min="2301" max="2301" width="11.84375" style="41" customWidth="1"/>
    <col min="2302" max="2302" width="7.23046875" style="41" bestFit="1" customWidth="1"/>
    <col min="2303" max="2303" width="10.3046875" style="41" customWidth="1"/>
    <col min="2304" max="2304" width="9.4609375" style="41" bestFit="1" customWidth="1"/>
    <col min="2305" max="2307" width="10.3046875" style="41" customWidth="1"/>
    <col min="2308" max="2308" width="9.4609375" style="41" bestFit="1" customWidth="1"/>
    <col min="2309" max="2555" width="9.23046875" style="41"/>
    <col min="2556" max="2556" width="6.07421875" style="41" customWidth="1"/>
    <col min="2557" max="2557" width="11.84375" style="41" customWidth="1"/>
    <col min="2558" max="2558" width="7.23046875" style="41" bestFit="1" customWidth="1"/>
    <col min="2559" max="2559" width="10.3046875" style="41" customWidth="1"/>
    <col min="2560" max="2560" width="9.4609375" style="41" bestFit="1" customWidth="1"/>
    <col min="2561" max="2563" width="10.3046875" style="41" customWidth="1"/>
    <col min="2564" max="2564" width="9.4609375" style="41" bestFit="1" customWidth="1"/>
    <col min="2565" max="2811" width="9.23046875" style="41"/>
    <col min="2812" max="2812" width="6.07421875" style="41" customWidth="1"/>
    <col min="2813" max="2813" width="11.84375" style="41" customWidth="1"/>
    <col min="2814" max="2814" width="7.23046875" style="41" bestFit="1" customWidth="1"/>
    <col min="2815" max="2815" width="10.3046875" style="41" customWidth="1"/>
    <col min="2816" max="2816" width="9.4609375" style="41" bestFit="1" customWidth="1"/>
    <col min="2817" max="2819" width="10.3046875" style="41" customWidth="1"/>
    <col min="2820" max="2820" width="9.4609375" style="41" bestFit="1" customWidth="1"/>
    <col min="2821" max="3067" width="9.23046875" style="41"/>
    <col min="3068" max="3068" width="6.07421875" style="41" customWidth="1"/>
    <col min="3069" max="3069" width="11.84375" style="41" customWidth="1"/>
    <col min="3070" max="3070" width="7.23046875" style="41" bestFit="1" customWidth="1"/>
    <col min="3071" max="3071" width="10.3046875" style="41" customWidth="1"/>
    <col min="3072" max="3072" width="9.4609375" style="41" bestFit="1" customWidth="1"/>
    <col min="3073" max="3075" width="10.3046875" style="41" customWidth="1"/>
    <col min="3076" max="3076" width="9.4609375" style="41" bestFit="1" customWidth="1"/>
    <col min="3077" max="3323" width="9.23046875" style="41"/>
    <col min="3324" max="3324" width="6.07421875" style="41" customWidth="1"/>
    <col min="3325" max="3325" width="11.84375" style="41" customWidth="1"/>
    <col min="3326" max="3326" width="7.23046875" style="41" bestFit="1" customWidth="1"/>
    <col min="3327" max="3327" width="10.3046875" style="41" customWidth="1"/>
    <col min="3328" max="3328" width="9.4609375" style="41" bestFit="1" customWidth="1"/>
    <col min="3329" max="3331" width="10.3046875" style="41" customWidth="1"/>
    <col min="3332" max="3332" width="9.4609375" style="41" bestFit="1" customWidth="1"/>
    <col min="3333" max="3579" width="9.23046875" style="41"/>
    <col min="3580" max="3580" width="6.07421875" style="41" customWidth="1"/>
    <col min="3581" max="3581" width="11.84375" style="41" customWidth="1"/>
    <col min="3582" max="3582" width="7.23046875" style="41" bestFit="1" customWidth="1"/>
    <col min="3583" max="3583" width="10.3046875" style="41" customWidth="1"/>
    <col min="3584" max="3584" width="9.4609375" style="41" bestFit="1" customWidth="1"/>
    <col min="3585" max="3587" width="10.3046875" style="41" customWidth="1"/>
    <col min="3588" max="3588" width="9.4609375" style="41" bestFit="1" customWidth="1"/>
    <col min="3589" max="3835" width="9.23046875" style="41"/>
    <col min="3836" max="3836" width="6.07421875" style="41" customWidth="1"/>
    <col min="3837" max="3837" width="11.84375" style="41" customWidth="1"/>
    <col min="3838" max="3838" width="7.23046875" style="41" bestFit="1" customWidth="1"/>
    <col min="3839" max="3839" width="10.3046875" style="41" customWidth="1"/>
    <col min="3840" max="3840" width="9.4609375" style="41" bestFit="1" customWidth="1"/>
    <col min="3841" max="3843" width="10.3046875" style="41" customWidth="1"/>
    <col min="3844" max="3844" width="9.4609375" style="41" bestFit="1" customWidth="1"/>
    <col min="3845" max="4091" width="9.23046875" style="41"/>
    <col min="4092" max="4092" width="6.07421875" style="41" customWidth="1"/>
    <col min="4093" max="4093" width="11.84375" style="41" customWidth="1"/>
    <col min="4094" max="4094" width="7.23046875" style="41" bestFit="1" customWidth="1"/>
    <col min="4095" max="4095" width="10.3046875" style="41" customWidth="1"/>
    <col min="4096" max="4096" width="9.4609375" style="41" bestFit="1" customWidth="1"/>
    <col min="4097" max="4099" width="10.3046875" style="41" customWidth="1"/>
    <col min="4100" max="4100" width="9.4609375" style="41" bestFit="1" customWidth="1"/>
    <col min="4101" max="4347" width="9.23046875" style="41"/>
    <col min="4348" max="4348" width="6.07421875" style="41" customWidth="1"/>
    <col min="4349" max="4349" width="11.84375" style="41" customWidth="1"/>
    <col min="4350" max="4350" width="7.23046875" style="41" bestFit="1" customWidth="1"/>
    <col min="4351" max="4351" width="10.3046875" style="41" customWidth="1"/>
    <col min="4352" max="4352" width="9.4609375" style="41" bestFit="1" customWidth="1"/>
    <col min="4353" max="4355" width="10.3046875" style="41" customWidth="1"/>
    <col min="4356" max="4356" width="9.4609375" style="41" bestFit="1" customWidth="1"/>
    <col min="4357" max="4603" width="9.23046875" style="41"/>
    <col min="4604" max="4604" width="6.07421875" style="41" customWidth="1"/>
    <col min="4605" max="4605" width="11.84375" style="41" customWidth="1"/>
    <col min="4606" max="4606" width="7.23046875" style="41" bestFit="1" customWidth="1"/>
    <col min="4607" max="4607" width="10.3046875" style="41" customWidth="1"/>
    <col min="4608" max="4608" width="9.4609375" style="41" bestFit="1" customWidth="1"/>
    <col min="4609" max="4611" width="10.3046875" style="41" customWidth="1"/>
    <col min="4612" max="4612" width="9.4609375" style="41" bestFit="1" customWidth="1"/>
    <col min="4613" max="4859" width="9.23046875" style="41"/>
    <col min="4860" max="4860" width="6.07421875" style="41" customWidth="1"/>
    <col min="4861" max="4861" width="11.84375" style="41" customWidth="1"/>
    <col min="4862" max="4862" width="7.23046875" style="41" bestFit="1" customWidth="1"/>
    <col min="4863" max="4863" width="10.3046875" style="41" customWidth="1"/>
    <col min="4864" max="4864" width="9.4609375" style="41" bestFit="1" customWidth="1"/>
    <col min="4865" max="4867" width="10.3046875" style="41" customWidth="1"/>
    <col min="4868" max="4868" width="9.4609375" style="41" bestFit="1" customWidth="1"/>
    <col min="4869" max="5115" width="9.23046875" style="41"/>
    <col min="5116" max="5116" width="6.07421875" style="41" customWidth="1"/>
    <col min="5117" max="5117" width="11.84375" style="41" customWidth="1"/>
    <col min="5118" max="5118" width="7.23046875" style="41" bestFit="1" customWidth="1"/>
    <col min="5119" max="5119" width="10.3046875" style="41" customWidth="1"/>
    <col min="5120" max="5120" width="9.4609375" style="41" bestFit="1" customWidth="1"/>
    <col min="5121" max="5123" width="10.3046875" style="41" customWidth="1"/>
    <col min="5124" max="5124" width="9.4609375" style="41" bestFit="1" customWidth="1"/>
    <col min="5125" max="5371" width="9.23046875" style="41"/>
    <col min="5372" max="5372" width="6.07421875" style="41" customWidth="1"/>
    <col min="5373" max="5373" width="11.84375" style="41" customWidth="1"/>
    <col min="5374" max="5374" width="7.23046875" style="41" bestFit="1" customWidth="1"/>
    <col min="5375" max="5375" width="10.3046875" style="41" customWidth="1"/>
    <col min="5376" max="5376" width="9.4609375" style="41" bestFit="1" customWidth="1"/>
    <col min="5377" max="5379" width="10.3046875" style="41" customWidth="1"/>
    <col min="5380" max="5380" width="9.4609375" style="41" bestFit="1" customWidth="1"/>
    <col min="5381" max="5627" width="9.23046875" style="41"/>
    <col min="5628" max="5628" width="6.07421875" style="41" customWidth="1"/>
    <col min="5629" max="5629" width="11.84375" style="41" customWidth="1"/>
    <col min="5630" max="5630" width="7.23046875" style="41" bestFit="1" customWidth="1"/>
    <col min="5631" max="5631" width="10.3046875" style="41" customWidth="1"/>
    <col min="5632" max="5632" width="9.4609375" style="41" bestFit="1" customWidth="1"/>
    <col min="5633" max="5635" width="10.3046875" style="41" customWidth="1"/>
    <col min="5636" max="5636" width="9.4609375" style="41" bestFit="1" customWidth="1"/>
    <col min="5637" max="5883" width="9.23046875" style="41"/>
    <col min="5884" max="5884" width="6.07421875" style="41" customWidth="1"/>
    <col min="5885" max="5885" width="11.84375" style="41" customWidth="1"/>
    <col min="5886" max="5886" width="7.23046875" style="41" bestFit="1" customWidth="1"/>
    <col min="5887" max="5887" width="10.3046875" style="41" customWidth="1"/>
    <col min="5888" max="5888" width="9.4609375" style="41" bestFit="1" customWidth="1"/>
    <col min="5889" max="5891" width="10.3046875" style="41" customWidth="1"/>
    <col min="5892" max="5892" width="9.4609375" style="41" bestFit="1" customWidth="1"/>
    <col min="5893" max="6139" width="9.23046875" style="41"/>
    <col min="6140" max="6140" width="6.07421875" style="41" customWidth="1"/>
    <col min="6141" max="6141" width="11.84375" style="41" customWidth="1"/>
    <col min="6142" max="6142" width="7.23046875" style="41" bestFit="1" customWidth="1"/>
    <col min="6143" max="6143" width="10.3046875" style="41" customWidth="1"/>
    <col min="6144" max="6144" width="9.4609375" style="41" bestFit="1" customWidth="1"/>
    <col min="6145" max="6147" width="10.3046875" style="41" customWidth="1"/>
    <col min="6148" max="6148" width="9.4609375" style="41" bestFit="1" customWidth="1"/>
    <col min="6149" max="6395" width="9.23046875" style="41"/>
    <col min="6396" max="6396" width="6.07421875" style="41" customWidth="1"/>
    <col min="6397" max="6397" width="11.84375" style="41" customWidth="1"/>
    <col min="6398" max="6398" width="7.23046875" style="41" bestFit="1" customWidth="1"/>
    <col min="6399" max="6399" width="10.3046875" style="41" customWidth="1"/>
    <col min="6400" max="6400" width="9.4609375" style="41" bestFit="1" customWidth="1"/>
    <col min="6401" max="6403" width="10.3046875" style="41" customWidth="1"/>
    <col min="6404" max="6404" width="9.4609375" style="41" bestFit="1" customWidth="1"/>
    <col min="6405" max="6651" width="9.23046875" style="41"/>
    <col min="6652" max="6652" width="6.07421875" style="41" customWidth="1"/>
    <col min="6653" max="6653" width="11.84375" style="41" customWidth="1"/>
    <col min="6654" max="6654" width="7.23046875" style="41" bestFit="1" customWidth="1"/>
    <col min="6655" max="6655" width="10.3046875" style="41" customWidth="1"/>
    <col min="6656" max="6656" width="9.4609375" style="41" bestFit="1" customWidth="1"/>
    <col min="6657" max="6659" width="10.3046875" style="41" customWidth="1"/>
    <col min="6660" max="6660" width="9.4609375" style="41" bestFit="1" customWidth="1"/>
    <col min="6661" max="6907" width="9.23046875" style="41"/>
    <col min="6908" max="6908" width="6.07421875" style="41" customWidth="1"/>
    <col min="6909" max="6909" width="11.84375" style="41" customWidth="1"/>
    <col min="6910" max="6910" width="7.23046875" style="41" bestFit="1" customWidth="1"/>
    <col min="6911" max="6911" width="10.3046875" style="41" customWidth="1"/>
    <col min="6912" max="6912" width="9.4609375" style="41" bestFit="1" customWidth="1"/>
    <col min="6913" max="6915" width="10.3046875" style="41" customWidth="1"/>
    <col min="6916" max="6916" width="9.4609375" style="41" bestFit="1" customWidth="1"/>
    <col min="6917" max="7163" width="9.23046875" style="41"/>
    <col min="7164" max="7164" width="6.07421875" style="41" customWidth="1"/>
    <col min="7165" max="7165" width="11.84375" style="41" customWidth="1"/>
    <col min="7166" max="7166" width="7.23046875" style="41" bestFit="1" customWidth="1"/>
    <col min="7167" max="7167" width="10.3046875" style="41" customWidth="1"/>
    <col min="7168" max="7168" width="9.4609375" style="41" bestFit="1" customWidth="1"/>
    <col min="7169" max="7171" width="10.3046875" style="41" customWidth="1"/>
    <col min="7172" max="7172" width="9.4609375" style="41" bestFit="1" customWidth="1"/>
    <col min="7173" max="7419" width="9.23046875" style="41"/>
    <col min="7420" max="7420" width="6.07421875" style="41" customWidth="1"/>
    <col min="7421" max="7421" width="11.84375" style="41" customWidth="1"/>
    <col min="7422" max="7422" width="7.23046875" style="41" bestFit="1" customWidth="1"/>
    <col min="7423" max="7423" width="10.3046875" style="41" customWidth="1"/>
    <col min="7424" max="7424" width="9.4609375" style="41" bestFit="1" customWidth="1"/>
    <col min="7425" max="7427" width="10.3046875" style="41" customWidth="1"/>
    <col min="7428" max="7428" width="9.4609375" style="41" bestFit="1" customWidth="1"/>
    <col min="7429" max="7675" width="9.23046875" style="41"/>
    <col min="7676" max="7676" width="6.07421875" style="41" customWidth="1"/>
    <col min="7677" max="7677" width="11.84375" style="41" customWidth="1"/>
    <col min="7678" max="7678" width="7.23046875" style="41" bestFit="1" customWidth="1"/>
    <col min="7679" max="7679" width="10.3046875" style="41" customWidth="1"/>
    <col min="7680" max="7680" width="9.4609375" style="41" bestFit="1" customWidth="1"/>
    <col min="7681" max="7683" width="10.3046875" style="41" customWidth="1"/>
    <col min="7684" max="7684" width="9.4609375" style="41" bestFit="1" customWidth="1"/>
    <col min="7685" max="7931" width="9.23046875" style="41"/>
    <col min="7932" max="7932" width="6.07421875" style="41" customWidth="1"/>
    <col min="7933" max="7933" width="11.84375" style="41" customWidth="1"/>
    <col min="7934" max="7934" width="7.23046875" style="41" bestFit="1" customWidth="1"/>
    <col min="7935" max="7935" width="10.3046875" style="41" customWidth="1"/>
    <col min="7936" max="7936" width="9.4609375" style="41" bestFit="1" customWidth="1"/>
    <col min="7937" max="7939" width="10.3046875" style="41" customWidth="1"/>
    <col min="7940" max="7940" width="9.4609375" style="41" bestFit="1" customWidth="1"/>
    <col min="7941" max="8187" width="9.23046875" style="41"/>
    <col min="8188" max="8188" width="6.07421875" style="41" customWidth="1"/>
    <col min="8189" max="8189" width="11.84375" style="41" customWidth="1"/>
    <col min="8190" max="8190" width="7.23046875" style="41" bestFit="1" customWidth="1"/>
    <col min="8191" max="8191" width="10.3046875" style="41" customWidth="1"/>
    <col min="8192" max="8192" width="9.4609375" style="41" bestFit="1" customWidth="1"/>
    <col min="8193" max="8195" width="10.3046875" style="41" customWidth="1"/>
    <col min="8196" max="8196" width="9.4609375" style="41" bestFit="1" customWidth="1"/>
    <col min="8197" max="8443" width="9.23046875" style="41"/>
    <col min="8444" max="8444" width="6.07421875" style="41" customWidth="1"/>
    <col min="8445" max="8445" width="11.84375" style="41" customWidth="1"/>
    <col min="8446" max="8446" width="7.23046875" style="41" bestFit="1" customWidth="1"/>
    <col min="8447" max="8447" width="10.3046875" style="41" customWidth="1"/>
    <col min="8448" max="8448" width="9.4609375" style="41" bestFit="1" customWidth="1"/>
    <col min="8449" max="8451" width="10.3046875" style="41" customWidth="1"/>
    <col min="8452" max="8452" width="9.4609375" style="41" bestFit="1" customWidth="1"/>
    <col min="8453" max="8699" width="9.23046875" style="41"/>
    <col min="8700" max="8700" width="6.07421875" style="41" customWidth="1"/>
    <col min="8701" max="8701" width="11.84375" style="41" customWidth="1"/>
    <col min="8702" max="8702" width="7.23046875" style="41" bestFit="1" customWidth="1"/>
    <col min="8703" max="8703" width="10.3046875" style="41" customWidth="1"/>
    <col min="8704" max="8704" width="9.4609375" style="41" bestFit="1" customWidth="1"/>
    <col min="8705" max="8707" width="10.3046875" style="41" customWidth="1"/>
    <col min="8708" max="8708" width="9.4609375" style="41" bestFit="1" customWidth="1"/>
    <col min="8709" max="8955" width="9.23046875" style="41"/>
    <col min="8956" max="8956" width="6.07421875" style="41" customWidth="1"/>
    <col min="8957" max="8957" width="11.84375" style="41" customWidth="1"/>
    <col min="8958" max="8958" width="7.23046875" style="41" bestFit="1" customWidth="1"/>
    <col min="8959" max="8959" width="10.3046875" style="41" customWidth="1"/>
    <col min="8960" max="8960" width="9.4609375" style="41" bestFit="1" customWidth="1"/>
    <col min="8961" max="8963" width="10.3046875" style="41" customWidth="1"/>
    <col min="8964" max="8964" width="9.4609375" style="41" bestFit="1" customWidth="1"/>
    <col min="8965" max="9211" width="9.23046875" style="41"/>
    <col min="9212" max="9212" width="6.07421875" style="41" customWidth="1"/>
    <col min="9213" max="9213" width="11.84375" style="41" customWidth="1"/>
    <col min="9214" max="9214" width="7.23046875" style="41" bestFit="1" customWidth="1"/>
    <col min="9215" max="9215" width="10.3046875" style="41" customWidth="1"/>
    <col min="9216" max="9216" width="9.4609375" style="41" bestFit="1" customWidth="1"/>
    <col min="9217" max="9219" width="10.3046875" style="41" customWidth="1"/>
    <col min="9220" max="9220" width="9.4609375" style="41" bestFit="1" customWidth="1"/>
    <col min="9221" max="9467" width="9.23046875" style="41"/>
    <col min="9468" max="9468" width="6.07421875" style="41" customWidth="1"/>
    <col min="9469" max="9469" width="11.84375" style="41" customWidth="1"/>
    <col min="9470" max="9470" width="7.23046875" style="41" bestFit="1" customWidth="1"/>
    <col min="9471" max="9471" width="10.3046875" style="41" customWidth="1"/>
    <col min="9472" max="9472" width="9.4609375" style="41" bestFit="1" customWidth="1"/>
    <col min="9473" max="9475" width="10.3046875" style="41" customWidth="1"/>
    <col min="9476" max="9476" width="9.4609375" style="41" bestFit="1" customWidth="1"/>
    <col min="9477" max="9723" width="9.23046875" style="41"/>
    <col min="9724" max="9724" width="6.07421875" style="41" customWidth="1"/>
    <col min="9725" max="9725" width="11.84375" style="41" customWidth="1"/>
    <col min="9726" max="9726" width="7.23046875" style="41" bestFit="1" customWidth="1"/>
    <col min="9727" max="9727" width="10.3046875" style="41" customWidth="1"/>
    <col min="9728" max="9728" width="9.4609375" style="41" bestFit="1" customWidth="1"/>
    <col min="9729" max="9731" width="10.3046875" style="41" customWidth="1"/>
    <col min="9732" max="9732" width="9.4609375" style="41" bestFit="1" customWidth="1"/>
    <col min="9733" max="9979" width="9.23046875" style="41"/>
    <col min="9980" max="9980" width="6.07421875" style="41" customWidth="1"/>
    <col min="9981" max="9981" width="11.84375" style="41" customWidth="1"/>
    <col min="9982" max="9982" width="7.23046875" style="41" bestFit="1" customWidth="1"/>
    <col min="9983" max="9983" width="10.3046875" style="41" customWidth="1"/>
    <col min="9984" max="9984" width="9.4609375" style="41" bestFit="1" customWidth="1"/>
    <col min="9985" max="9987" width="10.3046875" style="41" customWidth="1"/>
    <col min="9988" max="9988" width="9.4609375" style="41" bestFit="1" customWidth="1"/>
    <col min="9989" max="10235" width="9.23046875" style="41"/>
    <col min="10236" max="10236" width="6.07421875" style="41" customWidth="1"/>
    <col min="10237" max="10237" width="11.84375" style="41" customWidth="1"/>
    <col min="10238" max="10238" width="7.23046875" style="41" bestFit="1" customWidth="1"/>
    <col min="10239" max="10239" width="10.3046875" style="41" customWidth="1"/>
    <col min="10240" max="10240" width="9.4609375" style="41" bestFit="1" customWidth="1"/>
    <col min="10241" max="10243" width="10.3046875" style="41" customWidth="1"/>
    <col min="10244" max="10244" width="9.4609375" style="41" bestFit="1" customWidth="1"/>
    <col min="10245" max="10491" width="9.23046875" style="41"/>
    <col min="10492" max="10492" width="6.07421875" style="41" customWidth="1"/>
    <col min="10493" max="10493" width="11.84375" style="41" customWidth="1"/>
    <col min="10494" max="10494" width="7.23046875" style="41" bestFit="1" customWidth="1"/>
    <col min="10495" max="10495" width="10.3046875" style="41" customWidth="1"/>
    <col min="10496" max="10496" width="9.4609375" style="41" bestFit="1" customWidth="1"/>
    <col min="10497" max="10499" width="10.3046875" style="41" customWidth="1"/>
    <col min="10500" max="10500" width="9.4609375" style="41" bestFit="1" customWidth="1"/>
    <col min="10501" max="10747" width="9.23046875" style="41"/>
    <col min="10748" max="10748" width="6.07421875" style="41" customWidth="1"/>
    <col min="10749" max="10749" width="11.84375" style="41" customWidth="1"/>
    <col min="10750" max="10750" width="7.23046875" style="41" bestFit="1" customWidth="1"/>
    <col min="10751" max="10751" width="10.3046875" style="41" customWidth="1"/>
    <col min="10752" max="10752" width="9.4609375" style="41" bestFit="1" customWidth="1"/>
    <col min="10753" max="10755" width="10.3046875" style="41" customWidth="1"/>
    <col min="10756" max="10756" width="9.4609375" style="41" bestFit="1" customWidth="1"/>
    <col min="10757" max="11003" width="9.23046875" style="41"/>
    <col min="11004" max="11004" width="6.07421875" style="41" customWidth="1"/>
    <col min="11005" max="11005" width="11.84375" style="41" customWidth="1"/>
    <col min="11006" max="11006" width="7.23046875" style="41" bestFit="1" customWidth="1"/>
    <col min="11007" max="11007" width="10.3046875" style="41" customWidth="1"/>
    <col min="11008" max="11008" width="9.4609375" style="41" bestFit="1" customWidth="1"/>
    <col min="11009" max="11011" width="10.3046875" style="41" customWidth="1"/>
    <col min="11012" max="11012" width="9.4609375" style="41" bestFit="1" customWidth="1"/>
    <col min="11013" max="11259" width="9.23046875" style="41"/>
    <col min="11260" max="11260" width="6.07421875" style="41" customWidth="1"/>
    <col min="11261" max="11261" width="11.84375" style="41" customWidth="1"/>
    <col min="11262" max="11262" width="7.23046875" style="41" bestFit="1" customWidth="1"/>
    <col min="11263" max="11263" width="10.3046875" style="41" customWidth="1"/>
    <col min="11264" max="11264" width="9.4609375" style="41" bestFit="1" customWidth="1"/>
    <col min="11265" max="11267" width="10.3046875" style="41" customWidth="1"/>
    <col min="11268" max="11268" width="9.4609375" style="41" bestFit="1" customWidth="1"/>
    <col min="11269" max="11515" width="9.23046875" style="41"/>
    <col min="11516" max="11516" width="6.07421875" style="41" customWidth="1"/>
    <col min="11517" max="11517" width="11.84375" style="41" customWidth="1"/>
    <col min="11518" max="11518" width="7.23046875" style="41" bestFit="1" customWidth="1"/>
    <col min="11519" max="11519" width="10.3046875" style="41" customWidth="1"/>
    <col min="11520" max="11520" width="9.4609375" style="41" bestFit="1" customWidth="1"/>
    <col min="11521" max="11523" width="10.3046875" style="41" customWidth="1"/>
    <col min="11524" max="11524" width="9.4609375" style="41" bestFit="1" customWidth="1"/>
    <col min="11525" max="11771" width="9.23046875" style="41"/>
    <col min="11772" max="11772" width="6.07421875" style="41" customWidth="1"/>
    <col min="11773" max="11773" width="11.84375" style="41" customWidth="1"/>
    <col min="11774" max="11774" width="7.23046875" style="41" bestFit="1" customWidth="1"/>
    <col min="11775" max="11775" width="10.3046875" style="41" customWidth="1"/>
    <col min="11776" max="11776" width="9.4609375" style="41" bestFit="1" customWidth="1"/>
    <col min="11777" max="11779" width="10.3046875" style="41" customWidth="1"/>
    <col min="11780" max="11780" width="9.4609375" style="41" bestFit="1" customWidth="1"/>
    <col min="11781" max="12027" width="9.23046875" style="41"/>
    <col min="12028" max="12028" width="6.07421875" style="41" customWidth="1"/>
    <col min="12029" max="12029" width="11.84375" style="41" customWidth="1"/>
    <col min="12030" max="12030" width="7.23046875" style="41" bestFit="1" customWidth="1"/>
    <col min="12031" max="12031" width="10.3046875" style="41" customWidth="1"/>
    <col min="12032" max="12032" width="9.4609375" style="41" bestFit="1" customWidth="1"/>
    <col min="12033" max="12035" width="10.3046875" style="41" customWidth="1"/>
    <col min="12036" max="12036" width="9.4609375" style="41" bestFit="1" customWidth="1"/>
    <col min="12037" max="12283" width="9.23046875" style="41"/>
    <col min="12284" max="12284" width="6.07421875" style="41" customWidth="1"/>
    <col min="12285" max="12285" width="11.84375" style="41" customWidth="1"/>
    <col min="12286" max="12286" width="7.23046875" style="41" bestFit="1" customWidth="1"/>
    <col min="12287" max="12287" width="10.3046875" style="41" customWidth="1"/>
    <col min="12288" max="12288" width="9.4609375" style="41" bestFit="1" customWidth="1"/>
    <col min="12289" max="12291" width="10.3046875" style="41" customWidth="1"/>
    <col min="12292" max="12292" width="9.4609375" style="41" bestFit="1" customWidth="1"/>
    <col min="12293" max="12539" width="9.23046875" style="41"/>
    <col min="12540" max="12540" width="6.07421875" style="41" customWidth="1"/>
    <col min="12541" max="12541" width="11.84375" style="41" customWidth="1"/>
    <col min="12542" max="12542" width="7.23046875" style="41" bestFit="1" customWidth="1"/>
    <col min="12543" max="12543" width="10.3046875" style="41" customWidth="1"/>
    <col min="12544" max="12544" width="9.4609375" style="41" bestFit="1" customWidth="1"/>
    <col min="12545" max="12547" width="10.3046875" style="41" customWidth="1"/>
    <col min="12548" max="12548" width="9.4609375" style="41" bestFit="1" customWidth="1"/>
    <col min="12549" max="12795" width="9.23046875" style="41"/>
    <col min="12796" max="12796" width="6.07421875" style="41" customWidth="1"/>
    <col min="12797" max="12797" width="11.84375" style="41" customWidth="1"/>
    <col min="12798" max="12798" width="7.23046875" style="41" bestFit="1" customWidth="1"/>
    <col min="12799" max="12799" width="10.3046875" style="41" customWidth="1"/>
    <col min="12800" max="12800" width="9.4609375" style="41" bestFit="1" customWidth="1"/>
    <col min="12801" max="12803" width="10.3046875" style="41" customWidth="1"/>
    <col min="12804" max="12804" width="9.4609375" style="41" bestFit="1" customWidth="1"/>
    <col min="12805" max="13051" width="9.23046875" style="41"/>
    <col min="13052" max="13052" width="6.07421875" style="41" customWidth="1"/>
    <col min="13053" max="13053" width="11.84375" style="41" customWidth="1"/>
    <col min="13054" max="13054" width="7.23046875" style="41" bestFit="1" customWidth="1"/>
    <col min="13055" max="13055" width="10.3046875" style="41" customWidth="1"/>
    <col min="13056" max="13056" width="9.4609375" style="41" bestFit="1" customWidth="1"/>
    <col min="13057" max="13059" width="10.3046875" style="41" customWidth="1"/>
    <col min="13060" max="13060" width="9.4609375" style="41" bestFit="1" customWidth="1"/>
    <col min="13061" max="13307" width="9.23046875" style="41"/>
    <col min="13308" max="13308" width="6.07421875" style="41" customWidth="1"/>
    <col min="13309" max="13309" width="11.84375" style="41" customWidth="1"/>
    <col min="13310" max="13310" width="7.23046875" style="41" bestFit="1" customWidth="1"/>
    <col min="13311" max="13311" width="10.3046875" style="41" customWidth="1"/>
    <col min="13312" max="13312" width="9.4609375" style="41" bestFit="1" customWidth="1"/>
    <col min="13313" max="13315" width="10.3046875" style="41" customWidth="1"/>
    <col min="13316" max="13316" width="9.4609375" style="41" bestFit="1" customWidth="1"/>
    <col min="13317" max="13563" width="9.23046875" style="41"/>
    <col min="13564" max="13564" width="6.07421875" style="41" customWidth="1"/>
    <col min="13565" max="13565" width="11.84375" style="41" customWidth="1"/>
    <col min="13566" max="13566" width="7.23046875" style="41" bestFit="1" customWidth="1"/>
    <col min="13567" max="13567" width="10.3046875" style="41" customWidth="1"/>
    <col min="13568" max="13568" width="9.4609375" style="41" bestFit="1" customWidth="1"/>
    <col min="13569" max="13571" width="10.3046875" style="41" customWidth="1"/>
    <col min="13572" max="13572" width="9.4609375" style="41" bestFit="1" customWidth="1"/>
    <col min="13573" max="13819" width="9.23046875" style="41"/>
    <col min="13820" max="13820" width="6.07421875" style="41" customWidth="1"/>
    <col min="13821" max="13821" width="11.84375" style="41" customWidth="1"/>
    <col min="13822" max="13822" width="7.23046875" style="41" bestFit="1" customWidth="1"/>
    <col min="13823" max="13823" width="10.3046875" style="41" customWidth="1"/>
    <col min="13824" max="13824" width="9.4609375" style="41" bestFit="1" customWidth="1"/>
    <col min="13825" max="13827" width="10.3046875" style="41" customWidth="1"/>
    <col min="13828" max="13828" width="9.4609375" style="41" bestFit="1" customWidth="1"/>
    <col min="13829" max="14075" width="9.23046875" style="41"/>
    <col min="14076" max="14076" width="6.07421875" style="41" customWidth="1"/>
    <col min="14077" max="14077" width="11.84375" style="41" customWidth="1"/>
    <col min="14078" max="14078" width="7.23046875" style="41" bestFit="1" customWidth="1"/>
    <col min="14079" max="14079" width="10.3046875" style="41" customWidth="1"/>
    <col min="14080" max="14080" width="9.4609375" style="41" bestFit="1" customWidth="1"/>
    <col min="14081" max="14083" width="10.3046875" style="41" customWidth="1"/>
    <col min="14084" max="14084" width="9.4609375" style="41" bestFit="1" customWidth="1"/>
    <col min="14085" max="14331" width="9.23046875" style="41"/>
    <col min="14332" max="14332" width="6.07421875" style="41" customWidth="1"/>
    <col min="14333" max="14333" width="11.84375" style="41" customWidth="1"/>
    <col min="14334" max="14334" width="7.23046875" style="41" bestFit="1" customWidth="1"/>
    <col min="14335" max="14335" width="10.3046875" style="41" customWidth="1"/>
    <col min="14336" max="14336" width="9.4609375" style="41" bestFit="1" customWidth="1"/>
    <col min="14337" max="14339" width="10.3046875" style="41" customWidth="1"/>
    <col min="14340" max="14340" width="9.4609375" style="41" bestFit="1" customWidth="1"/>
    <col min="14341" max="14587" width="9.23046875" style="41"/>
    <col min="14588" max="14588" width="6.07421875" style="41" customWidth="1"/>
    <col min="14589" max="14589" width="11.84375" style="41" customWidth="1"/>
    <col min="14590" max="14590" width="7.23046875" style="41" bestFit="1" customWidth="1"/>
    <col min="14591" max="14591" width="10.3046875" style="41" customWidth="1"/>
    <col min="14592" max="14592" width="9.4609375" style="41" bestFit="1" customWidth="1"/>
    <col min="14593" max="14595" width="10.3046875" style="41" customWidth="1"/>
    <col min="14596" max="14596" width="9.4609375" style="41" bestFit="1" customWidth="1"/>
    <col min="14597" max="14843" width="9.23046875" style="41"/>
    <col min="14844" max="14844" width="6.07421875" style="41" customWidth="1"/>
    <col min="14845" max="14845" width="11.84375" style="41" customWidth="1"/>
    <col min="14846" max="14846" width="7.23046875" style="41" bestFit="1" customWidth="1"/>
    <col min="14847" max="14847" width="10.3046875" style="41" customWidth="1"/>
    <col min="14848" max="14848" width="9.4609375" style="41" bestFit="1" customWidth="1"/>
    <col min="14849" max="14851" width="10.3046875" style="41" customWidth="1"/>
    <col min="14852" max="14852" width="9.4609375" style="41" bestFit="1" customWidth="1"/>
    <col min="14853" max="15099" width="9.23046875" style="41"/>
    <col min="15100" max="15100" width="6.07421875" style="41" customWidth="1"/>
    <col min="15101" max="15101" width="11.84375" style="41" customWidth="1"/>
    <col min="15102" max="15102" width="7.23046875" style="41" bestFit="1" customWidth="1"/>
    <col min="15103" max="15103" width="10.3046875" style="41" customWidth="1"/>
    <col min="15104" max="15104" width="9.4609375" style="41" bestFit="1" customWidth="1"/>
    <col min="15105" max="15107" width="10.3046875" style="41" customWidth="1"/>
    <col min="15108" max="15108" width="9.4609375" style="41" bestFit="1" customWidth="1"/>
    <col min="15109" max="15355" width="9.23046875" style="41"/>
    <col min="15356" max="15356" width="6.07421875" style="41" customWidth="1"/>
    <col min="15357" max="15357" width="11.84375" style="41" customWidth="1"/>
    <col min="15358" max="15358" width="7.23046875" style="41" bestFit="1" customWidth="1"/>
    <col min="15359" max="15359" width="10.3046875" style="41" customWidth="1"/>
    <col min="15360" max="15360" width="9.4609375" style="41" bestFit="1" customWidth="1"/>
    <col min="15361" max="15363" width="10.3046875" style="41" customWidth="1"/>
    <col min="15364" max="15364" width="9.4609375" style="41" bestFit="1" customWidth="1"/>
    <col min="15365" max="15611" width="9.23046875" style="41"/>
    <col min="15612" max="15612" width="6.07421875" style="41" customWidth="1"/>
    <col min="15613" max="15613" width="11.84375" style="41" customWidth="1"/>
    <col min="15614" max="15614" width="7.23046875" style="41" bestFit="1" customWidth="1"/>
    <col min="15615" max="15615" width="10.3046875" style="41" customWidth="1"/>
    <col min="15616" max="15616" width="9.4609375" style="41" bestFit="1" customWidth="1"/>
    <col min="15617" max="15619" width="10.3046875" style="41" customWidth="1"/>
    <col min="15620" max="15620" width="9.4609375" style="41" bestFit="1" customWidth="1"/>
    <col min="15621" max="15867" width="9.23046875" style="41"/>
    <col min="15868" max="15868" width="6.07421875" style="41" customWidth="1"/>
    <col min="15869" max="15869" width="11.84375" style="41" customWidth="1"/>
    <col min="15870" max="15870" width="7.23046875" style="41" bestFit="1" customWidth="1"/>
    <col min="15871" max="15871" width="10.3046875" style="41" customWidth="1"/>
    <col min="15872" max="15872" width="9.4609375" style="41" bestFit="1" customWidth="1"/>
    <col min="15873" max="15875" width="10.3046875" style="41" customWidth="1"/>
    <col min="15876" max="15876" width="9.4609375" style="41" bestFit="1" customWidth="1"/>
    <col min="15877" max="16123" width="9.23046875" style="41"/>
    <col min="16124" max="16124" width="6.07421875" style="41" customWidth="1"/>
    <col min="16125" max="16125" width="11.84375" style="41" customWidth="1"/>
    <col min="16126" max="16126" width="7.23046875" style="41" bestFit="1" customWidth="1"/>
    <col min="16127" max="16127" width="10.3046875" style="41" customWidth="1"/>
    <col min="16128" max="16128" width="9.4609375" style="41" bestFit="1" customWidth="1"/>
    <col min="16129" max="16131" width="10.3046875" style="41" customWidth="1"/>
    <col min="16132" max="16132" width="9.4609375" style="41" bestFit="1" customWidth="1"/>
    <col min="16133" max="16384" width="9.23046875" style="41"/>
  </cols>
  <sheetData>
    <row r="1" spans="1:24" s="27" customFormat="1" x14ac:dyDescent="0.45">
      <c r="A1" s="22" t="s">
        <v>39</v>
      </c>
      <c r="B1" s="22" t="s">
        <v>40</v>
      </c>
      <c r="C1" s="23" t="s">
        <v>41</v>
      </c>
      <c r="D1" s="23" t="s">
        <v>42</v>
      </c>
      <c r="E1" s="23" t="s">
        <v>43</v>
      </c>
      <c r="F1" s="23" t="s">
        <v>44</v>
      </c>
      <c r="G1" s="24" t="s">
        <v>45</v>
      </c>
      <c r="H1" s="23" t="s">
        <v>46</v>
      </c>
      <c r="I1" s="25" t="s">
        <v>47</v>
      </c>
      <c r="J1" s="23" t="s">
        <v>48</v>
      </c>
      <c r="K1" s="26" t="s">
        <v>49</v>
      </c>
      <c r="L1" s="27" t="str">
        <f>A1</f>
        <v>ID</v>
      </c>
      <c r="M1" s="27" t="str">
        <f>B1</f>
        <v>Code_dpt</v>
      </c>
      <c r="O1" s="28" t="s">
        <v>41</v>
      </c>
      <c r="P1" s="28" t="s">
        <v>42</v>
      </c>
      <c r="Q1" s="29" t="s">
        <v>39</v>
      </c>
      <c r="R1" s="30" t="s">
        <v>40</v>
      </c>
      <c r="U1" s="29" t="s">
        <v>39</v>
      </c>
      <c r="V1" s="23" t="s">
        <v>42</v>
      </c>
      <c r="W1" s="31" t="s">
        <v>40</v>
      </c>
      <c r="X1" s="23" t="s">
        <v>41</v>
      </c>
    </row>
    <row r="2" spans="1:24" x14ac:dyDescent="0.45">
      <c r="A2" s="32" t="str">
        <f>B2&amp;TEXT(ROW()-1,"000")</f>
        <v>A001</v>
      </c>
      <c r="B2" s="32" t="str">
        <f>VLOOKUP(C2,[1]item!B:C,2,0)</f>
        <v>A</v>
      </c>
      <c r="C2" s="33" t="s">
        <v>50</v>
      </c>
      <c r="D2" s="34" t="s">
        <v>51</v>
      </c>
      <c r="E2" s="35" t="s">
        <v>52</v>
      </c>
      <c r="F2" s="36">
        <v>65001</v>
      </c>
      <c r="G2" s="37" t="s">
        <v>53</v>
      </c>
      <c r="H2" s="36">
        <v>220</v>
      </c>
      <c r="I2" s="38">
        <v>35796</v>
      </c>
      <c r="J2" s="39"/>
      <c r="K2" s="40" t="s">
        <v>54</v>
      </c>
      <c r="L2" s="27" t="str">
        <f t="shared" ref="L2:M54" si="0">A2</f>
        <v>A001</v>
      </c>
      <c r="M2" s="27" t="str">
        <f t="shared" si="0"/>
        <v>A</v>
      </c>
      <c r="O2" s="42" t="s">
        <v>50</v>
      </c>
      <c r="P2" s="43" t="s">
        <v>51</v>
      </c>
      <c r="Q2" s="44" t="str">
        <f>VLOOKUP(P2,D:M,9,0)</f>
        <v>A001</v>
      </c>
      <c r="R2" s="41" t="str">
        <f>VLOOKUP(P2,D:M,10,0)</f>
        <v>A</v>
      </c>
      <c r="U2" s="45" t="s">
        <v>55</v>
      </c>
      <c r="V2" s="44" t="str">
        <f>_xlfn.XLOOKUP(U2,A:A,D:D)</f>
        <v>顏嗣鈞</v>
      </c>
      <c r="W2" s="44" t="str">
        <f>_xlfn.XLOOKUP(U2,A:A,B:B)</f>
        <v>A</v>
      </c>
      <c r="X2" s="41" t="str">
        <f>_xlfn.XLOOKUP(U2,A:A,C:C)</f>
        <v>行政室</v>
      </c>
    </row>
    <row r="3" spans="1:24" x14ac:dyDescent="0.45">
      <c r="A3" s="32" t="str">
        <f t="shared" ref="A3:A54" si="1">B3&amp;TEXT(ROW()-1,"000")</f>
        <v>A002</v>
      </c>
      <c r="B3" s="32" t="str">
        <f>VLOOKUP(C3,[1]item!B:C,2,0)</f>
        <v>A</v>
      </c>
      <c r="C3" s="33" t="s">
        <v>50</v>
      </c>
      <c r="D3" s="46" t="s">
        <v>58</v>
      </c>
      <c r="E3" s="47" t="s">
        <v>59</v>
      </c>
      <c r="F3" s="46">
        <v>65050</v>
      </c>
      <c r="G3" s="48" t="s">
        <v>60</v>
      </c>
      <c r="H3" s="46">
        <v>216</v>
      </c>
      <c r="I3" s="38">
        <v>35827</v>
      </c>
      <c r="J3" s="46"/>
      <c r="K3" s="40" t="s">
        <v>61</v>
      </c>
      <c r="L3" s="27" t="str">
        <f t="shared" si="0"/>
        <v>A002</v>
      </c>
      <c r="M3" s="27" t="str">
        <f t="shared" si="0"/>
        <v>A</v>
      </c>
    </row>
    <row r="4" spans="1:24" x14ac:dyDescent="0.45">
      <c r="A4" s="32" t="str">
        <f t="shared" si="1"/>
        <v>A003</v>
      </c>
      <c r="B4" s="32" t="str">
        <f>VLOOKUP(C4,[1]item!B:C,2,0)</f>
        <v>A</v>
      </c>
      <c r="C4" s="33" t="s">
        <v>50</v>
      </c>
      <c r="D4" s="49" t="s">
        <v>62</v>
      </c>
      <c r="E4" s="50" t="s">
        <v>63</v>
      </c>
      <c r="F4" s="49">
        <v>65046</v>
      </c>
      <c r="G4" s="48" t="s">
        <v>64</v>
      </c>
      <c r="H4" s="46">
        <v>216</v>
      </c>
      <c r="I4" s="38">
        <v>35855</v>
      </c>
      <c r="J4" s="46"/>
      <c r="K4" s="40" t="s">
        <v>65</v>
      </c>
      <c r="L4" s="27" t="str">
        <f t="shared" si="0"/>
        <v>A003</v>
      </c>
      <c r="M4" s="27" t="str">
        <f t="shared" si="0"/>
        <v>A</v>
      </c>
    </row>
    <row r="5" spans="1:24" x14ac:dyDescent="0.45">
      <c r="A5" s="32" t="str">
        <f t="shared" si="1"/>
        <v>A004</v>
      </c>
      <c r="B5" s="32" t="str">
        <f>VLOOKUP(C5,[1]item!B:C,2,0)</f>
        <v>A</v>
      </c>
      <c r="C5" s="33" t="s">
        <v>50</v>
      </c>
      <c r="D5" s="46" t="s">
        <v>66</v>
      </c>
      <c r="E5" s="50" t="s">
        <v>67</v>
      </c>
      <c r="F5" s="46">
        <v>65048</v>
      </c>
      <c r="G5" s="48" t="s">
        <v>68</v>
      </c>
      <c r="H5" s="46">
        <v>216</v>
      </c>
      <c r="I5" s="38">
        <v>35886</v>
      </c>
      <c r="J5" s="46"/>
      <c r="K5" s="40" t="s">
        <v>69</v>
      </c>
      <c r="L5" s="27" t="str">
        <f t="shared" si="0"/>
        <v>A004</v>
      </c>
      <c r="M5" s="27" t="str">
        <f t="shared" si="0"/>
        <v>A</v>
      </c>
    </row>
    <row r="6" spans="1:24" ht="30" x14ac:dyDescent="0.45">
      <c r="A6" s="32" t="str">
        <f t="shared" si="1"/>
        <v>A005</v>
      </c>
      <c r="B6" s="93" t="str">
        <f>VLOOKUP(C6,[1]item!B:C,2,0)</f>
        <v>A</v>
      </c>
      <c r="C6" s="33" t="s">
        <v>50</v>
      </c>
      <c r="D6" s="51" t="s">
        <v>70</v>
      </c>
      <c r="E6" s="50" t="s">
        <v>71</v>
      </c>
      <c r="F6" s="52">
        <v>65049</v>
      </c>
      <c r="G6" s="53" t="s">
        <v>72</v>
      </c>
      <c r="H6" s="52">
        <v>216</v>
      </c>
      <c r="I6" s="38">
        <v>35916</v>
      </c>
      <c r="J6" s="52"/>
      <c r="K6" s="40" t="s">
        <v>73</v>
      </c>
      <c r="L6" s="27" t="str">
        <f t="shared" si="0"/>
        <v>A005</v>
      </c>
      <c r="M6" s="27" t="str">
        <f t="shared" si="0"/>
        <v>A</v>
      </c>
      <c r="U6" s="54" t="s">
        <v>74</v>
      </c>
      <c r="V6" s="44" t="str">
        <f>_xlfn.XLOOKUP(U6,A:A,D:D,"找不到")</f>
        <v>找不到</v>
      </c>
    </row>
    <row r="7" spans="1:24" x14ac:dyDescent="0.45">
      <c r="A7" s="32" t="str">
        <f t="shared" si="1"/>
        <v>B006</v>
      </c>
      <c r="B7" s="32" t="str">
        <f>VLOOKUP(C7,[1]item!B:C,2,0)</f>
        <v>B</v>
      </c>
      <c r="C7" s="33" t="s">
        <v>76</v>
      </c>
      <c r="D7" s="46" t="s">
        <v>77</v>
      </c>
      <c r="E7" s="50" t="s">
        <v>78</v>
      </c>
      <c r="F7" s="52">
        <v>65005</v>
      </c>
      <c r="G7" s="55" t="s">
        <v>79</v>
      </c>
      <c r="H7" s="52">
        <v>209</v>
      </c>
      <c r="I7" s="38">
        <v>35947</v>
      </c>
      <c r="J7" s="52"/>
      <c r="K7" s="40" t="s">
        <v>80</v>
      </c>
      <c r="L7" s="27" t="str">
        <f t="shared" si="0"/>
        <v>B006</v>
      </c>
      <c r="M7" s="27" t="str">
        <f t="shared" si="0"/>
        <v>B</v>
      </c>
    </row>
    <row r="8" spans="1:24" ht="17.149999999999999" thickBot="1" x14ac:dyDescent="0.5">
      <c r="A8" s="32" t="str">
        <f t="shared" si="1"/>
        <v>B007</v>
      </c>
      <c r="B8" s="32" t="str">
        <f>VLOOKUP(C8,[1]item!B:C,2,0)</f>
        <v>B</v>
      </c>
      <c r="C8" s="33" t="s">
        <v>76</v>
      </c>
      <c r="D8" s="34" t="s">
        <v>81</v>
      </c>
      <c r="E8" s="56" t="s">
        <v>82</v>
      </c>
      <c r="F8" s="34">
        <v>65047</v>
      </c>
      <c r="G8" s="57" t="s">
        <v>83</v>
      </c>
      <c r="H8" s="36">
        <v>216</v>
      </c>
      <c r="I8" s="38">
        <v>35977</v>
      </c>
      <c r="J8" s="36"/>
      <c r="K8" s="40" t="s">
        <v>84</v>
      </c>
      <c r="L8" s="27" t="str">
        <f t="shared" si="0"/>
        <v>B007</v>
      </c>
      <c r="M8" s="27" t="str">
        <f t="shared" si="0"/>
        <v>B</v>
      </c>
    </row>
    <row r="9" spans="1:24" ht="43.75" x14ac:dyDescent="0.45">
      <c r="A9" s="32" t="str">
        <f t="shared" si="1"/>
        <v>B008</v>
      </c>
      <c r="B9" s="32" t="str">
        <f>VLOOKUP(C9,[1]item!B:C,2,0)</f>
        <v>B</v>
      </c>
      <c r="C9" s="33" t="s">
        <v>76</v>
      </c>
      <c r="D9" s="46" t="s">
        <v>85</v>
      </c>
      <c r="E9" s="50" t="s">
        <v>59</v>
      </c>
      <c r="F9" s="46">
        <v>65031</v>
      </c>
      <c r="G9" s="48" t="s">
        <v>86</v>
      </c>
      <c r="H9" s="46">
        <v>318</v>
      </c>
      <c r="I9" s="38">
        <v>36008</v>
      </c>
      <c r="J9" s="46"/>
      <c r="K9" s="40" t="s">
        <v>87</v>
      </c>
      <c r="L9" s="27" t="str">
        <f t="shared" si="0"/>
        <v>B008</v>
      </c>
      <c r="M9" s="27" t="str">
        <f t="shared" si="0"/>
        <v>B</v>
      </c>
      <c r="S9" s="94" t="s">
        <v>231</v>
      </c>
      <c r="U9" s="95" t="s">
        <v>232</v>
      </c>
      <c r="V9" s="96" t="s">
        <v>13</v>
      </c>
    </row>
    <row r="10" spans="1:24" x14ac:dyDescent="0.45">
      <c r="A10" s="32" t="str">
        <f t="shared" si="1"/>
        <v>B009</v>
      </c>
      <c r="B10" s="32" t="str">
        <f>VLOOKUP(C10,[1]item!B:C,2,0)</f>
        <v>B</v>
      </c>
      <c r="C10" s="33" t="s">
        <v>76</v>
      </c>
      <c r="D10" s="46" t="s">
        <v>88</v>
      </c>
      <c r="E10" s="50" t="s">
        <v>59</v>
      </c>
      <c r="F10" s="46">
        <v>55448</v>
      </c>
      <c r="G10" s="48" t="s">
        <v>89</v>
      </c>
      <c r="H10" s="46">
        <v>318</v>
      </c>
      <c r="I10" s="38">
        <v>36039</v>
      </c>
      <c r="J10" s="58"/>
      <c r="K10" s="40" t="s">
        <v>90</v>
      </c>
      <c r="L10" s="27" t="str">
        <f t="shared" si="0"/>
        <v>B009</v>
      </c>
      <c r="M10" s="27" t="str">
        <f t="shared" si="0"/>
        <v>B</v>
      </c>
      <c r="O10" s="30" t="s">
        <v>40</v>
      </c>
      <c r="P10" s="29" t="s">
        <v>39</v>
      </c>
      <c r="Q10" s="28" t="s">
        <v>42</v>
      </c>
      <c r="R10" s="97" t="s">
        <v>41</v>
      </c>
      <c r="S10" s="25" t="s">
        <v>47</v>
      </c>
      <c r="U10" s="28" t="s">
        <v>42</v>
      </c>
      <c r="V10" s="29" t="s">
        <v>39</v>
      </c>
    </row>
    <row r="11" spans="1:24" ht="45" x14ac:dyDescent="0.45">
      <c r="A11" s="32" t="str">
        <f t="shared" si="1"/>
        <v>C010</v>
      </c>
      <c r="B11" s="32" t="str">
        <f>VLOOKUP(C11,[1]item!B:C,2,0)</f>
        <v>C</v>
      </c>
      <c r="C11" s="33" t="s">
        <v>91</v>
      </c>
      <c r="D11" s="34" t="s">
        <v>92</v>
      </c>
      <c r="E11" s="35" t="s">
        <v>78</v>
      </c>
      <c r="F11" s="36">
        <v>65004</v>
      </c>
      <c r="G11" s="59" t="s">
        <v>93</v>
      </c>
      <c r="H11" s="36">
        <v>213</v>
      </c>
      <c r="I11" s="38">
        <v>36069</v>
      </c>
      <c r="J11" s="36"/>
      <c r="K11" s="40" t="s">
        <v>94</v>
      </c>
      <c r="L11" s="27" t="str">
        <f t="shared" si="0"/>
        <v>C010</v>
      </c>
      <c r="M11" s="27" t="str">
        <f t="shared" si="0"/>
        <v>C</v>
      </c>
      <c r="O11" s="98" t="s">
        <v>233</v>
      </c>
      <c r="P11" s="41" t="str">
        <f t="array" ref="P11">_xlfn.XLOOKUP($O11,B2:B54,_xlfn.XLOOKUP(P10,$C$1:$M$1,C2:M54))</f>
        <v>A001</v>
      </c>
      <c r="Q11" s="41" t="str">
        <f t="array" ref="Q11">_xlfn.XLOOKUP($O11,B2:B54,_xlfn.XLOOKUP(Q10,$C$1:$M$1,C2:M54))</f>
        <v>顏嗣鈞</v>
      </c>
      <c r="R11" s="99" t="str">
        <f t="array" ref="R11">_xlfn.XLOOKUP($O11,B:B,_xlfn.XLOOKUP(R10,$A$1:$M$1,A:M))</f>
        <v>行政室</v>
      </c>
      <c r="S11" s="100">
        <f t="array" ref="S11">_xlfn.XLOOKUP($O11,B:B,_xlfn.XLOOKUP(S10,$A$1:$M$1,A:M),"找不到",,-1)</f>
        <v>35916</v>
      </c>
      <c r="U11" s="101" t="s">
        <v>234</v>
      </c>
      <c r="V11" s="41" t="str">
        <f>_xlfn.XLOOKUP(U11,D:D,A:A,,2)</f>
        <v>C012</v>
      </c>
    </row>
    <row r="12" spans="1:24" ht="24" x14ac:dyDescent="0.45">
      <c r="A12" s="32" t="str">
        <f t="shared" si="1"/>
        <v>C011</v>
      </c>
      <c r="B12" s="32" t="str">
        <f>VLOOKUP(C12,[1]item!B:C,2,0)</f>
        <v>C</v>
      </c>
      <c r="C12" s="33" t="s">
        <v>91</v>
      </c>
      <c r="D12" s="46" t="s">
        <v>95</v>
      </c>
      <c r="E12" s="60" t="s">
        <v>96</v>
      </c>
      <c r="F12" s="46">
        <v>65026</v>
      </c>
      <c r="G12" s="48" t="s">
        <v>97</v>
      </c>
      <c r="H12" s="46">
        <v>403</v>
      </c>
      <c r="I12" s="38">
        <v>36100</v>
      </c>
      <c r="J12" s="46"/>
      <c r="K12" s="40" t="s">
        <v>98</v>
      </c>
      <c r="L12" s="27" t="str">
        <f t="shared" si="0"/>
        <v>C011</v>
      </c>
      <c r="M12" s="27" t="str">
        <f t="shared" si="0"/>
        <v>C</v>
      </c>
    </row>
    <row r="13" spans="1:24" ht="24" x14ac:dyDescent="0.45">
      <c r="A13" s="32" t="str">
        <f t="shared" si="1"/>
        <v>C012</v>
      </c>
      <c r="B13" s="32" t="str">
        <f>VLOOKUP(C13,[1]item!B:C,2,0)</f>
        <v>C</v>
      </c>
      <c r="C13" s="33" t="s">
        <v>91</v>
      </c>
      <c r="D13" s="46" t="s">
        <v>99</v>
      </c>
      <c r="E13" s="60" t="s">
        <v>96</v>
      </c>
      <c r="F13" s="46">
        <v>65034</v>
      </c>
      <c r="G13" s="48" t="s">
        <v>100</v>
      </c>
      <c r="H13" s="46">
        <v>301</v>
      </c>
      <c r="I13" s="38">
        <v>36130</v>
      </c>
      <c r="J13" s="46"/>
      <c r="K13" s="40" t="s">
        <v>101</v>
      </c>
      <c r="L13" s="27" t="str">
        <f t="shared" si="0"/>
        <v>C012</v>
      </c>
      <c r="M13" s="27" t="str">
        <f t="shared" si="0"/>
        <v>C</v>
      </c>
    </row>
    <row r="14" spans="1:24" x14ac:dyDescent="0.45">
      <c r="A14" s="32" t="str">
        <f t="shared" si="1"/>
        <v>C013</v>
      </c>
      <c r="B14" s="32" t="str">
        <f>VLOOKUP(C14,[1]item!B:C,2,0)</f>
        <v>C</v>
      </c>
      <c r="C14" s="33" t="s">
        <v>91</v>
      </c>
      <c r="D14" s="61" t="s">
        <v>102</v>
      </c>
      <c r="E14" s="60" t="s">
        <v>59</v>
      </c>
      <c r="F14" s="49">
        <v>65059</v>
      </c>
      <c r="G14" s="48" t="s">
        <v>103</v>
      </c>
      <c r="H14" s="46">
        <v>109</v>
      </c>
      <c r="I14" s="38">
        <v>36161</v>
      </c>
      <c r="J14" s="62"/>
      <c r="K14" s="40" t="s">
        <v>104</v>
      </c>
      <c r="L14" s="27" t="str">
        <f t="shared" si="0"/>
        <v>C013</v>
      </c>
      <c r="M14" s="27" t="str">
        <f t="shared" si="0"/>
        <v>C</v>
      </c>
    </row>
    <row r="15" spans="1:24" x14ac:dyDescent="0.45">
      <c r="A15" s="32" t="str">
        <f t="shared" si="1"/>
        <v>C014</v>
      </c>
      <c r="B15" s="32" t="str">
        <f>VLOOKUP(C15,[1]item!B:C,2,0)</f>
        <v>C</v>
      </c>
      <c r="C15" s="33" t="s">
        <v>91</v>
      </c>
      <c r="D15" s="46" t="s">
        <v>105</v>
      </c>
      <c r="E15" s="50" t="s">
        <v>59</v>
      </c>
      <c r="F15" s="46">
        <v>65016</v>
      </c>
      <c r="G15" s="63" t="s">
        <v>106</v>
      </c>
      <c r="H15" s="46">
        <v>109</v>
      </c>
      <c r="I15" s="38">
        <v>36192</v>
      </c>
      <c r="J15" s="46"/>
      <c r="K15" s="40" t="s">
        <v>107</v>
      </c>
      <c r="L15" s="27" t="str">
        <f t="shared" si="0"/>
        <v>C014</v>
      </c>
      <c r="M15" s="27" t="str">
        <f t="shared" si="0"/>
        <v>C</v>
      </c>
      <c r="O15" s="30" t="s">
        <v>40</v>
      </c>
      <c r="P15" s="29" t="s">
        <v>39</v>
      </c>
      <c r="Q15" s="28" t="s">
        <v>42</v>
      </c>
      <c r="R15" s="97" t="s">
        <v>41</v>
      </c>
    </row>
    <row r="16" spans="1:24" x14ac:dyDescent="0.45">
      <c r="A16" s="32" t="str">
        <f t="shared" si="1"/>
        <v>C015</v>
      </c>
      <c r="B16" s="32" t="str">
        <f>VLOOKUP(C16,[1]item!B:C,2,0)</f>
        <v>C</v>
      </c>
      <c r="C16" s="33" t="s">
        <v>91</v>
      </c>
      <c r="D16" s="49" t="s">
        <v>108</v>
      </c>
      <c r="E16" s="50" t="s">
        <v>59</v>
      </c>
      <c r="F16" s="64">
        <v>65519</v>
      </c>
      <c r="G16" s="48" t="s">
        <v>109</v>
      </c>
      <c r="H16" s="46">
        <v>315</v>
      </c>
      <c r="I16" s="38">
        <v>36220</v>
      </c>
      <c r="J16" s="46"/>
      <c r="K16" s="40" t="s">
        <v>110</v>
      </c>
      <c r="L16" s="27" t="str">
        <f t="shared" si="0"/>
        <v>C015</v>
      </c>
      <c r="M16" s="27" t="str">
        <f t="shared" si="0"/>
        <v>C</v>
      </c>
      <c r="O16" s="98" t="s">
        <v>233</v>
      </c>
      <c r="P16" s="41" t="str">
        <f t="array" ref="P16">_xlfn.XLOOKUP($O11,B2:B54,_xlfn.XLOOKUP(P10,$C$1:$M$1,C2:M54))</f>
        <v>A001</v>
      </c>
      <c r="Q16" s="41" t="str">
        <f t="array" ref="Q16">_xlfn.XLOOKUP($O11,B2:B54,_xlfn.XLOOKUP(Q10,$C$1:$M$1,C2:M54))</f>
        <v>顏嗣鈞</v>
      </c>
      <c r="R16" s="99" t="str">
        <f t="array" ref="R16">_xlfn.XLOOKUP($O16,B:B,_xlfn.XLOOKUP(R15,$A$1:$M$1,A:M))</f>
        <v>行政室</v>
      </c>
    </row>
    <row r="17" spans="1:13" x14ac:dyDescent="0.45">
      <c r="A17" s="32" t="str">
        <f t="shared" si="1"/>
        <v>C016</v>
      </c>
      <c r="B17" s="32" t="str">
        <f>VLOOKUP(C17,[1]item!B:C,2,0)</f>
        <v>C</v>
      </c>
      <c r="C17" s="33" t="s">
        <v>91</v>
      </c>
      <c r="D17" s="46" t="s">
        <v>111</v>
      </c>
      <c r="E17" s="50" t="s">
        <v>59</v>
      </c>
      <c r="F17" s="64">
        <v>69869</v>
      </c>
      <c r="G17" s="48" t="s">
        <v>112</v>
      </c>
      <c r="H17" s="46">
        <v>316</v>
      </c>
      <c r="I17" s="38">
        <v>36251</v>
      </c>
      <c r="J17" s="46"/>
      <c r="K17" s="40" t="s">
        <v>113</v>
      </c>
      <c r="L17" s="27" t="str">
        <f t="shared" si="0"/>
        <v>C016</v>
      </c>
      <c r="M17" s="27" t="str">
        <f t="shared" si="0"/>
        <v>C</v>
      </c>
    </row>
    <row r="18" spans="1:13" x14ac:dyDescent="0.45">
      <c r="A18" s="32" t="str">
        <f t="shared" si="1"/>
        <v>C017</v>
      </c>
      <c r="B18" s="32" t="str">
        <f>VLOOKUP(C18,[1]item!B:C,2,0)</f>
        <v>C</v>
      </c>
      <c r="C18" s="33" t="s">
        <v>91</v>
      </c>
      <c r="D18" s="61" t="s">
        <v>114</v>
      </c>
      <c r="E18" s="65" t="s">
        <v>59</v>
      </c>
      <c r="F18" s="64">
        <v>65522</v>
      </c>
      <c r="G18" s="66" t="s">
        <v>115</v>
      </c>
      <c r="H18" s="61">
        <v>316</v>
      </c>
      <c r="I18" s="38">
        <v>36281</v>
      </c>
      <c r="J18" s="62"/>
      <c r="K18" s="40" t="s">
        <v>116</v>
      </c>
      <c r="L18" s="27" t="str">
        <f t="shared" si="0"/>
        <v>C017</v>
      </c>
      <c r="M18" s="27" t="str">
        <f t="shared" si="0"/>
        <v>C</v>
      </c>
    </row>
    <row r="19" spans="1:13" x14ac:dyDescent="0.45">
      <c r="A19" s="32" t="str">
        <f t="shared" si="1"/>
        <v>C018</v>
      </c>
      <c r="B19" s="32" t="str">
        <f>VLOOKUP(C19,[1]item!B:C,2,0)</f>
        <v>C</v>
      </c>
      <c r="C19" s="33" t="s">
        <v>91</v>
      </c>
      <c r="D19" s="46" t="s">
        <v>117</v>
      </c>
      <c r="E19" s="50" t="s">
        <v>59</v>
      </c>
      <c r="F19" s="67">
        <v>65512</v>
      </c>
      <c r="G19" s="68" t="s">
        <v>118</v>
      </c>
      <c r="H19" s="46">
        <v>316</v>
      </c>
      <c r="I19" s="38">
        <v>36312</v>
      </c>
      <c r="J19" s="46"/>
      <c r="K19" s="40" t="s">
        <v>119</v>
      </c>
      <c r="L19" s="27" t="str">
        <f t="shared" si="0"/>
        <v>C018</v>
      </c>
      <c r="M19" s="27" t="str">
        <f t="shared" si="0"/>
        <v>C</v>
      </c>
    </row>
    <row r="20" spans="1:13" x14ac:dyDescent="0.45">
      <c r="A20" s="32" t="str">
        <f t="shared" si="1"/>
        <v>C019</v>
      </c>
      <c r="B20" s="32" t="str">
        <f>VLOOKUP(C20,[1]item!B:C,2,0)</f>
        <v>C</v>
      </c>
      <c r="C20" s="33" t="s">
        <v>91</v>
      </c>
      <c r="D20" s="69" t="s">
        <v>120</v>
      </c>
      <c r="E20" s="65" t="s">
        <v>59</v>
      </c>
      <c r="F20" s="70">
        <v>65510</v>
      </c>
      <c r="G20" s="71" t="s">
        <v>121</v>
      </c>
      <c r="H20" s="70">
        <v>316</v>
      </c>
      <c r="I20" s="38">
        <v>36342</v>
      </c>
      <c r="J20" s="62"/>
      <c r="K20" s="40" t="s">
        <v>122</v>
      </c>
      <c r="L20" s="27" t="str">
        <f t="shared" si="0"/>
        <v>C019</v>
      </c>
      <c r="M20" s="27" t="str">
        <f t="shared" si="0"/>
        <v>C</v>
      </c>
    </row>
    <row r="21" spans="1:13" ht="30" x14ac:dyDescent="0.45">
      <c r="A21" s="32" t="str">
        <f t="shared" si="1"/>
        <v>C020</v>
      </c>
      <c r="B21" s="32" t="str">
        <f>VLOOKUP(C21,[1]item!B:C,2,0)</f>
        <v>C</v>
      </c>
      <c r="C21" s="33" t="s">
        <v>91</v>
      </c>
      <c r="D21" s="46" t="s">
        <v>123</v>
      </c>
      <c r="E21" s="50" t="s">
        <v>71</v>
      </c>
      <c r="F21" s="46">
        <v>65022</v>
      </c>
      <c r="G21" s="48" t="s">
        <v>124</v>
      </c>
      <c r="H21" s="46">
        <v>109</v>
      </c>
      <c r="I21" s="38">
        <v>36373</v>
      </c>
      <c r="J21" s="46"/>
      <c r="K21" s="40" t="s">
        <v>125</v>
      </c>
      <c r="L21" s="27" t="str">
        <f t="shared" si="0"/>
        <v>C020</v>
      </c>
      <c r="M21" s="27" t="str">
        <f t="shared" si="0"/>
        <v>C</v>
      </c>
    </row>
    <row r="22" spans="1:13" x14ac:dyDescent="0.45">
      <c r="A22" s="32" t="str">
        <f t="shared" si="1"/>
        <v>D021</v>
      </c>
      <c r="B22" s="32" t="str">
        <f>VLOOKUP(C22,[1]item!B:C,2,0)</f>
        <v>D</v>
      </c>
      <c r="C22" s="33" t="s">
        <v>126</v>
      </c>
      <c r="D22" s="34" t="s">
        <v>127</v>
      </c>
      <c r="E22" s="35" t="s">
        <v>78</v>
      </c>
      <c r="F22" s="34">
        <v>65002</v>
      </c>
      <c r="G22" s="71" t="s">
        <v>128</v>
      </c>
      <c r="H22" s="34">
        <v>217</v>
      </c>
      <c r="I22" s="38">
        <v>36404</v>
      </c>
      <c r="J22" s="34"/>
      <c r="K22" s="40" t="s">
        <v>129</v>
      </c>
      <c r="L22" s="27" t="str">
        <f t="shared" si="0"/>
        <v>D021</v>
      </c>
      <c r="M22" s="27" t="str">
        <f t="shared" si="0"/>
        <v>D</v>
      </c>
    </row>
    <row r="23" spans="1:13" ht="30" x14ac:dyDescent="0.45">
      <c r="A23" s="32" t="str">
        <f t="shared" si="1"/>
        <v>D022</v>
      </c>
      <c r="B23" s="32" t="str">
        <f>VLOOKUP(C23,[1]item!B:C,2,0)</f>
        <v>D</v>
      </c>
      <c r="C23" s="33" t="s">
        <v>126</v>
      </c>
      <c r="D23" s="46" t="s">
        <v>130</v>
      </c>
      <c r="E23" s="50" t="s">
        <v>131</v>
      </c>
      <c r="F23" s="46">
        <v>65006</v>
      </c>
      <c r="G23" s="48" t="s">
        <v>132</v>
      </c>
      <c r="H23" s="46">
        <v>411</v>
      </c>
      <c r="I23" s="38">
        <v>36434</v>
      </c>
      <c r="J23" s="46"/>
      <c r="K23" s="40" t="s">
        <v>133</v>
      </c>
      <c r="L23" s="27" t="str">
        <f t="shared" si="0"/>
        <v>D022</v>
      </c>
      <c r="M23" s="27" t="str">
        <f t="shared" si="0"/>
        <v>D</v>
      </c>
    </row>
    <row r="24" spans="1:13" ht="30" x14ac:dyDescent="0.45">
      <c r="A24" s="32" t="str">
        <f t="shared" si="1"/>
        <v>D023</v>
      </c>
      <c r="B24" s="32" t="str">
        <f>VLOOKUP(C24,[1]item!B:C,2,0)</f>
        <v>D</v>
      </c>
      <c r="C24" s="33" t="s">
        <v>126</v>
      </c>
      <c r="D24" s="46" t="s">
        <v>134</v>
      </c>
      <c r="E24" s="50" t="s">
        <v>131</v>
      </c>
      <c r="F24" s="46">
        <v>65010</v>
      </c>
      <c r="G24" s="48" t="s">
        <v>135</v>
      </c>
      <c r="H24" s="46">
        <v>411</v>
      </c>
      <c r="I24" s="38">
        <v>36465</v>
      </c>
      <c r="J24" s="46"/>
      <c r="K24" s="40" t="s">
        <v>136</v>
      </c>
      <c r="L24" s="27" t="str">
        <f t="shared" si="0"/>
        <v>D023</v>
      </c>
      <c r="M24" s="27" t="str">
        <f t="shared" si="0"/>
        <v>D</v>
      </c>
    </row>
    <row r="25" spans="1:13" x14ac:dyDescent="0.45">
      <c r="A25" s="32" t="str">
        <f t="shared" si="1"/>
        <v>D024</v>
      </c>
      <c r="B25" s="32" t="str">
        <f>VLOOKUP(C25,[1]item!B:C,2,0)</f>
        <v>D</v>
      </c>
      <c r="C25" s="33" t="s">
        <v>126</v>
      </c>
      <c r="D25" s="72" t="s">
        <v>137</v>
      </c>
      <c r="E25" s="65" t="s">
        <v>138</v>
      </c>
      <c r="F25" s="61">
        <v>65011</v>
      </c>
      <c r="G25" s="73" t="s">
        <v>139</v>
      </c>
      <c r="H25" s="61">
        <v>411</v>
      </c>
      <c r="I25" s="38">
        <v>36495</v>
      </c>
      <c r="J25" s="46"/>
      <c r="K25" s="40" t="s">
        <v>140</v>
      </c>
      <c r="L25" s="27" t="str">
        <f t="shared" si="0"/>
        <v>D024</v>
      </c>
      <c r="M25" s="27" t="str">
        <f t="shared" si="0"/>
        <v>D</v>
      </c>
    </row>
    <row r="26" spans="1:13" x14ac:dyDescent="0.45">
      <c r="A26" s="32" t="str">
        <f t="shared" si="1"/>
        <v>D025</v>
      </c>
      <c r="B26" s="32" t="str">
        <f>VLOOKUP(C26,[1]item!B:C,2,0)</f>
        <v>D</v>
      </c>
      <c r="C26" s="33" t="s">
        <v>126</v>
      </c>
      <c r="D26" s="74" t="s">
        <v>141</v>
      </c>
      <c r="E26" s="75" t="s">
        <v>67</v>
      </c>
      <c r="F26" s="61">
        <v>65008</v>
      </c>
      <c r="G26" s="76" t="s">
        <v>142</v>
      </c>
      <c r="H26" s="61">
        <v>411</v>
      </c>
      <c r="I26" s="38">
        <v>36526</v>
      </c>
      <c r="J26" s="77"/>
      <c r="K26" s="40" t="s">
        <v>143</v>
      </c>
      <c r="L26" s="27" t="str">
        <f t="shared" si="0"/>
        <v>D025</v>
      </c>
      <c r="M26" s="27" t="str">
        <f t="shared" si="0"/>
        <v>D</v>
      </c>
    </row>
    <row r="27" spans="1:13" x14ac:dyDescent="0.45">
      <c r="A27" s="32" t="str">
        <f t="shared" si="1"/>
        <v>D026</v>
      </c>
      <c r="B27" s="32" t="str">
        <f>VLOOKUP(C27,[1]item!B:C,2,0)</f>
        <v>D</v>
      </c>
      <c r="C27" s="33" t="s">
        <v>126</v>
      </c>
      <c r="D27" s="78" t="s">
        <v>144</v>
      </c>
      <c r="E27" s="79" t="s">
        <v>59</v>
      </c>
      <c r="F27" s="46">
        <v>65012</v>
      </c>
      <c r="G27" s="80" t="s">
        <v>145</v>
      </c>
      <c r="H27" s="46">
        <v>411</v>
      </c>
      <c r="I27" s="38">
        <v>36557</v>
      </c>
      <c r="J27" s="46"/>
      <c r="K27" s="40" t="s">
        <v>146</v>
      </c>
      <c r="L27" s="27" t="str">
        <f t="shared" si="0"/>
        <v>D026</v>
      </c>
      <c r="M27" s="27" t="str">
        <f t="shared" si="0"/>
        <v>D</v>
      </c>
    </row>
    <row r="28" spans="1:13" x14ac:dyDescent="0.45">
      <c r="A28" s="32" t="str">
        <f t="shared" si="1"/>
        <v>D027</v>
      </c>
      <c r="B28" s="32" t="str">
        <f>VLOOKUP(C28,[1]item!B:C,2,0)</f>
        <v>D</v>
      </c>
      <c r="C28" s="33" t="s">
        <v>126</v>
      </c>
      <c r="D28" s="46" t="s">
        <v>147</v>
      </c>
      <c r="E28" s="50" t="s">
        <v>148</v>
      </c>
      <c r="F28" s="46">
        <v>65009</v>
      </c>
      <c r="G28" s="80" t="s">
        <v>149</v>
      </c>
      <c r="H28" s="46">
        <v>411</v>
      </c>
      <c r="I28" s="38">
        <v>36586</v>
      </c>
      <c r="J28" s="46"/>
      <c r="K28" s="40" t="s">
        <v>150</v>
      </c>
      <c r="L28" s="27" t="str">
        <f t="shared" si="0"/>
        <v>D027</v>
      </c>
      <c r="M28" s="27" t="str">
        <f t="shared" si="0"/>
        <v>D</v>
      </c>
    </row>
    <row r="29" spans="1:13" x14ac:dyDescent="0.45">
      <c r="A29" s="32" t="str">
        <f t="shared" si="1"/>
        <v>D028</v>
      </c>
      <c r="B29" s="32" t="str">
        <f>VLOOKUP(C29,[1]item!B:C,2,0)</f>
        <v>D</v>
      </c>
      <c r="C29" s="33" t="s">
        <v>126</v>
      </c>
      <c r="D29" s="46" t="s">
        <v>151</v>
      </c>
      <c r="E29" s="50" t="s">
        <v>148</v>
      </c>
      <c r="F29" s="46">
        <v>65513</v>
      </c>
      <c r="G29" s="80" t="s">
        <v>152</v>
      </c>
      <c r="H29" s="46">
        <v>411</v>
      </c>
      <c r="I29" s="38">
        <v>36617</v>
      </c>
      <c r="J29" s="46"/>
      <c r="K29" s="40" t="s">
        <v>153</v>
      </c>
      <c r="L29" s="27" t="str">
        <f t="shared" si="0"/>
        <v>D028</v>
      </c>
      <c r="M29" s="27" t="str">
        <f t="shared" si="0"/>
        <v>D</v>
      </c>
    </row>
    <row r="30" spans="1:13" ht="30" x14ac:dyDescent="0.45">
      <c r="A30" s="32" t="str">
        <f t="shared" si="1"/>
        <v>D029</v>
      </c>
      <c r="B30" s="32" t="str">
        <f>VLOOKUP(C30,[1]item!B:C,2,0)</f>
        <v>D</v>
      </c>
      <c r="C30" s="33" t="s">
        <v>126</v>
      </c>
      <c r="D30" s="34" t="s">
        <v>154</v>
      </c>
      <c r="E30" s="35" t="s">
        <v>155</v>
      </c>
      <c r="F30" s="36">
        <v>65013</v>
      </c>
      <c r="G30" s="37" t="s">
        <v>156</v>
      </c>
      <c r="H30" s="36">
        <v>308</v>
      </c>
      <c r="I30" s="38">
        <v>36647</v>
      </c>
      <c r="J30" s="36"/>
      <c r="K30" s="40" t="s">
        <v>157</v>
      </c>
      <c r="L30" s="27" t="str">
        <f t="shared" si="0"/>
        <v>D029</v>
      </c>
      <c r="M30" s="27" t="str">
        <f t="shared" si="0"/>
        <v>D</v>
      </c>
    </row>
    <row r="31" spans="1:13" ht="45" x14ac:dyDescent="0.45">
      <c r="A31" s="32" t="str">
        <f t="shared" si="1"/>
        <v>D030</v>
      </c>
      <c r="B31" s="32" t="str">
        <f>VLOOKUP(C31,[1]item!B:C,2,0)</f>
        <v>D</v>
      </c>
      <c r="C31" s="33" t="s">
        <v>126</v>
      </c>
      <c r="D31" s="49" t="s">
        <v>158</v>
      </c>
      <c r="E31" s="81" t="s">
        <v>159</v>
      </c>
      <c r="F31" s="49" t="s">
        <v>160</v>
      </c>
      <c r="G31" s="82" t="s">
        <v>161</v>
      </c>
      <c r="H31" s="49" t="s">
        <v>162</v>
      </c>
      <c r="I31" s="38">
        <v>36678</v>
      </c>
      <c r="J31" s="49"/>
      <c r="K31" s="40" t="s">
        <v>163</v>
      </c>
      <c r="L31" s="27" t="str">
        <f t="shared" si="0"/>
        <v>D030</v>
      </c>
      <c r="M31" s="27" t="str">
        <f t="shared" si="0"/>
        <v>D</v>
      </c>
    </row>
    <row r="32" spans="1:13" ht="45" x14ac:dyDescent="0.45">
      <c r="A32" s="32" t="str">
        <f t="shared" si="1"/>
        <v>D031</v>
      </c>
      <c r="B32" s="32" t="str">
        <f>VLOOKUP(C32,[1]item!B:C,2,0)</f>
        <v>D</v>
      </c>
      <c r="C32" s="33" t="s">
        <v>126</v>
      </c>
      <c r="D32" s="46" t="s">
        <v>164</v>
      </c>
      <c r="E32" s="81" t="s">
        <v>159</v>
      </c>
      <c r="F32" s="46" t="s">
        <v>160</v>
      </c>
      <c r="G32" s="48" t="s">
        <v>165</v>
      </c>
      <c r="H32" s="46" t="s">
        <v>162</v>
      </c>
      <c r="I32" s="38">
        <v>36708</v>
      </c>
      <c r="J32" s="49"/>
      <c r="K32" s="40" t="s">
        <v>166</v>
      </c>
      <c r="L32" s="27" t="str">
        <f t="shared" si="0"/>
        <v>D031</v>
      </c>
      <c r="M32" s="27" t="str">
        <f t="shared" si="0"/>
        <v>D</v>
      </c>
    </row>
    <row r="33" spans="1:13" ht="45" x14ac:dyDescent="0.45">
      <c r="A33" s="32" t="str">
        <f t="shared" si="1"/>
        <v>D032</v>
      </c>
      <c r="B33" s="32" t="str">
        <f>VLOOKUP(C33,[1]item!B:C,2,0)</f>
        <v>D</v>
      </c>
      <c r="C33" s="33" t="s">
        <v>126</v>
      </c>
      <c r="D33" s="46" t="s">
        <v>167</v>
      </c>
      <c r="E33" s="50" t="s">
        <v>159</v>
      </c>
      <c r="F33" s="46" t="s">
        <v>160</v>
      </c>
      <c r="G33" s="48" t="s">
        <v>168</v>
      </c>
      <c r="H33" s="46" t="s">
        <v>162</v>
      </c>
      <c r="I33" s="38">
        <v>36739</v>
      </c>
      <c r="J33" s="46"/>
      <c r="K33" s="40" t="s">
        <v>169</v>
      </c>
      <c r="L33" s="27" t="str">
        <f t="shared" si="0"/>
        <v>D032</v>
      </c>
      <c r="M33" s="27" t="str">
        <f t="shared" si="0"/>
        <v>D</v>
      </c>
    </row>
    <row r="34" spans="1:13" x14ac:dyDescent="0.45">
      <c r="A34" s="32" t="str">
        <f t="shared" si="1"/>
        <v>E033</v>
      </c>
      <c r="B34" s="32" t="str">
        <f>VLOOKUP(C34,[1]item!B:C,2,0)</f>
        <v>E</v>
      </c>
      <c r="C34" s="33" t="s">
        <v>170</v>
      </c>
      <c r="D34" s="34" t="s">
        <v>171</v>
      </c>
      <c r="E34" s="35" t="s">
        <v>78</v>
      </c>
      <c r="F34" s="36">
        <v>65003</v>
      </c>
      <c r="G34" s="37" t="s">
        <v>172</v>
      </c>
      <c r="H34" s="36">
        <v>215</v>
      </c>
      <c r="I34" s="38">
        <v>36770</v>
      </c>
      <c r="J34" s="36"/>
      <c r="K34" s="40" t="s">
        <v>173</v>
      </c>
      <c r="L34" s="27" t="str">
        <f t="shared" si="0"/>
        <v>E033</v>
      </c>
      <c r="M34" s="27" t="str">
        <f t="shared" si="0"/>
        <v>E</v>
      </c>
    </row>
    <row r="35" spans="1:13" ht="45" x14ac:dyDescent="0.45">
      <c r="A35" s="32" t="str">
        <f t="shared" si="1"/>
        <v>E034</v>
      </c>
      <c r="B35" s="32" t="str">
        <f>VLOOKUP(C35,[1]item!B:C,2,0)</f>
        <v>E</v>
      </c>
      <c r="C35" s="33" t="s">
        <v>170</v>
      </c>
      <c r="D35" s="46" t="s">
        <v>174</v>
      </c>
      <c r="E35" s="50" t="s">
        <v>96</v>
      </c>
      <c r="F35" s="46">
        <v>65035</v>
      </c>
      <c r="G35" s="48" t="s">
        <v>175</v>
      </c>
      <c r="H35" s="46">
        <v>201</v>
      </c>
      <c r="I35" s="38">
        <v>36800</v>
      </c>
      <c r="J35" s="46"/>
      <c r="K35" s="40" t="s">
        <v>176</v>
      </c>
      <c r="L35" s="27" t="str">
        <f t="shared" si="0"/>
        <v>E034</v>
      </c>
      <c r="M35" s="27" t="str">
        <f t="shared" si="0"/>
        <v>E</v>
      </c>
    </row>
    <row r="36" spans="1:13" ht="30" x14ac:dyDescent="0.45">
      <c r="A36" s="32" t="str">
        <f t="shared" si="1"/>
        <v>E035</v>
      </c>
      <c r="B36" s="32" t="str">
        <f>VLOOKUP(C36,[1]item!B:C,2,0)</f>
        <v>E</v>
      </c>
      <c r="C36" s="33" t="s">
        <v>170</v>
      </c>
      <c r="D36" s="46" t="s">
        <v>177</v>
      </c>
      <c r="E36" s="50" t="s">
        <v>178</v>
      </c>
      <c r="F36" s="52">
        <v>65042</v>
      </c>
      <c r="G36" s="55" t="s">
        <v>179</v>
      </c>
      <c r="H36" s="52">
        <v>200</v>
      </c>
      <c r="I36" s="38">
        <v>36831</v>
      </c>
      <c r="J36" s="52"/>
      <c r="K36" s="40" t="s">
        <v>180</v>
      </c>
      <c r="L36" s="27" t="str">
        <f t="shared" si="0"/>
        <v>E035</v>
      </c>
      <c r="M36" s="27" t="str">
        <f t="shared" si="0"/>
        <v>E</v>
      </c>
    </row>
    <row r="37" spans="1:13" x14ac:dyDescent="0.45">
      <c r="A37" s="32" t="str">
        <f t="shared" si="1"/>
        <v>E036</v>
      </c>
      <c r="B37" s="32" t="str">
        <f>VLOOKUP(C37,[1]item!B:C,2,0)</f>
        <v>E</v>
      </c>
      <c r="C37" s="33" t="s">
        <v>170</v>
      </c>
      <c r="D37" s="46" t="s">
        <v>181</v>
      </c>
      <c r="E37" s="50" t="s">
        <v>59</v>
      </c>
      <c r="F37" s="46">
        <v>65041</v>
      </c>
      <c r="G37" s="48" t="s">
        <v>182</v>
      </c>
      <c r="H37" s="46">
        <v>200</v>
      </c>
      <c r="I37" s="38">
        <v>36861</v>
      </c>
      <c r="J37" s="46"/>
      <c r="K37" s="40" t="s">
        <v>183</v>
      </c>
      <c r="L37" s="27" t="str">
        <f t="shared" si="0"/>
        <v>E036</v>
      </c>
      <c r="M37" s="27" t="str">
        <f t="shared" si="0"/>
        <v>E</v>
      </c>
    </row>
    <row r="38" spans="1:13" x14ac:dyDescent="0.45">
      <c r="A38" s="32" t="str">
        <f t="shared" si="1"/>
        <v>E037</v>
      </c>
      <c r="B38" s="32" t="str">
        <f>VLOOKUP(C38,[1]item!B:C,2,0)</f>
        <v>E</v>
      </c>
      <c r="C38" s="33" t="s">
        <v>170</v>
      </c>
      <c r="D38" s="46"/>
      <c r="E38" s="50"/>
      <c r="F38" s="46">
        <v>65040</v>
      </c>
      <c r="G38" s="48"/>
      <c r="H38" s="46">
        <v>200</v>
      </c>
      <c r="I38" s="38">
        <v>36892</v>
      </c>
      <c r="J38" s="46"/>
      <c r="K38" s="40" t="s">
        <v>184</v>
      </c>
      <c r="L38" s="27" t="str">
        <f t="shared" si="0"/>
        <v>E037</v>
      </c>
      <c r="M38" s="27" t="str">
        <f t="shared" si="0"/>
        <v>E</v>
      </c>
    </row>
    <row r="39" spans="1:13" x14ac:dyDescent="0.45">
      <c r="A39" s="32" t="str">
        <f t="shared" si="1"/>
        <v>E038</v>
      </c>
      <c r="B39" s="32" t="str">
        <f>VLOOKUP(C39,[1]item!B:C,2,0)</f>
        <v>E</v>
      </c>
      <c r="C39" s="33" t="s">
        <v>170</v>
      </c>
      <c r="D39" s="46" t="s">
        <v>185</v>
      </c>
      <c r="E39" s="50" t="s">
        <v>186</v>
      </c>
      <c r="F39" s="46">
        <v>65039</v>
      </c>
      <c r="G39" s="48" t="s">
        <v>187</v>
      </c>
      <c r="H39" s="46">
        <v>207</v>
      </c>
      <c r="I39" s="38">
        <v>36923</v>
      </c>
      <c r="J39" s="46"/>
      <c r="K39" s="40" t="s">
        <v>188</v>
      </c>
      <c r="L39" s="27" t="str">
        <f t="shared" si="0"/>
        <v>E038</v>
      </c>
      <c r="M39" s="27" t="str">
        <f t="shared" si="0"/>
        <v>E</v>
      </c>
    </row>
    <row r="40" spans="1:13" x14ac:dyDescent="0.45">
      <c r="A40" s="32" t="str">
        <f t="shared" si="1"/>
        <v>E039</v>
      </c>
      <c r="B40" s="32" t="str">
        <f>VLOOKUP(C40,[1]item!B:C,2,0)</f>
        <v>E</v>
      </c>
      <c r="C40" s="33" t="s">
        <v>170</v>
      </c>
      <c r="D40" s="61"/>
      <c r="E40" s="50"/>
      <c r="F40" s="46">
        <v>65037</v>
      </c>
      <c r="G40" s="48"/>
      <c r="H40" s="46">
        <v>207</v>
      </c>
      <c r="I40" s="38">
        <v>36951</v>
      </c>
      <c r="J40" s="62"/>
      <c r="K40" s="40" t="s">
        <v>189</v>
      </c>
      <c r="L40" s="27" t="str">
        <f t="shared" si="0"/>
        <v>E039</v>
      </c>
      <c r="M40" s="27" t="str">
        <f t="shared" si="0"/>
        <v>E</v>
      </c>
    </row>
    <row r="41" spans="1:13" x14ac:dyDescent="0.45">
      <c r="A41" s="32" t="str">
        <f t="shared" si="1"/>
        <v>E040</v>
      </c>
      <c r="B41" s="32" t="str">
        <f>VLOOKUP(C41,[1]item!B:C,2,0)</f>
        <v>E</v>
      </c>
      <c r="C41" s="33" t="s">
        <v>170</v>
      </c>
      <c r="D41" s="46" t="s">
        <v>190</v>
      </c>
      <c r="E41" s="50" t="s">
        <v>59</v>
      </c>
      <c r="F41" s="46">
        <v>65517</v>
      </c>
      <c r="G41" s="48" t="s">
        <v>191</v>
      </c>
      <c r="H41" s="46">
        <v>311</v>
      </c>
      <c r="I41" s="38">
        <v>36982</v>
      </c>
      <c r="J41" s="46"/>
      <c r="K41" s="40" t="s">
        <v>192</v>
      </c>
      <c r="L41" s="27" t="str">
        <f t="shared" si="0"/>
        <v>E040</v>
      </c>
      <c r="M41" s="27" t="str">
        <f t="shared" si="0"/>
        <v>E</v>
      </c>
    </row>
    <row r="42" spans="1:13" x14ac:dyDescent="0.45">
      <c r="A42" s="32" t="str">
        <f t="shared" si="1"/>
        <v>E041</v>
      </c>
      <c r="B42" s="32" t="str">
        <f>VLOOKUP(C42,[1]item!B:C,2,0)</f>
        <v>E</v>
      </c>
      <c r="C42" s="33" t="s">
        <v>170</v>
      </c>
      <c r="D42" s="46" t="s">
        <v>193</v>
      </c>
      <c r="E42" s="50" t="s">
        <v>67</v>
      </c>
      <c r="F42" s="46">
        <v>65514</v>
      </c>
      <c r="G42" s="48" t="s">
        <v>194</v>
      </c>
      <c r="H42" s="46">
        <v>311</v>
      </c>
      <c r="I42" s="38">
        <v>37012</v>
      </c>
      <c r="J42" s="46"/>
      <c r="K42" s="40" t="s">
        <v>195</v>
      </c>
      <c r="L42" s="27" t="str">
        <f t="shared" si="0"/>
        <v>E041</v>
      </c>
      <c r="M42" s="27" t="str">
        <f t="shared" si="0"/>
        <v>E</v>
      </c>
    </row>
    <row r="43" spans="1:13" x14ac:dyDescent="0.45">
      <c r="A43" s="32" t="str">
        <f t="shared" si="1"/>
        <v>E042</v>
      </c>
      <c r="B43" s="32" t="str">
        <f>VLOOKUP(C43,[1]item!B:C,2,0)</f>
        <v>E</v>
      </c>
      <c r="C43" s="33" t="s">
        <v>170</v>
      </c>
      <c r="D43" s="83" t="s">
        <v>196</v>
      </c>
      <c r="E43" s="65" t="s">
        <v>59</v>
      </c>
      <c r="F43" s="61">
        <v>65515</v>
      </c>
      <c r="G43" s="84" t="s">
        <v>197</v>
      </c>
      <c r="H43" s="61">
        <v>311</v>
      </c>
      <c r="I43" s="38">
        <v>37043</v>
      </c>
      <c r="J43" s="62"/>
      <c r="K43" s="40" t="s">
        <v>198</v>
      </c>
      <c r="L43" s="27" t="str">
        <f t="shared" si="0"/>
        <v>E042</v>
      </c>
      <c r="M43" s="27" t="str">
        <f t="shared" si="0"/>
        <v>E</v>
      </c>
    </row>
    <row r="44" spans="1:13" x14ac:dyDescent="0.45">
      <c r="A44" s="32" t="str">
        <f t="shared" si="1"/>
        <v>E043</v>
      </c>
      <c r="B44" s="32" t="str">
        <f>VLOOKUP(C44,[1]item!B:C,2,0)</f>
        <v>E</v>
      </c>
      <c r="C44" s="33" t="s">
        <v>170</v>
      </c>
      <c r="D44" s="61" t="s">
        <v>199</v>
      </c>
      <c r="E44" s="50" t="s">
        <v>59</v>
      </c>
      <c r="F44" s="46">
        <v>65520</v>
      </c>
      <c r="G44" s="48" t="s">
        <v>200</v>
      </c>
      <c r="H44" s="46">
        <v>311</v>
      </c>
      <c r="I44" s="38">
        <v>37073</v>
      </c>
      <c r="J44" s="62"/>
      <c r="K44" s="40" t="s">
        <v>201</v>
      </c>
      <c r="L44" s="27" t="str">
        <f t="shared" si="0"/>
        <v>E043</v>
      </c>
      <c r="M44" s="27" t="str">
        <f t="shared" si="0"/>
        <v>E</v>
      </c>
    </row>
    <row r="45" spans="1:13" x14ac:dyDescent="0.45">
      <c r="A45" s="32" t="str">
        <f t="shared" si="1"/>
        <v>E044</v>
      </c>
      <c r="B45" s="32" t="str">
        <f>VLOOKUP(C45,[1]item!B:C,2,0)</f>
        <v>E</v>
      </c>
      <c r="C45" s="85" t="s">
        <v>170</v>
      </c>
      <c r="D45" s="46" t="s">
        <v>202</v>
      </c>
      <c r="E45" s="50" t="s">
        <v>59</v>
      </c>
      <c r="F45" s="46">
        <v>65524</v>
      </c>
      <c r="G45" s="48" t="s">
        <v>203</v>
      </c>
      <c r="H45" s="46">
        <v>311</v>
      </c>
      <c r="I45" s="38">
        <v>37104</v>
      </c>
      <c r="J45" s="46"/>
      <c r="K45" s="40" t="s">
        <v>204</v>
      </c>
      <c r="L45" s="27" t="str">
        <f t="shared" si="0"/>
        <v>E044</v>
      </c>
      <c r="M45" s="27" t="str">
        <f t="shared" si="0"/>
        <v>E</v>
      </c>
    </row>
    <row r="46" spans="1:13" x14ac:dyDescent="0.45">
      <c r="A46" s="32" t="str">
        <f t="shared" si="1"/>
        <v>E045</v>
      </c>
      <c r="B46" s="32" t="str">
        <f>VLOOKUP(C46,[1]item!B:C,2,0)</f>
        <v>E</v>
      </c>
      <c r="C46" s="85" t="s">
        <v>170</v>
      </c>
      <c r="D46" s="46" t="s">
        <v>205</v>
      </c>
      <c r="E46" s="50" t="s">
        <v>59</v>
      </c>
      <c r="F46" s="46">
        <v>65523</v>
      </c>
      <c r="G46" s="48" t="s">
        <v>206</v>
      </c>
      <c r="H46" s="46">
        <v>311</v>
      </c>
      <c r="I46" s="38">
        <v>37135</v>
      </c>
      <c r="J46" s="46"/>
      <c r="K46" s="40" t="s">
        <v>207</v>
      </c>
      <c r="L46" s="27" t="str">
        <f t="shared" si="0"/>
        <v>E045</v>
      </c>
      <c r="M46" s="27" t="str">
        <f t="shared" si="0"/>
        <v>E</v>
      </c>
    </row>
    <row r="47" spans="1:13" x14ac:dyDescent="0.45">
      <c r="A47" s="32" t="str">
        <f t="shared" si="1"/>
        <v>E046</v>
      </c>
      <c r="B47" s="32" t="str">
        <f>VLOOKUP(C47,[1]item!B:C,2,0)</f>
        <v>E</v>
      </c>
      <c r="C47" s="85" t="s">
        <v>170</v>
      </c>
      <c r="D47" s="46" t="s">
        <v>208</v>
      </c>
      <c r="E47" s="50" t="s">
        <v>59</v>
      </c>
      <c r="F47" s="46">
        <v>65521</v>
      </c>
      <c r="G47" s="48" t="s">
        <v>209</v>
      </c>
      <c r="H47" s="46">
        <v>315</v>
      </c>
      <c r="I47" s="38">
        <v>37165</v>
      </c>
      <c r="J47" s="46"/>
      <c r="K47" s="40" t="s">
        <v>210</v>
      </c>
      <c r="L47" s="27" t="str">
        <f t="shared" si="0"/>
        <v>E046</v>
      </c>
      <c r="M47" s="27" t="str">
        <f t="shared" si="0"/>
        <v>E</v>
      </c>
    </row>
    <row r="48" spans="1:13" x14ac:dyDescent="0.45">
      <c r="A48" s="32" t="str">
        <f t="shared" si="1"/>
        <v>E047</v>
      </c>
      <c r="B48" s="32" t="str">
        <f>VLOOKUP(C48,[1]item!B:C,2,0)</f>
        <v>E</v>
      </c>
      <c r="C48" s="85" t="s">
        <v>170</v>
      </c>
      <c r="D48" s="46" t="s">
        <v>211</v>
      </c>
      <c r="E48" s="50" t="s">
        <v>59</v>
      </c>
      <c r="F48" s="46">
        <v>65518</v>
      </c>
      <c r="G48" s="48" t="s">
        <v>212</v>
      </c>
      <c r="H48" s="46">
        <v>315</v>
      </c>
      <c r="I48" s="38">
        <v>37196</v>
      </c>
      <c r="J48" s="46"/>
      <c r="K48" s="40" t="s">
        <v>213</v>
      </c>
      <c r="L48" s="27" t="str">
        <f t="shared" si="0"/>
        <v>E047</v>
      </c>
      <c r="M48" s="27" t="str">
        <f t="shared" si="0"/>
        <v>E</v>
      </c>
    </row>
    <row r="49" spans="1:13" x14ac:dyDescent="0.45">
      <c r="A49" s="32" t="str">
        <f t="shared" si="1"/>
        <v>E048</v>
      </c>
      <c r="B49" s="32" t="str">
        <f>VLOOKUP(C49,[1]item!B:C,2,0)</f>
        <v>E</v>
      </c>
      <c r="C49" s="85" t="s">
        <v>170</v>
      </c>
      <c r="D49" s="61"/>
      <c r="E49" s="50" t="s">
        <v>59</v>
      </c>
      <c r="F49" s="46">
        <v>65516</v>
      </c>
      <c r="G49" s="48"/>
      <c r="H49" s="46">
        <v>315</v>
      </c>
      <c r="I49" s="38">
        <v>37226</v>
      </c>
      <c r="J49" s="62"/>
      <c r="K49" s="40" t="s">
        <v>214</v>
      </c>
      <c r="L49" s="27" t="str">
        <f t="shared" si="0"/>
        <v>E048</v>
      </c>
      <c r="M49" s="27" t="str">
        <f t="shared" si="0"/>
        <v>E</v>
      </c>
    </row>
    <row r="50" spans="1:13" x14ac:dyDescent="0.45">
      <c r="A50" s="32" t="str">
        <f t="shared" si="1"/>
        <v>E049</v>
      </c>
      <c r="B50" s="32" t="str">
        <f>VLOOKUP(C50,[1]item!B:C,2,0)</f>
        <v>E</v>
      </c>
      <c r="C50" s="85" t="s">
        <v>170</v>
      </c>
      <c r="D50" s="46" t="s">
        <v>215</v>
      </c>
      <c r="E50" s="50" t="s">
        <v>59</v>
      </c>
      <c r="F50" s="46">
        <v>65056</v>
      </c>
      <c r="G50" s="48" t="s">
        <v>216</v>
      </c>
      <c r="H50" s="46">
        <v>316</v>
      </c>
      <c r="I50" s="38">
        <v>37257</v>
      </c>
      <c r="J50" s="46"/>
      <c r="K50" s="40" t="s">
        <v>217</v>
      </c>
      <c r="L50" s="27" t="str">
        <f t="shared" si="0"/>
        <v>E049</v>
      </c>
      <c r="M50" s="27" t="str">
        <f t="shared" si="0"/>
        <v>E</v>
      </c>
    </row>
    <row r="51" spans="1:13" x14ac:dyDescent="0.45">
      <c r="A51" s="32" t="str">
        <f t="shared" si="1"/>
        <v>E050</v>
      </c>
      <c r="B51" s="32" t="str">
        <f>VLOOKUP(C51,[1]item!B:C,2,0)</f>
        <v>E</v>
      </c>
      <c r="C51" s="85" t="s">
        <v>170</v>
      </c>
      <c r="D51" s="46" t="s">
        <v>218</v>
      </c>
      <c r="E51" s="50" t="s">
        <v>59</v>
      </c>
      <c r="F51" s="52">
        <v>65032</v>
      </c>
      <c r="G51" s="55" t="s">
        <v>219</v>
      </c>
      <c r="H51" s="52">
        <v>316</v>
      </c>
      <c r="I51" s="38">
        <v>37288</v>
      </c>
      <c r="J51" s="52"/>
      <c r="K51" s="40" t="s">
        <v>220</v>
      </c>
      <c r="L51" s="27" t="str">
        <f t="shared" si="0"/>
        <v>E050</v>
      </c>
      <c r="M51" s="27" t="str">
        <f t="shared" si="0"/>
        <v>E</v>
      </c>
    </row>
    <row r="52" spans="1:13" x14ac:dyDescent="0.45">
      <c r="A52" s="32" t="str">
        <f t="shared" si="1"/>
        <v>E051</v>
      </c>
      <c r="B52" s="32" t="str">
        <f>VLOOKUP(C52,[1]item!B:C,2,0)</f>
        <v>E</v>
      </c>
      <c r="C52" s="85" t="s">
        <v>170</v>
      </c>
      <c r="D52" s="86" t="s">
        <v>221</v>
      </c>
      <c r="E52" s="50" t="s">
        <v>59</v>
      </c>
      <c r="F52" s="52">
        <v>65025</v>
      </c>
      <c r="G52" s="55" t="s">
        <v>222</v>
      </c>
      <c r="H52" s="52">
        <v>316</v>
      </c>
      <c r="I52" s="38">
        <v>37316</v>
      </c>
      <c r="J52" s="52"/>
      <c r="K52" s="40" t="s">
        <v>223</v>
      </c>
      <c r="L52" s="27" t="str">
        <f t="shared" si="0"/>
        <v>E051</v>
      </c>
      <c r="M52" s="27" t="str">
        <f t="shared" si="0"/>
        <v>E</v>
      </c>
    </row>
    <row r="53" spans="1:13" ht="30" x14ac:dyDescent="0.45">
      <c r="A53" s="32" t="str">
        <f t="shared" si="1"/>
        <v>E052</v>
      </c>
      <c r="B53" s="32" t="str">
        <f>VLOOKUP(C53,[1]item!B:C,2,0)</f>
        <v>E</v>
      </c>
      <c r="C53" s="85" t="s">
        <v>170</v>
      </c>
      <c r="D53" s="46" t="s">
        <v>224</v>
      </c>
      <c r="E53" s="50" t="s">
        <v>225</v>
      </c>
      <c r="F53" s="52">
        <v>65015</v>
      </c>
      <c r="G53" s="55" t="s">
        <v>226</v>
      </c>
      <c r="H53" s="52">
        <v>407</v>
      </c>
      <c r="I53" s="38">
        <v>37347</v>
      </c>
      <c r="J53" s="52"/>
      <c r="K53" s="40" t="s">
        <v>227</v>
      </c>
      <c r="L53" s="27" t="str">
        <f t="shared" si="0"/>
        <v>E052</v>
      </c>
      <c r="M53" s="27" t="str">
        <f t="shared" si="0"/>
        <v>E</v>
      </c>
    </row>
    <row r="54" spans="1:13" ht="30" x14ac:dyDescent="0.45">
      <c r="A54" s="32" t="str">
        <f t="shared" si="1"/>
        <v>E053</v>
      </c>
      <c r="B54" s="32" t="str">
        <f>VLOOKUP(C54,[1]item!B:C,2,0)</f>
        <v>E</v>
      </c>
      <c r="C54" s="85" t="s">
        <v>170</v>
      </c>
      <c r="D54" s="46" t="s">
        <v>228</v>
      </c>
      <c r="E54" s="50" t="s">
        <v>131</v>
      </c>
      <c r="F54" s="87">
        <v>65054</v>
      </c>
      <c r="G54" s="88" t="s">
        <v>229</v>
      </c>
      <c r="H54" s="87">
        <v>409</v>
      </c>
      <c r="I54" s="102">
        <v>37377</v>
      </c>
      <c r="J54" s="87"/>
      <c r="K54" s="40" t="s">
        <v>230</v>
      </c>
      <c r="L54" s="27" t="str">
        <f t="shared" si="0"/>
        <v>E053</v>
      </c>
      <c r="M54" s="27" t="str">
        <f t="shared" si="0"/>
        <v>E</v>
      </c>
    </row>
  </sheetData>
  <phoneticPr fontId="3" type="noConversion"/>
  <conditionalFormatting sqref="I1:I65522">
    <cfRule type="cellIs" dxfId="218" priority="97" stopIfTrue="1" operator="notEqual">
      <formula>#REF!</formula>
    </cfRule>
  </conditionalFormatting>
  <conditionalFormatting sqref="C55:E58 J55:K58 C1:K54 C59:K1048576">
    <cfRule type="expression" dxfId="217" priority="92">
      <formula>$A1="程式組"</formula>
    </cfRule>
    <cfRule type="expression" dxfId="216" priority="93">
      <formula>$A1="網路組"</formula>
    </cfRule>
    <cfRule type="expression" dxfId="215" priority="94">
      <formula>$A1="作業組"</formula>
    </cfRule>
    <cfRule type="expression" dxfId="214" priority="95">
      <formula>$A1="教學組"</formula>
    </cfRule>
    <cfRule type="expression" dxfId="213" priority="96">
      <formula>$A1="行政室"</formula>
    </cfRule>
  </conditionalFormatting>
  <conditionalFormatting sqref="C1:J10">
    <cfRule type="expression" dxfId="212" priority="98">
      <formula>#REF!="程式組"</formula>
    </cfRule>
    <cfRule type="expression" dxfId="211" priority="99">
      <formula>#REF!="網路組"</formula>
    </cfRule>
    <cfRule type="expression" dxfId="210" priority="100">
      <formula>#REF!="作業組"</formula>
    </cfRule>
    <cfRule type="expression" dxfId="209" priority="101">
      <formula>#REF!="教學組"</formula>
    </cfRule>
    <cfRule type="expression" dxfId="208" priority="102">
      <formula>#REF!="行政室"</formula>
    </cfRule>
  </conditionalFormatting>
  <conditionalFormatting sqref="C11:J21">
    <cfRule type="expression" dxfId="207" priority="103">
      <formula>#REF!="程式組"</formula>
    </cfRule>
    <cfRule type="expression" dxfId="206" priority="104">
      <formula>#REF!="網路組"</formula>
    </cfRule>
    <cfRule type="expression" dxfId="205" priority="105">
      <formula>#REF!="作業組"</formula>
    </cfRule>
    <cfRule type="expression" dxfId="204" priority="106">
      <formula>#REF!="教學組"</formula>
    </cfRule>
    <cfRule type="expression" dxfId="203" priority="107">
      <formula>#REF!="行政室"</formula>
    </cfRule>
  </conditionalFormatting>
  <conditionalFormatting sqref="O1:P2">
    <cfRule type="expression" dxfId="202" priority="82">
      <formula>$A1="程式組"</formula>
    </cfRule>
    <cfRule type="expression" dxfId="201" priority="83">
      <formula>$A1="網路組"</formula>
    </cfRule>
    <cfRule type="expression" dxfId="200" priority="84">
      <formula>$A1="作業組"</formula>
    </cfRule>
    <cfRule type="expression" dxfId="199" priority="85">
      <formula>$A1="教學組"</formula>
    </cfRule>
    <cfRule type="expression" dxfId="198" priority="86">
      <formula>$A1="行政室"</formula>
    </cfRule>
  </conditionalFormatting>
  <conditionalFormatting sqref="O1:P2">
    <cfRule type="expression" dxfId="197" priority="87">
      <formula>#REF!="程式組"</formula>
    </cfRule>
    <cfRule type="expression" dxfId="196" priority="88">
      <formula>#REF!="網路組"</formula>
    </cfRule>
    <cfRule type="expression" dxfId="195" priority="89">
      <formula>#REF!="作業組"</formula>
    </cfRule>
    <cfRule type="expression" dxfId="194" priority="90">
      <formula>#REF!="教學組"</formula>
    </cfRule>
    <cfRule type="expression" dxfId="193" priority="91">
      <formula>#REF!="行政室"</formula>
    </cfRule>
  </conditionalFormatting>
  <conditionalFormatting sqref="V1">
    <cfRule type="expression" dxfId="192" priority="72">
      <formula>$A1="程式組"</formula>
    </cfRule>
    <cfRule type="expression" dxfId="191" priority="73">
      <formula>$A1="網路組"</formula>
    </cfRule>
    <cfRule type="expression" dxfId="190" priority="74">
      <formula>$A1="作業組"</formula>
    </cfRule>
    <cfRule type="expression" dxfId="189" priority="75">
      <formula>$A1="教學組"</formula>
    </cfRule>
    <cfRule type="expression" dxfId="188" priority="76">
      <formula>$A1="行政室"</formula>
    </cfRule>
  </conditionalFormatting>
  <conditionalFormatting sqref="V1">
    <cfRule type="expression" dxfId="187" priority="77">
      <formula>#REF!="程式組"</formula>
    </cfRule>
    <cfRule type="expression" dxfId="186" priority="78">
      <formula>#REF!="網路組"</formula>
    </cfRule>
    <cfRule type="expression" dxfId="185" priority="79">
      <formula>#REF!="作業組"</formula>
    </cfRule>
    <cfRule type="expression" dxfId="184" priority="80">
      <formula>#REF!="教學組"</formula>
    </cfRule>
    <cfRule type="expression" dxfId="183" priority="81">
      <formula>#REF!="行政室"</formula>
    </cfRule>
  </conditionalFormatting>
  <conditionalFormatting sqref="X1">
    <cfRule type="expression" dxfId="182" priority="62">
      <formula>$A1="程式組"</formula>
    </cfRule>
    <cfRule type="expression" dxfId="181" priority="63">
      <formula>$A1="網路組"</formula>
    </cfRule>
    <cfRule type="expression" dxfId="180" priority="64">
      <formula>$A1="作業組"</formula>
    </cfRule>
    <cfRule type="expression" dxfId="179" priority="65">
      <formula>$A1="教學組"</formula>
    </cfRule>
    <cfRule type="expression" dxfId="178" priority="66">
      <formula>$A1="行政室"</formula>
    </cfRule>
  </conditionalFormatting>
  <conditionalFormatting sqref="X1">
    <cfRule type="expression" dxfId="177" priority="67">
      <formula>#REF!="程式組"</formula>
    </cfRule>
    <cfRule type="expression" dxfId="176" priority="68">
      <formula>#REF!="網路組"</formula>
    </cfRule>
    <cfRule type="expression" dxfId="175" priority="69">
      <formula>#REF!="作業組"</formula>
    </cfRule>
    <cfRule type="expression" dxfId="174" priority="70">
      <formula>#REF!="教學組"</formula>
    </cfRule>
    <cfRule type="expression" dxfId="173" priority="71">
      <formula>#REF!="行政室"</formula>
    </cfRule>
  </conditionalFormatting>
  <conditionalFormatting sqref="R10:R11">
    <cfRule type="expression" dxfId="172" priority="52">
      <formula>$A10="程式組"</formula>
    </cfRule>
    <cfRule type="expression" dxfId="171" priority="53">
      <formula>$A10="網路組"</formula>
    </cfRule>
    <cfRule type="expression" dxfId="170" priority="54">
      <formula>$A10="作業組"</formula>
    </cfRule>
    <cfRule type="expression" dxfId="169" priority="55">
      <formula>$A10="教學組"</formula>
    </cfRule>
    <cfRule type="expression" dxfId="168" priority="56">
      <formula>$A10="行政室"</formula>
    </cfRule>
  </conditionalFormatting>
  <conditionalFormatting sqref="R10:R11">
    <cfRule type="expression" dxfId="167" priority="57">
      <formula>#REF!="程式組"</formula>
    </cfRule>
    <cfRule type="expression" dxfId="166" priority="58">
      <formula>#REF!="網路組"</formula>
    </cfRule>
    <cfRule type="expression" dxfId="165" priority="59">
      <formula>#REF!="作業組"</formula>
    </cfRule>
    <cfRule type="expression" dxfId="164" priority="60">
      <formula>#REF!="教學組"</formula>
    </cfRule>
    <cfRule type="expression" dxfId="163" priority="61">
      <formula>#REF!="行政室"</formula>
    </cfRule>
  </conditionalFormatting>
  <conditionalFormatting sqref="Q10">
    <cfRule type="expression" dxfId="162" priority="42">
      <formula>$A10="程式組"</formula>
    </cfRule>
    <cfRule type="expression" dxfId="161" priority="43">
      <formula>$A10="網路組"</formula>
    </cfRule>
    <cfRule type="expression" dxfId="160" priority="44">
      <formula>$A10="作業組"</formula>
    </cfRule>
    <cfRule type="expression" dxfId="159" priority="45">
      <formula>$A10="教學組"</formula>
    </cfRule>
    <cfRule type="expression" dxfId="158" priority="46">
      <formula>$A10="行政室"</formula>
    </cfRule>
  </conditionalFormatting>
  <conditionalFormatting sqref="Q10">
    <cfRule type="expression" dxfId="157" priority="47">
      <formula>#REF!="程式組"</formula>
    </cfRule>
    <cfRule type="expression" dxfId="156" priority="48">
      <formula>#REF!="網路組"</formula>
    </cfRule>
    <cfRule type="expression" dxfId="155" priority="49">
      <formula>#REF!="作業組"</formula>
    </cfRule>
    <cfRule type="expression" dxfId="154" priority="50">
      <formula>#REF!="教學組"</formula>
    </cfRule>
    <cfRule type="expression" dxfId="153" priority="51">
      <formula>#REF!="行政室"</formula>
    </cfRule>
  </conditionalFormatting>
  <conditionalFormatting sqref="R15:R16">
    <cfRule type="expression" dxfId="152" priority="32">
      <formula>$A15="程式組"</formula>
    </cfRule>
    <cfRule type="expression" dxfId="151" priority="33">
      <formula>$A15="網路組"</formula>
    </cfRule>
    <cfRule type="expression" dxfId="150" priority="34">
      <formula>$A15="作業組"</formula>
    </cfRule>
    <cfRule type="expression" dxfId="149" priority="35">
      <formula>$A15="教學組"</formula>
    </cfRule>
    <cfRule type="expression" dxfId="148" priority="36">
      <formula>$A15="行政室"</formula>
    </cfRule>
  </conditionalFormatting>
  <conditionalFormatting sqref="R15:R16">
    <cfRule type="expression" dxfId="147" priority="37">
      <formula>#REF!="程式組"</formula>
    </cfRule>
    <cfRule type="expression" dxfId="146" priority="38">
      <formula>#REF!="網路組"</formula>
    </cfRule>
    <cfRule type="expression" dxfId="145" priority="39">
      <formula>#REF!="作業組"</formula>
    </cfRule>
    <cfRule type="expression" dxfId="144" priority="40">
      <formula>#REF!="教學組"</formula>
    </cfRule>
    <cfRule type="expression" dxfId="143" priority="41">
      <formula>#REF!="行政室"</formula>
    </cfRule>
  </conditionalFormatting>
  <conditionalFormatting sqref="Q15">
    <cfRule type="expression" dxfId="142" priority="22">
      <formula>$A15="程式組"</formula>
    </cfRule>
    <cfRule type="expression" dxfId="141" priority="23">
      <formula>$A15="網路組"</formula>
    </cfRule>
    <cfRule type="expression" dxfId="140" priority="24">
      <formula>$A15="作業組"</formula>
    </cfRule>
    <cfRule type="expression" dxfId="139" priority="25">
      <formula>$A15="教學組"</formula>
    </cfRule>
    <cfRule type="expression" dxfId="138" priority="26">
      <formula>$A15="行政室"</formula>
    </cfRule>
  </conditionalFormatting>
  <conditionalFormatting sqref="Q15">
    <cfRule type="expression" dxfId="137" priority="27">
      <formula>#REF!="程式組"</formula>
    </cfRule>
    <cfRule type="expression" dxfId="136" priority="28">
      <formula>#REF!="網路組"</formula>
    </cfRule>
    <cfRule type="expression" dxfId="135" priority="29">
      <formula>#REF!="作業組"</formula>
    </cfRule>
    <cfRule type="expression" dxfId="134" priority="30">
      <formula>#REF!="教學組"</formula>
    </cfRule>
    <cfRule type="expression" dxfId="133" priority="31">
      <formula>#REF!="行政室"</formula>
    </cfRule>
  </conditionalFormatting>
  <conditionalFormatting sqref="S10">
    <cfRule type="expression" dxfId="132" priority="17">
      <formula>#REF!="程式組"</formula>
    </cfRule>
    <cfRule type="expression" dxfId="131" priority="18">
      <formula>#REF!="網路組"</formula>
    </cfRule>
    <cfRule type="expression" dxfId="130" priority="19">
      <formula>#REF!="作業組"</formula>
    </cfRule>
    <cfRule type="expression" dxfId="129" priority="20">
      <formula>#REF!="教學組"</formula>
    </cfRule>
    <cfRule type="expression" dxfId="128" priority="21">
      <formula>#REF!="行政室"</formula>
    </cfRule>
  </conditionalFormatting>
  <conditionalFormatting sqref="S10">
    <cfRule type="cellIs" dxfId="127" priority="16" stopIfTrue="1" operator="notEqual">
      <formula>#REF!</formula>
    </cfRule>
  </conditionalFormatting>
  <conditionalFormatting sqref="S10">
    <cfRule type="expression" dxfId="126" priority="11">
      <formula>$A10="程式組"</formula>
    </cfRule>
    <cfRule type="expression" dxfId="125" priority="12">
      <formula>$A10="網路組"</formula>
    </cfRule>
    <cfRule type="expression" dxfId="124" priority="13">
      <formula>$A10="作業組"</formula>
    </cfRule>
    <cfRule type="expression" dxfId="123" priority="14">
      <formula>$A10="教學組"</formula>
    </cfRule>
    <cfRule type="expression" dxfId="122" priority="15">
      <formula>$A10="行政室"</formula>
    </cfRule>
  </conditionalFormatting>
  <conditionalFormatting sqref="U10">
    <cfRule type="expression" dxfId="121" priority="1">
      <formula>$A10="程式組"</formula>
    </cfRule>
    <cfRule type="expression" dxfId="120" priority="2">
      <formula>$A10="網路組"</formula>
    </cfRule>
    <cfRule type="expression" dxfId="119" priority="3">
      <formula>$A10="作業組"</formula>
    </cfRule>
    <cfRule type="expression" dxfId="118" priority="4">
      <formula>$A10="教學組"</formula>
    </cfRule>
    <cfRule type="expression" dxfId="117" priority="5">
      <formula>$A10="行政室"</formula>
    </cfRule>
  </conditionalFormatting>
  <conditionalFormatting sqref="U10">
    <cfRule type="expression" dxfId="116" priority="6">
      <formula>#REF!="程式組"</formula>
    </cfRule>
    <cfRule type="expression" dxfId="115" priority="7">
      <formula>#REF!="網路組"</formula>
    </cfRule>
    <cfRule type="expression" dxfId="114" priority="8">
      <formula>#REF!="作業組"</formula>
    </cfRule>
    <cfRule type="expression" dxfId="113" priority="9">
      <formula>#REF!="教學組"</formula>
    </cfRule>
    <cfRule type="expression" dxfId="112" priority="10">
      <formula>#REF!="行政室"</formula>
    </cfRule>
  </conditionalFormatting>
  <dataValidations count="1">
    <dataValidation type="list" allowBlank="1" showInputMessage="1" showErrorMessage="1" sqref="U2" xr:uid="{07D7B3F2-6763-4465-85B2-43FAA8F46F16}">
      <formula1>$A:$A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DE05-2DC4-4BC5-9EB3-654ADFA452D1}">
  <sheetPr>
    <tabColor theme="9"/>
  </sheetPr>
  <dimension ref="A1:AE54"/>
  <sheetViews>
    <sheetView tabSelected="1" zoomScale="115" zoomScaleNormal="115" workbookViewId="0">
      <selection activeCell="R12" sqref="R12"/>
    </sheetView>
  </sheetViews>
  <sheetFormatPr defaultRowHeight="16.75" x14ac:dyDescent="0.45"/>
  <cols>
    <col min="1" max="1" width="5.23046875" style="27" customWidth="1"/>
    <col min="2" max="2" width="8.84375" style="27" customWidth="1"/>
    <col min="3" max="3" width="9.07421875" style="89" customWidth="1"/>
    <col min="4" max="4" width="9.23046875" style="89"/>
    <col min="5" max="5" width="9.69140625" style="89" customWidth="1"/>
    <col min="6" max="6" width="6.765625" style="90" hidden="1" customWidth="1"/>
    <col min="7" max="7" width="7.3046875" style="89" hidden="1" customWidth="1"/>
    <col min="8" max="8" width="7" style="90" hidden="1" customWidth="1"/>
    <col min="9" max="9" width="10.4609375" style="91" bestFit="1" customWidth="1"/>
    <col min="10" max="10" width="5" style="90" bestFit="1" customWidth="1"/>
    <col min="11" max="11" width="3.84375" style="92" customWidth="1"/>
    <col min="12" max="12" width="5.84375" style="41" customWidth="1"/>
    <col min="13" max="13" width="9.07421875" style="41" bestFit="1" customWidth="1"/>
    <col min="14" max="16" width="5.69140625" style="41" customWidth="1"/>
    <col min="17" max="18" width="9.23046875" style="41"/>
    <col min="19" max="19" width="10.4609375" style="41" customWidth="1"/>
    <col min="20" max="20" width="9.07421875" style="41" bestFit="1" customWidth="1"/>
    <col min="21" max="21" width="11.921875" style="41" customWidth="1"/>
    <col min="22" max="22" width="9.07421875" style="41" customWidth="1"/>
    <col min="23" max="23" width="16.4609375" style="41" customWidth="1"/>
    <col min="24" max="24" width="12.3046875" style="41" customWidth="1"/>
    <col min="25" max="25" width="13.23046875" style="41" customWidth="1"/>
    <col min="26" max="26" width="15.07421875" style="41" customWidth="1"/>
    <col min="27" max="27" width="10.07421875" style="41" customWidth="1"/>
    <col min="28" max="29" width="9.23046875" style="41"/>
    <col min="30" max="30" width="5.69140625" style="41" bestFit="1" customWidth="1"/>
    <col min="31" max="255" width="9.23046875" style="41"/>
    <col min="256" max="256" width="6.07421875" style="41" customWidth="1"/>
    <col min="257" max="257" width="11.84375" style="41" customWidth="1"/>
    <col min="258" max="258" width="7.23046875" style="41" bestFit="1" customWidth="1"/>
    <col min="259" max="259" width="10.3046875" style="41" customWidth="1"/>
    <col min="260" max="260" width="9.4609375" style="41" bestFit="1" customWidth="1"/>
    <col min="261" max="263" width="10.3046875" style="41" customWidth="1"/>
    <col min="264" max="264" width="9.4609375" style="41" bestFit="1" customWidth="1"/>
    <col min="265" max="511" width="9.23046875" style="41"/>
    <col min="512" max="512" width="6.07421875" style="41" customWidth="1"/>
    <col min="513" max="513" width="11.84375" style="41" customWidth="1"/>
    <col min="514" max="514" width="7.23046875" style="41" bestFit="1" customWidth="1"/>
    <col min="515" max="515" width="10.3046875" style="41" customWidth="1"/>
    <col min="516" max="516" width="9.4609375" style="41" bestFit="1" customWidth="1"/>
    <col min="517" max="519" width="10.3046875" style="41" customWidth="1"/>
    <col min="520" max="520" width="9.4609375" style="41" bestFit="1" customWidth="1"/>
    <col min="521" max="767" width="9.23046875" style="41"/>
    <col min="768" max="768" width="6.07421875" style="41" customWidth="1"/>
    <col min="769" max="769" width="11.84375" style="41" customWidth="1"/>
    <col min="770" max="770" width="7.23046875" style="41" bestFit="1" customWidth="1"/>
    <col min="771" max="771" width="10.3046875" style="41" customWidth="1"/>
    <col min="772" max="772" width="9.4609375" style="41" bestFit="1" customWidth="1"/>
    <col min="773" max="775" width="10.3046875" style="41" customWidth="1"/>
    <col min="776" max="776" width="9.4609375" style="41" bestFit="1" customWidth="1"/>
    <col min="777" max="1023" width="9.23046875" style="41"/>
    <col min="1024" max="1024" width="6.07421875" style="41" customWidth="1"/>
    <col min="1025" max="1025" width="11.84375" style="41" customWidth="1"/>
    <col min="1026" max="1026" width="7.23046875" style="41" bestFit="1" customWidth="1"/>
    <col min="1027" max="1027" width="10.3046875" style="41" customWidth="1"/>
    <col min="1028" max="1028" width="9.4609375" style="41" bestFit="1" customWidth="1"/>
    <col min="1029" max="1031" width="10.3046875" style="41" customWidth="1"/>
    <col min="1032" max="1032" width="9.4609375" style="41" bestFit="1" customWidth="1"/>
    <col min="1033" max="1279" width="9.23046875" style="41"/>
    <col min="1280" max="1280" width="6.07421875" style="41" customWidth="1"/>
    <col min="1281" max="1281" width="11.84375" style="41" customWidth="1"/>
    <col min="1282" max="1282" width="7.23046875" style="41" bestFit="1" customWidth="1"/>
    <col min="1283" max="1283" width="10.3046875" style="41" customWidth="1"/>
    <col min="1284" max="1284" width="9.4609375" style="41" bestFit="1" customWidth="1"/>
    <col min="1285" max="1287" width="10.3046875" style="41" customWidth="1"/>
    <col min="1288" max="1288" width="9.4609375" style="41" bestFit="1" customWidth="1"/>
    <col min="1289" max="1535" width="9.23046875" style="41"/>
    <col min="1536" max="1536" width="6.07421875" style="41" customWidth="1"/>
    <col min="1537" max="1537" width="11.84375" style="41" customWidth="1"/>
    <col min="1538" max="1538" width="7.23046875" style="41" bestFit="1" customWidth="1"/>
    <col min="1539" max="1539" width="10.3046875" style="41" customWidth="1"/>
    <col min="1540" max="1540" width="9.4609375" style="41" bestFit="1" customWidth="1"/>
    <col min="1541" max="1543" width="10.3046875" style="41" customWidth="1"/>
    <col min="1544" max="1544" width="9.4609375" style="41" bestFit="1" customWidth="1"/>
    <col min="1545" max="1791" width="9.23046875" style="41"/>
    <col min="1792" max="1792" width="6.07421875" style="41" customWidth="1"/>
    <col min="1793" max="1793" width="11.84375" style="41" customWidth="1"/>
    <col min="1794" max="1794" width="7.23046875" style="41" bestFit="1" customWidth="1"/>
    <col min="1795" max="1795" width="10.3046875" style="41" customWidth="1"/>
    <col min="1796" max="1796" width="9.4609375" style="41" bestFit="1" customWidth="1"/>
    <col min="1797" max="1799" width="10.3046875" style="41" customWidth="1"/>
    <col min="1800" max="1800" width="9.4609375" style="41" bestFit="1" customWidth="1"/>
    <col min="1801" max="2047" width="9.23046875" style="41"/>
    <col min="2048" max="2048" width="6.07421875" style="41" customWidth="1"/>
    <col min="2049" max="2049" width="11.84375" style="41" customWidth="1"/>
    <col min="2050" max="2050" width="7.23046875" style="41" bestFit="1" customWidth="1"/>
    <col min="2051" max="2051" width="10.3046875" style="41" customWidth="1"/>
    <col min="2052" max="2052" width="9.4609375" style="41" bestFit="1" customWidth="1"/>
    <col min="2053" max="2055" width="10.3046875" style="41" customWidth="1"/>
    <col min="2056" max="2056" width="9.4609375" style="41" bestFit="1" customWidth="1"/>
    <col min="2057" max="2303" width="9.23046875" style="41"/>
    <col min="2304" max="2304" width="6.07421875" style="41" customWidth="1"/>
    <col min="2305" max="2305" width="11.84375" style="41" customWidth="1"/>
    <col min="2306" max="2306" width="7.23046875" style="41" bestFit="1" customWidth="1"/>
    <col min="2307" max="2307" width="10.3046875" style="41" customWidth="1"/>
    <col min="2308" max="2308" width="9.4609375" style="41" bestFit="1" customWidth="1"/>
    <col min="2309" max="2311" width="10.3046875" style="41" customWidth="1"/>
    <col min="2312" max="2312" width="9.4609375" style="41" bestFit="1" customWidth="1"/>
    <col min="2313" max="2559" width="9.23046875" style="41"/>
    <col min="2560" max="2560" width="6.07421875" style="41" customWidth="1"/>
    <col min="2561" max="2561" width="11.84375" style="41" customWidth="1"/>
    <col min="2562" max="2562" width="7.23046875" style="41" bestFit="1" customWidth="1"/>
    <col min="2563" max="2563" width="10.3046875" style="41" customWidth="1"/>
    <col min="2564" max="2564" width="9.4609375" style="41" bestFit="1" customWidth="1"/>
    <col min="2565" max="2567" width="10.3046875" style="41" customWidth="1"/>
    <col min="2568" max="2568" width="9.4609375" style="41" bestFit="1" customWidth="1"/>
    <col min="2569" max="2815" width="9.23046875" style="41"/>
    <col min="2816" max="2816" width="6.07421875" style="41" customWidth="1"/>
    <col min="2817" max="2817" width="11.84375" style="41" customWidth="1"/>
    <col min="2818" max="2818" width="7.23046875" style="41" bestFit="1" customWidth="1"/>
    <col min="2819" max="2819" width="10.3046875" style="41" customWidth="1"/>
    <col min="2820" max="2820" width="9.4609375" style="41" bestFit="1" customWidth="1"/>
    <col min="2821" max="2823" width="10.3046875" style="41" customWidth="1"/>
    <col min="2824" max="2824" width="9.4609375" style="41" bestFit="1" customWidth="1"/>
    <col min="2825" max="3071" width="9.23046875" style="41"/>
    <col min="3072" max="3072" width="6.07421875" style="41" customWidth="1"/>
    <col min="3073" max="3073" width="11.84375" style="41" customWidth="1"/>
    <col min="3074" max="3074" width="7.23046875" style="41" bestFit="1" customWidth="1"/>
    <col min="3075" max="3075" width="10.3046875" style="41" customWidth="1"/>
    <col min="3076" max="3076" width="9.4609375" style="41" bestFit="1" customWidth="1"/>
    <col min="3077" max="3079" width="10.3046875" style="41" customWidth="1"/>
    <col min="3080" max="3080" width="9.4609375" style="41" bestFit="1" customWidth="1"/>
    <col min="3081" max="3327" width="9.23046875" style="41"/>
    <col min="3328" max="3328" width="6.07421875" style="41" customWidth="1"/>
    <col min="3329" max="3329" width="11.84375" style="41" customWidth="1"/>
    <col min="3330" max="3330" width="7.23046875" style="41" bestFit="1" customWidth="1"/>
    <col min="3331" max="3331" width="10.3046875" style="41" customWidth="1"/>
    <col min="3332" max="3332" width="9.4609375" style="41" bestFit="1" customWidth="1"/>
    <col min="3333" max="3335" width="10.3046875" style="41" customWidth="1"/>
    <col min="3336" max="3336" width="9.4609375" style="41" bestFit="1" customWidth="1"/>
    <col min="3337" max="3583" width="9.23046875" style="41"/>
    <col min="3584" max="3584" width="6.07421875" style="41" customWidth="1"/>
    <col min="3585" max="3585" width="11.84375" style="41" customWidth="1"/>
    <col min="3586" max="3586" width="7.23046875" style="41" bestFit="1" customWidth="1"/>
    <col min="3587" max="3587" width="10.3046875" style="41" customWidth="1"/>
    <col min="3588" max="3588" width="9.4609375" style="41" bestFit="1" customWidth="1"/>
    <col min="3589" max="3591" width="10.3046875" style="41" customWidth="1"/>
    <col min="3592" max="3592" width="9.4609375" style="41" bestFit="1" customWidth="1"/>
    <col min="3593" max="3839" width="9.23046875" style="41"/>
    <col min="3840" max="3840" width="6.07421875" style="41" customWidth="1"/>
    <col min="3841" max="3841" width="11.84375" style="41" customWidth="1"/>
    <col min="3842" max="3842" width="7.23046875" style="41" bestFit="1" customWidth="1"/>
    <col min="3843" max="3843" width="10.3046875" style="41" customWidth="1"/>
    <col min="3844" max="3844" width="9.4609375" style="41" bestFit="1" customWidth="1"/>
    <col min="3845" max="3847" width="10.3046875" style="41" customWidth="1"/>
    <col min="3848" max="3848" width="9.4609375" style="41" bestFit="1" customWidth="1"/>
    <col min="3849" max="4095" width="9.23046875" style="41"/>
    <col min="4096" max="4096" width="6.07421875" style="41" customWidth="1"/>
    <col min="4097" max="4097" width="11.84375" style="41" customWidth="1"/>
    <col min="4098" max="4098" width="7.23046875" style="41" bestFit="1" customWidth="1"/>
    <col min="4099" max="4099" width="10.3046875" style="41" customWidth="1"/>
    <col min="4100" max="4100" width="9.4609375" style="41" bestFit="1" customWidth="1"/>
    <col min="4101" max="4103" width="10.3046875" style="41" customWidth="1"/>
    <col min="4104" max="4104" width="9.4609375" style="41" bestFit="1" customWidth="1"/>
    <col min="4105" max="4351" width="9.23046875" style="41"/>
    <col min="4352" max="4352" width="6.07421875" style="41" customWidth="1"/>
    <col min="4353" max="4353" width="11.84375" style="41" customWidth="1"/>
    <col min="4354" max="4354" width="7.23046875" style="41" bestFit="1" customWidth="1"/>
    <col min="4355" max="4355" width="10.3046875" style="41" customWidth="1"/>
    <col min="4356" max="4356" width="9.4609375" style="41" bestFit="1" customWidth="1"/>
    <col min="4357" max="4359" width="10.3046875" style="41" customWidth="1"/>
    <col min="4360" max="4360" width="9.4609375" style="41" bestFit="1" customWidth="1"/>
    <col min="4361" max="4607" width="9.23046875" style="41"/>
    <col min="4608" max="4608" width="6.07421875" style="41" customWidth="1"/>
    <col min="4609" max="4609" width="11.84375" style="41" customWidth="1"/>
    <col min="4610" max="4610" width="7.23046875" style="41" bestFit="1" customWidth="1"/>
    <col min="4611" max="4611" width="10.3046875" style="41" customWidth="1"/>
    <col min="4612" max="4612" width="9.4609375" style="41" bestFit="1" customWidth="1"/>
    <col min="4613" max="4615" width="10.3046875" style="41" customWidth="1"/>
    <col min="4616" max="4616" width="9.4609375" style="41" bestFit="1" customWidth="1"/>
    <col min="4617" max="4863" width="9.23046875" style="41"/>
    <col min="4864" max="4864" width="6.07421875" style="41" customWidth="1"/>
    <col min="4865" max="4865" width="11.84375" style="41" customWidth="1"/>
    <col min="4866" max="4866" width="7.23046875" style="41" bestFit="1" customWidth="1"/>
    <col min="4867" max="4867" width="10.3046875" style="41" customWidth="1"/>
    <col min="4868" max="4868" width="9.4609375" style="41" bestFit="1" customWidth="1"/>
    <col min="4869" max="4871" width="10.3046875" style="41" customWidth="1"/>
    <col min="4872" max="4872" width="9.4609375" style="41" bestFit="1" customWidth="1"/>
    <col min="4873" max="5119" width="9.23046875" style="41"/>
    <col min="5120" max="5120" width="6.07421875" style="41" customWidth="1"/>
    <col min="5121" max="5121" width="11.84375" style="41" customWidth="1"/>
    <col min="5122" max="5122" width="7.23046875" style="41" bestFit="1" customWidth="1"/>
    <col min="5123" max="5123" width="10.3046875" style="41" customWidth="1"/>
    <col min="5124" max="5124" width="9.4609375" style="41" bestFit="1" customWidth="1"/>
    <col min="5125" max="5127" width="10.3046875" style="41" customWidth="1"/>
    <col min="5128" max="5128" width="9.4609375" style="41" bestFit="1" customWidth="1"/>
    <col min="5129" max="5375" width="9.23046875" style="41"/>
    <col min="5376" max="5376" width="6.07421875" style="41" customWidth="1"/>
    <col min="5377" max="5377" width="11.84375" style="41" customWidth="1"/>
    <col min="5378" max="5378" width="7.23046875" style="41" bestFit="1" customWidth="1"/>
    <col min="5379" max="5379" width="10.3046875" style="41" customWidth="1"/>
    <col min="5380" max="5380" width="9.4609375" style="41" bestFit="1" customWidth="1"/>
    <col min="5381" max="5383" width="10.3046875" style="41" customWidth="1"/>
    <col min="5384" max="5384" width="9.4609375" style="41" bestFit="1" customWidth="1"/>
    <col min="5385" max="5631" width="9.23046875" style="41"/>
    <col min="5632" max="5632" width="6.07421875" style="41" customWidth="1"/>
    <col min="5633" max="5633" width="11.84375" style="41" customWidth="1"/>
    <col min="5634" max="5634" width="7.23046875" style="41" bestFit="1" customWidth="1"/>
    <col min="5635" max="5635" width="10.3046875" style="41" customWidth="1"/>
    <col min="5636" max="5636" width="9.4609375" style="41" bestFit="1" customWidth="1"/>
    <col min="5637" max="5639" width="10.3046875" style="41" customWidth="1"/>
    <col min="5640" max="5640" width="9.4609375" style="41" bestFit="1" customWidth="1"/>
    <col min="5641" max="5887" width="9.23046875" style="41"/>
    <col min="5888" max="5888" width="6.07421875" style="41" customWidth="1"/>
    <col min="5889" max="5889" width="11.84375" style="41" customWidth="1"/>
    <col min="5890" max="5890" width="7.23046875" style="41" bestFit="1" customWidth="1"/>
    <col min="5891" max="5891" width="10.3046875" style="41" customWidth="1"/>
    <col min="5892" max="5892" width="9.4609375" style="41" bestFit="1" customWidth="1"/>
    <col min="5893" max="5895" width="10.3046875" style="41" customWidth="1"/>
    <col min="5896" max="5896" width="9.4609375" style="41" bestFit="1" customWidth="1"/>
    <col min="5897" max="6143" width="9.23046875" style="41"/>
    <col min="6144" max="6144" width="6.07421875" style="41" customWidth="1"/>
    <col min="6145" max="6145" width="11.84375" style="41" customWidth="1"/>
    <col min="6146" max="6146" width="7.23046875" style="41" bestFit="1" customWidth="1"/>
    <col min="6147" max="6147" width="10.3046875" style="41" customWidth="1"/>
    <col min="6148" max="6148" width="9.4609375" style="41" bestFit="1" customWidth="1"/>
    <col min="6149" max="6151" width="10.3046875" style="41" customWidth="1"/>
    <col min="6152" max="6152" width="9.4609375" style="41" bestFit="1" customWidth="1"/>
    <col min="6153" max="6399" width="9.23046875" style="41"/>
    <col min="6400" max="6400" width="6.07421875" style="41" customWidth="1"/>
    <col min="6401" max="6401" width="11.84375" style="41" customWidth="1"/>
    <col min="6402" max="6402" width="7.23046875" style="41" bestFit="1" customWidth="1"/>
    <col min="6403" max="6403" width="10.3046875" style="41" customWidth="1"/>
    <col min="6404" max="6404" width="9.4609375" style="41" bestFit="1" customWidth="1"/>
    <col min="6405" max="6407" width="10.3046875" style="41" customWidth="1"/>
    <col min="6408" max="6408" width="9.4609375" style="41" bestFit="1" customWidth="1"/>
    <col min="6409" max="6655" width="9.23046875" style="41"/>
    <col min="6656" max="6656" width="6.07421875" style="41" customWidth="1"/>
    <col min="6657" max="6657" width="11.84375" style="41" customWidth="1"/>
    <col min="6658" max="6658" width="7.23046875" style="41" bestFit="1" customWidth="1"/>
    <col min="6659" max="6659" width="10.3046875" style="41" customWidth="1"/>
    <col min="6660" max="6660" width="9.4609375" style="41" bestFit="1" customWidth="1"/>
    <col min="6661" max="6663" width="10.3046875" style="41" customWidth="1"/>
    <col min="6664" max="6664" width="9.4609375" style="41" bestFit="1" customWidth="1"/>
    <col min="6665" max="6911" width="9.23046875" style="41"/>
    <col min="6912" max="6912" width="6.07421875" style="41" customWidth="1"/>
    <col min="6913" max="6913" width="11.84375" style="41" customWidth="1"/>
    <col min="6914" max="6914" width="7.23046875" style="41" bestFit="1" customWidth="1"/>
    <col min="6915" max="6915" width="10.3046875" style="41" customWidth="1"/>
    <col min="6916" max="6916" width="9.4609375" style="41" bestFit="1" customWidth="1"/>
    <col min="6917" max="6919" width="10.3046875" style="41" customWidth="1"/>
    <col min="6920" max="6920" width="9.4609375" style="41" bestFit="1" customWidth="1"/>
    <col min="6921" max="7167" width="9.23046875" style="41"/>
    <col min="7168" max="7168" width="6.07421875" style="41" customWidth="1"/>
    <col min="7169" max="7169" width="11.84375" style="41" customWidth="1"/>
    <col min="7170" max="7170" width="7.23046875" style="41" bestFit="1" customWidth="1"/>
    <col min="7171" max="7171" width="10.3046875" style="41" customWidth="1"/>
    <col min="7172" max="7172" width="9.4609375" style="41" bestFit="1" customWidth="1"/>
    <col min="7173" max="7175" width="10.3046875" style="41" customWidth="1"/>
    <col min="7176" max="7176" width="9.4609375" style="41" bestFit="1" customWidth="1"/>
    <col min="7177" max="7423" width="9.23046875" style="41"/>
    <col min="7424" max="7424" width="6.07421875" style="41" customWidth="1"/>
    <col min="7425" max="7425" width="11.84375" style="41" customWidth="1"/>
    <col min="7426" max="7426" width="7.23046875" style="41" bestFit="1" customWidth="1"/>
    <col min="7427" max="7427" width="10.3046875" style="41" customWidth="1"/>
    <col min="7428" max="7428" width="9.4609375" style="41" bestFit="1" customWidth="1"/>
    <col min="7429" max="7431" width="10.3046875" style="41" customWidth="1"/>
    <col min="7432" max="7432" width="9.4609375" style="41" bestFit="1" customWidth="1"/>
    <col min="7433" max="7679" width="9.23046875" style="41"/>
    <col min="7680" max="7680" width="6.07421875" style="41" customWidth="1"/>
    <col min="7681" max="7681" width="11.84375" style="41" customWidth="1"/>
    <col min="7682" max="7682" width="7.23046875" style="41" bestFit="1" customWidth="1"/>
    <col min="7683" max="7683" width="10.3046875" style="41" customWidth="1"/>
    <col min="7684" max="7684" width="9.4609375" style="41" bestFit="1" customWidth="1"/>
    <col min="7685" max="7687" width="10.3046875" style="41" customWidth="1"/>
    <col min="7688" max="7688" width="9.4609375" style="41" bestFit="1" customWidth="1"/>
    <col min="7689" max="7935" width="9.23046875" style="41"/>
    <col min="7936" max="7936" width="6.07421875" style="41" customWidth="1"/>
    <col min="7937" max="7937" width="11.84375" style="41" customWidth="1"/>
    <col min="7938" max="7938" width="7.23046875" style="41" bestFit="1" customWidth="1"/>
    <col min="7939" max="7939" width="10.3046875" style="41" customWidth="1"/>
    <col min="7940" max="7940" width="9.4609375" style="41" bestFit="1" customWidth="1"/>
    <col min="7941" max="7943" width="10.3046875" style="41" customWidth="1"/>
    <col min="7944" max="7944" width="9.4609375" style="41" bestFit="1" customWidth="1"/>
    <col min="7945" max="8191" width="9.23046875" style="41"/>
    <col min="8192" max="8192" width="6.07421875" style="41" customWidth="1"/>
    <col min="8193" max="8193" width="11.84375" style="41" customWidth="1"/>
    <col min="8194" max="8194" width="7.23046875" style="41" bestFit="1" customWidth="1"/>
    <col min="8195" max="8195" width="10.3046875" style="41" customWidth="1"/>
    <col min="8196" max="8196" width="9.4609375" style="41" bestFit="1" customWidth="1"/>
    <col min="8197" max="8199" width="10.3046875" style="41" customWidth="1"/>
    <col min="8200" max="8200" width="9.4609375" style="41" bestFit="1" customWidth="1"/>
    <col min="8201" max="8447" width="9.23046875" style="41"/>
    <col min="8448" max="8448" width="6.07421875" style="41" customWidth="1"/>
    <col min="8449" max="8449" width="11.84375" style="41" customWidth="1"/>
    <col min="8450" max="8450" width="7.23046875" style="41" bestFit="1" customWidth="1"/>
    <col min="8451" max="8451" width="10.3046875" style="41" customWidth="1"/>
    <col min="8452" max="8452" width="9.4609375" style="41" bestFit="1" customWidth="1"/>
    <col min="8453" max="8455" width="10.3046875" style="41" customWidth="1"/>
    <col min="8456" max="8456" width="9.4609375" style="41" bestFit="1" customWidth="1"/>
    <col min="8457" max="8703" width="9.23046875" style="41"/>
    <col min="8704" max="8704" width="6.07421875" style="41" customWidth="1"/>
    <col min="8705" max="8705" width="11.84375" style="41" customWidth="1"/>
    <col min="8706" max="8706" width="7.23046875" style="41" bestFit="1" customWidth="1"/>
    <col min="8707" max="8707" width="10.3046875" style="41" customWidth="1"/>
    <col min="8708" max="8708" width="9.4609375" style="41" bestFit="1" customWidth="1"/>
    <col min="8709" max="8711" width="10.3046875" style="41" customWidth="1"/>
    <col min="8712" max="8712" width="9.4609375" style="41" bestFit="1" customWidth="1"/>
    <col min="8713" max="8959" width="9.23046875" style="41"/>
    <col min="8960" max="8960" width="6.07421875" style="41" customWidth="1"/>
    <col min="8961" max="8961" width="11.84375" style="41" customWidth="1"/>
    <col min="8962" max="8962" width="7.23046875" style="41" bestFit="1" customWidth="1"/>
    <col min="8963" max="8963" width="10.3046875" style="41" customWidth="1"/>
    <col min="8964" max="8964" width="9.4609375" style="41" bestFit="1" customWidth="1"/>
    <col min="8965" max="8967" width="10.3046875" style="41" customWidth="1"/>
    <col min="8968" max="8968" width="9.4609375" style="41" bestFit="1" customWidth="1"/>
    <col min="8969" max="9215" width="9.23046875" style="41"/>
    <col min="9216" max="9216" width="6.07421875" style="41" customWidth="1"/>
    <col min="9217" max="9217" width="11.84375" style="41" customWidth="1"/>
    <col min="9218" max="9218" width="7.23046875" style="41" bestFit="1" customWidth="1"/>
    <col min="9219" max="9219" width="10.3046875" style="41" customWidth="1"/>
    <col min="9220" max="9220" width="9.4609375" style="41" bestFit="1" customWidth="1"/>
    <col min="9221" max="9223" width="10.3046875" style="41" customWidth="1"/>
    <col min="9224" max="9224" width="9.4609375" style="41" bestFit="1" customWidth="1"/>
    <col min="9225" max="9471" width="9.23046875" style="41"/>
    <col min="9472" max="9472" width="6.07421875" style="41" customWidth="1"/>
    <col min="9473" max="9473" width="11.84375" style="41" customWidth="1"/>
    <col min="9474" max="9474" width="7.23046875" style="41" bestFit="1" customWidth="1"/>
    <col min="9475" max="9475" width="10.3046875" style="41" customWidth="1"/>
    <col min="9476" max="9476" width="9.4609375" style="41" bestFit="1" customWidth="1"/>
    <col min="9477" max="9479" width="10.3046875" style="41" customWidth="1"/>
    <col min="9480" max="9480" width="9.4609375" style="41" bestFit="1" customWidth="1"/>
    <col min="9481" max="9727" width="9.23046875" style="41"/>
    <col min="9728" max="9728" width="6.07421875" style="41" customWidth="1"/>
    <col min="9729" max="9729" width="11.84375" style="41" customWidth="1"/>
    <col min="9730" max="9730" width="7.23046875" style="41" bestFit="1" customWidth="1"/>
    <col min="9731" max="9731" width="10.3046875" style="41" customWidth="1"/>
    <col min="9732" max="9732" width="9.4609375" style="41" bestFit="1" customWidth="1"/>
    <col min="9733" max="9735" width="10.3046875" style="41" customWidth="1"/>
    <col min="9736" max="9736" width="9.4609375" style="41" bestFit="1" customWidth="1"/>
    <col min="9737" max="9983" width="9.23046875" style="41"/>
    <col min="9984" max="9984" width="6.07421875" style="41" customWidth="1"/>
    <col min="9985" max="9985" width="11.84375" style="41" customWidth="1"/>
    <col min="9986" max="9986" width="7.23046875" style="41" bestFit="1" customWidth="1"/>
    <col min="9987" max="9987" width="10.3046875" style="41" customWidth="1"/>
    <col min="9988" max="9988" width="9.4609375" style="41" bestFit="1" customWidth="1"/>
    <col min="9989" max="9991" width="10.3046875" style="41" customWidth="1"/>
    <col min="9992" max="9992" width="9.4609375" style="41" bestFit="1" customWidth="1"/>
    <col min="9993" max="10239" width="9.23046875" style="41"/>
    <col min="10240" max="10240" width="6.07421875" style="41" customWidth="1"/>
    <col min="10241" max="10241" width="11.84375" style="41" customWidth="1"/>
    <col min="10242" max="10242" width="7.23046875" style="41" bestFit="1" customWidth="1"/>
    <col min="10243" max="10243" width="10.3046875" style="41" customWidth="1"/>
    <col min="10244" max="10244" width="9.4609375" style="41" bestFit="1" customWidth="1"/>
    <col min="10245" max="10247" width="10.3046875" style="41" customWidth="1"/>
    <col min="10248" max="10248" width="9.4609375" style="41" bestFit="1" customWidth="1"/>
    <col min="10249" max="10495" width="9.23046875" style="41"/>
    <col min="10496" max="10496" width="6.07421875" style="41" customWidth="1"/>
    <col min="10497" max="10497" width="11.84375" style="41" customWidth="1"/>
    <col min="10498" max="10498" width="7.23046875" style="41" bestFit="1" customWidth="1"/>
    <col min="10499" max="10499" width="10.3046875" style="41" customWidth="1"/>
    <col min="10500" max="10500" width="9.4609375" style="41" bestFit="1" customWidth="1"/>
    <col min="10501" max="10503" width="10.3046875" style="41" customWidth="1"/>
    <col min="10504" max="10504" width="9.4609375" style="41" bestFit="1" customWidth="1"/>
    <col min="10505" max="10751" width="9.23046875" style="41"/>
    <col min="10752" max="10752" width="6.07421875" style="41" customWidth="1"/>
    <col min="10753" max="10753" width="11.84375" style="41" customWidth="1"/>
    <col min="10754" max="10754" width="7.23046875" style="41" bestFit="1" customWidth="1"/>
    <col min="10755" max="10755" width="10.3046875" style="41" customWidth="1"/>
    <col min="10756" max="10756" width="9.4609375" style="41" bestFit="1" customWidth="1"/>
    <col min="10757" max="10759" width="10.3046875" style="41" customWidth="1"/>
    <col min="10760" max="10760" width="9.4609375" style="41" bestFit="1" customWidth="1"/>
    <col min="10761" max="11007" width="9.23046875" style="41"/>
    <col min="11008" max="11008" width="6.07421875" style="41" customWidth="1"/>
    <col min="11009" max="11009" width="11.84375" style="41" customWidth="1"/>
    <col min="11010" max="11010" width="7.23046875" style="41" bestFit="1" customWidth="1"/>
    <col min="11011" max="11011" width="10.3046875" style="41" customWidth="1"/>
    <col min="11012" max="11012" width="9.4609375" style="41" bestFit="1" customWidth="1"/>
    <col min="11013" max="11015" width="10.3046875" style="41" customWidth="1"/>
    <col min="11016" max="11016" width="9.4609375" style="41" bestFit="1" customWidth="1"/>
    <col min="11017" max="11263" width="9.23046875" style="41"/>
    <col min="11264" max="11264" width="6.07421875" style="41" customWidth="1"/>
    <col min="11265" max="11265" width="11.84375" style="41" customWidth="1"/>
    <col min="11266" max="11266" width="7.23046875" style="41" bestFit="1" customWidth="1"/>
    <col min="11267" max="11267" width="10.3046875" style="41" customWidth="1"/>
    <col min="11268" max="11268" width="9.4609375" style="41" bestFit="1" customWidth="1"/>
    <col min="11269" max="11271" width="10.3046875" style="41" customWidth="1"/>
    <col min="11272" max="11272" width="9.4609375" style="41" bestFit="1" customWidth="1"/>
    <col min="11273" max="11519" width="9.23046875" style="41"/>
    <col min="11520" max="11520" width="6.07421875" style="41" customWidth="1"/>
    <col min="11521" max="11521" width="11.84375" style="41" customWidth="1"/>
    <col min="11522" max="11522" width="7.23046875" style="41" bestFit="1" customWidth="1"/>
    <col min="11523" max="11523" width="10.3046875" style="41" customWidth="1"/>
    <col min="11524" max="11524" width="9.4609375" style="41" bestFit="1" customWidth="1"/>
    <col min="11525" max="11527" width="10.3046875" style="41" customWidth="1"/>
    <col min="11528" max="11528" width="9.4609375" style="41" bestFit="1" customWidth="1"/>
    <col min="11529" max="11775" width="9.23046875" style="41"/>
    <col min="11776" max="11776" width="6.07421875" style="41" customWidth="1"/>
    <col min="11777" max="11777" width="11.84375" style="41" customWidth="1"/>
    <col min="11778" max="11778" width="7.23046875" style="41" bestFit="1" customWidth="1"/>
    <col min="11779" max="11779" width="10.3046875" style="41" customWidth="1"/>
    <col min="11780" max="11780" width="9.4609375" style="41" bestFit="1" customWidth="1"/>
    <col min="11781" max="11783" width="10.3046875" style="41" customWidth="1"/>
    <col min="11784" max="11784" width="9.4609375" style="41" bestFit="1" customWidth="1"/>
    <col min="11785" max="12031" width="9.23046875" style="41"/>
    <col min="12032" max="12032" width="6.07421875" style="41" customWidth="1"/>
    <col min="12033" max="12033" width="11.84375" style="41" customWidth="1"/>
    <col min="12034" max="12034" width="7.23046875" style="41" bestFit="1" customWidth="1"/>
    <col min="12035" max="12035" width="10.3046875" style="41" customWidth="1"/>
    <col min="12036" max="12036" width="9.4609375" style="41" bestFit="1" customWidth="1"/>
    <col min="12037" max="12039" width="10.3046875" style="41" customWidth="1"/>
    <col min="12040" max="12040" width="9.4609375" style="41" bestFit="1" customWidth="1"/>
    <col min="12041" max="12287" width="9.23046875" style="41"/>
    <col min="12288" max="12288" width="6.07421875" style="41" customWidth="1"/>
    <col min="12289" max="12289" width="11.84375" style="41" customWidth="1"/>
    <col min="12290" max="12290" width="7.23046875" style="41" bestFit="1" customWidth="1"/>
    <col min="12291" max="12291" width="10.3046875" style="41" customWidth="1"/>
    <col min="12292" max="12292" width="9.4609375" style="41" bestFit="1" customWidth="1"/>
    <col min="12293" max="12295" width="10.3046875" style="41" customWidth="1"/>
    <col min="12296" max="12296" width="9.4609375" style="41" bestFit="1" customWidth="1"/>
    <col min="12297" max="12543" width="9.23046875" style="41"/>
    <col min="12544" max="12544" width="6.07421875" style="41" customWidth="1"/>
    <col min="12545" max="12545" width="11.84375" style="41" customWidth="1"/>
    <col min="12546" max="12546" width="7.23046875" style="41" bestFit="1" customWidth="1"/>
    <col min="12547" max="12547" width="10.3046875" style="41" customWidth="1"/>
    <col min="12548" max="12548" width="9.4609375" style="41" bestFit="1" customWidth="1"/>
    <col min="12549" max="12551" width="10.3046875" style="41" customWidth="1"/>
    <col min="12552" max="12552" width="9.4609375" style="41" bestFit="1" customWidth="1"/>
    <col min="12553" max="12799" width="9.23046875" style="41"/>
    <col min="12800" max="12800" width="6.07421875" style="41" customWidth="1"/>
    <col min="12801" max="12801" width="11.84375" style="41" customWidth="1"/>
    <col min="12802" max="12802" width="7.23046875" style="41" bestFit="1" customWidth="1"/>
    <col min="12803" max="12803" width="10.3046875" style="41" customWidth="1"/>
    <col min="12804" max="12804" width="9.4609375" style="41" bestFit="1" customWidth="1"/>
    <col min="12805" max="12807" width="10.3046875" style="41" customWidth="1"/>
    <col min="12808" max="12808" width="9.4609375" style="41" bestFit="1" customWidth="1"/>
    <col min="12809" max="13055" width="9.23046875" style="41"/>
    <col min="13056" max="13056" width="6.07421875" style="41" customWidth="1"/>
    <col min="13057" max="13057" width="11.84375" style="41" customWidth="1"/>
    <col min="13058" max="13058" width="7.23046875" style="41" bestFit="1" customWidth="1"/>
    <col min="13059" max="13059" width="10.3046875" style="41" customWidth="1"/>
    <col min="13060" max="13060" width="9.4609375" style="41" bestFit="1" customWidth="1"/>
    <col min="13061" max="13063" width="10.3046875" style="41" customWidth="1"/>
    <col min="13064" max="13064" width="9.4609375" style="41" bestFit="1" customWidth="1"/>
    <col min="13065" max="13311" width="9.23046875" style="41"/>
    <col min="13312" max="13312" width="6.07421875" style="41" customWidth="1"/>
    <col min="13313" max="13313" width="11.84375" style="41" customWidth="1"/>
    <col min="13314" max="13314" width="7.23046875" style="41" bestFit="1" customWidth="1"/>
    <col min="13315" max="13315" width="10.3046875" style="41" customWidth="1"/>
    <col min="13316" max="13316" width="9.4609375" style="41" bestFit="1" customWidth="1"/>
    <col min="13317" max="13319" width="10.3046875" style="41" customWidth="1"/>
    <col min="13320" max="13320" width="9.4609375" style="41" bestFit="1" customWidth="1"/>
    <col min="13321" max="13567" width="9.23046875" style="41"/>
    <col min="13568" max="13568" width="6.07421875" style="41" customWidth="1"/>
    <col min="13569" max="13569" width="11.84375" style="41" customWidth="1"/>
    <col min="13570" max="13570" width="7.23046875" style="41" bestFit="1" customWidth="1"/>
    <col min="13571" max="13571" width="10.3046875" style="41" customWidth="1"/>
    <col min="13572" max="13572" width="9.4609375" style="41" bestFit="1" customWidth="1"/>
    <col min="13573" max="13575" width="10.3046875" style="41" customWidth="1"/>
    <col min="13576" max="13576" width="9.4609375" style="41" bestFit="1" customWidth="1"/>
    <col min="13577" max="13823" width="9.23046875" style="41"/>
    <col min="13824" max="13824" width="6.07421875" style="41" customWidth="1"/>
    <col min="13825" max="13825" width="11.84375" style="41" customWidth="1"/>
    <col min="13826" max="13826" width="7.23046875" style="41" bestFit="1" customWidth="1"/>
    <col min="13827" max="13827" width="10.3046875" style="41" customWidth="1"/>
    <col min="13828" max="13828" width="9.4609375" style="41" bestFit="1" customWidth="1"/>
    <col min="13829" max="13831" width="10.3046875" style="41" customWidth="1"/>
    <col min="13832" max="13832" width="9.4609375" style="41" bestFit="1" customWidth="1"/>
    <col min="13833" max="14079" width="9.23046875" style="41"/>
    <col min="14080" max="14080" width="6.07421875" style="41" customWidth="1"/>
    <col min="14081" max="14081" width="11.84375" style="41" customWidth="1"/>
    <col min="14082" max="14082" width="7.23046875" style="41" bestFit="1" customWidth="1"/>
    <col min="14083" max="14083" width="10.3046875" style="41" customWidth="1"/>
    <col min="14084" max="14084" width="9.4609375" style="41" bestFit="1" customWidth="1"/>
    <col min="14085" max="14087" width="10.3046875" style="41" customWidth="1"/>
    <col min="14088" max="14088" width="9.4609375" style="41" bestFit="1" customWidth="1"/>
    <col min="14089" max="14335" width="9.23046875" style="41"/>
    <col min="14336" max="14336" width="6.07421875" style="41" customWidth="1"/>
    <col min="14337" max="14337" width="11.84375" style="41" customWidth="1"/>
    <col min="14338" max="14338" width="7.23046875" style="41" bestFit="1" customWidth="1"/>
    <col min="14339" max="14339" width="10.3046875" style="41" customWidth="1"/>
    <col min="14340" max="14340" width="9.4609375" style="41" bestFit="1" customWidth="1"/>
    <col min="14341" max="14343" width="10.3046875" style="41" customWidth="1"/>
    <col min="14344" max="14344" width="9.4609375" style="41" bestFit="1" customWidth="1"/>
    <col min="14345" max="14591" width="9.23046875" style="41"/>
    <col min="14592" max="14592" width="6.07421875" style="41" customWidth="1"/>
    <col min="14593" max="14593" width="11.84375" style="41" customWidth="1"/>
    <col min="14594" max="14594" width="7.23046875" style="41" bestFit="1" customWidth="1"/>
    <col min="14595" max="14595" width="10.3046875" style="41" customWidth="1"/>
    <col min="14596" max="14596" width="9.4609375" style="41" bestFit="1" customWidth="1"/>
    <col min="14597" max="14599" width="10.3046875" style="41" customWidth="1"/>
    <col min="14600" max="14600" width="9.4609375" style="41" bestFit="1" customWidth="1"/>
    <col min="14601" max="14847" width="9.23046875" style="41"/>
    <col min="14848" max="14848" width="6.07421875" style="41" customWidth="1"/>
    <col min="14849" max="14849" width="11.84375" style="41" customWidth="1"/>
    <col min="14850" max="14850" width="7.23046875" style="41" bestFit="1" customWidth="1"/>
    <col min="14851" max="14851" width="10.3046875" style="41" customWidth="1"/>
    <col min="14852" max="14852" width="9.4609375" style="41" bestFit="1" customWidth="1"/>
    <col min="14853" max="14855" width="10.3046875" style="41" customWidth="1"/>
    <col min="14856" max="14856" width="9.4609375" style="41" bestFit="1" customWidth="1"/>
    <col min="14857" max="15103" width="9.23046875" style="41"/>
    <col min="15104" max="15104" width="6.07421875" style="41" customWidth="1"/>
    <col min="15105" max="15105" width="11.84375" style="41" customWidth="1"/>
    <col min="15106" max="15106" width="7.23046875" style="41" bestFit="1" customWidth="1"/>
    <col min="15107" max="15107" width="10.3046875" style="41" customWidth="1"/>
    <col min="15108" max="15108" width="9.4609375" style="41" bestFit="1" customWidth="1"/>
    <col min="15109" max="15111" width="10.3046875" style="41" customWidth="1"/>
    <col min="15112" max="15112" width="9.4609375" style="41" bestFit="1" customWidth="1"/>
    <col min="15113" max="15359" width="9.23046875" style="41"/>
    <col min="15360" max="15360" width="6.07421875" style="41" customWidth="1"/>
    <col min="15361" max="15361" width="11.84375" style="41" customWidth="1"/>
    <col min="15362" max="15362" width="7.23046875" style="41" bestFit="1" customWidth="1"/>
    <col min="15363" max="15363" width="10.3046875" style="41" customWidth="1"/>
    <col min="15364" max="15364" width="9.4609375" style="41" bestFit="1" customWidth="1"/>
    <col min="15365" max="15367" width="10.3046875" style="41" customWidth="1"/>
    <col min="15368" max="15368" width="9.4609375" style="41" bestFit="1" customWidth="1"/>
    <col min="15369" max="15615" width="9.23046875" style="41"/>
    <col min="15616" max="15616" width="6.07421875" style="41" customWidth="1"/>
    <col min="15617" max="15617" width="11.84375" style="41" customWidth="1"/>
    <col min="15618" max="15618" width="7.23046875" style="41" bestFit="1" customWidth="1"/>
    <col min="15619" max="15619" width="10.3046875" style="41" customWidth="1"/>
    <col min="15620" max="15620" width="9.4609375" style="41" bestFit="1" customWidth="1"/>
    <col min="15621" max="15623" width="10.3046875" style="41" customWidth="1"/>
    <col min="15624" max="15624" width="9.4609375" style="41" bestFit="1" customWidth="1"/>
    <col min="15625" max="15871" width="9.23046875" style="41"/>
    <col min="15872" max="15872" width="6.07421875" style="41" customWidth="1"/>
    <col min="15873" max="15873" width="11.84375" style="41" customWidth="1"/>
    <col min="15874" max="15874" width="7.23046875" style="41" bestFit="1" customWidth="1"/>
    <col min="15875" max="15875" width="10.3046875" style="41" customWidth="1"/>
    <col min="15876" max="15876" width="9.4609375" style="41" bestFit="1" customWidth="1"/>
    <col min="15877" max="15879" width="10.3046875" style="41" customWidth="1"/>
    <col min="15880" max="15880" width="9.4609375" style="41" bestFit="1" customWidth="1"/>
    <col min="15881" max="16127" width="9.23046875" style="41"/>
    <col min="16128" max="16128" width="6.07421875" style="41" customWidth="1"/>
    <col min="16129" max="16129" width="11.84375" style="41" customWidth="1"/>
    <col min="16130" max="16130" width="7.23046875" style="41" bestFit="1" customWidth="1"/>
    <col min="16131" max="16131" width="10.3046875" style="41" customWidth="1"/>
    <col min="16132" max="16132" width="9.4609375" style="41" bestFit="1" customWidth="1"/>
    <col min="16133" max="16135" width="10.3046875" style="41" customWidth="1"/>
    <col min="16136" max="16136" width="9.4609375" style="41" bestFit="1" customWidth="1"/>
    <col min="16137" max="16384" width="9.23046875" style="41"/>
  </cols>
  <sheetData>
    <row r="1" spans="1:31" s="27" customFormat="1" ht="18" x14ac:dyDescent="0.45">
      <c r="A1" s="22" t="s">
        <v>39</v>
      </c>
      <c r="B1" s="22" t="s">
        <v>40</v>
      </c>
      <c r="C1" s="23" t="s">
        <v>41</v>
      </c>
      <c r="D1" s="23" t="s">
        <v>42</v>
      </c>
      <c r="E1" s="23" t="s">
        <v>43</v>
      </c>
      <c r="F1" s="23" t="s">
        <v>44</v>
      </c>
      <c r="G1" s="24" t="s">
        <v>45</v>
      </c>
      <c r="H1" s="23" t="s">
        <v>46</v>
      </c>
      <c r="I1" s="25" t="s">
        <v>47</v>
      </c>
      <c r="J1" s="23" t="s">
        <v>48</v>
      </c>
      <c r="K1" s="26" t="s">
        <v>49</v>
      </c>
      <c r="L1" s="27" t="str">
        <f>A1</f>
        <v>ID</v>
      </c>
      <c r="M1" s="27" t="str">
        <f>B1</f>
        <v>Code_dpt</v>
      </c>
      <c r="Q1" s="28" t="s">
        <v>41</v>
      </c>
      <c r="R1" s="28" t="s">
        <v>42</v>
      </c>
      <c r="S1" s="29" t="s">
        <v>39</v>
      </c>
      <c r="T1" s="30" t="s">
        <v>40</v>
      </c>
      <c r="U1" s="30"/>
      <c r="V1" s="30"/>
      <c r="Y1" s="29" t="s">
        <v>39</v>
      </c>
      <c r="Z1" s="23" t="s">
        <v>42</v>
      </c>
      <c r="AA1" s="31" t="s">
        <v>40</v>
      </c>
      <c r="AB1" s="23" t="s">
        <v>41</v>
      </c>
      <c r="AD1" s="6" t="s">
        <v>3</v>
      </c>
      <c r="AE1" s="7" t="s">
        <v>5</v>
      </c>
    </row>
    <row r="2" spans="1:31" x14ac:dyDescent="0.45">
      <c r="A2" s="32" t="str">
        <f>B2&amp;TEXT(ROW()-1,"000")</f>
        <v>A001</v>
      </c>
      <c r="B2" s="32" t="str">
        <f>VLOOKUP(C2,[1]item!B:C,2,0)</f>
        <v>A</v>
      </c>
      <c r="C2" s="33" t="s">
        <v>50</v>
      </c>
      <c r="D2" s="34" t="s">
        <v>51</v>
      </c>
      <c r="E2" s="35" t="s">
        <v>52</v>
      </c>
      <c r="F2" s="36">
        <v>65001</v>
      </c>
      <c r="G2" s="37" t="s">
        <v>53</v>
      </c>
      <c r="H2" s="36">
        <v>220</v>
      </c>
      <c r="I2" s="38">
        <v>35796</v>
      </c>
      <c r="J2" s="39"/>
      <c r="K2" s="40" t="s">
        <v>54</v>
      </c>
      <c r="L2" s="27" t="str">
        <f t="shared" ref="L2:M54" si="0">A2</f>
        <v>A001</v>
      </c>
      <c r="M2" s="27" t="str">
        <f t="shared" si="0"/>
        <v>A</v>
      </c>
      <c r="Q2" s="42" t="s">
        <v>50</v>
      </c>
      <c r="R2" s="43" t="s">
        <v>51</v>
      </c>
      <c r="S2" s="44" t="str">
        <f>VLOOKUP(R2,D:M,9,0)</f>
        <v>A001</v>
      </c>
      <c r="T2" s="41" t="str">
        <f>VLOOKUP(R2,D:M,10,0)</f>
        <v>A</v>
      </c>
      <c r="Y2" s="45" t="s">
        <v>55</v>
      </c>
      <c r="Z2" s="44" t="str">
        <f>_xlfn.XLOOKUP(Y2,A:A,D:D)</f>
        <v>顏嗣鈞</v>
      </c>
      <c r="AA2" s="44" t="str">
        <f>_xlfn.XLOOKUP(Y2,A:A,B:B)</f>
        <v>A</v>
      </c>
      <c r="AB2" s="41" t="str">
        <f>_xlfn.XLOOKUP(Y2,A:A,C:C)</f>
        <v>行政室</v>
      </c>
    </row>
    <row r="3" spans="1:31" x14ac:dyDescent="0.45">
      <c r="A3" s="32" t="str">
        <f t="shared" ref="A3:A54" si="1">B3&amp;TEXT(ROW()-1,"000")</f>
        <v>A002</v>
      </c>
      <c r="B3" s="32" t="str">
        <f>VLOOKUP(C3,[1]item!B:C,2,0)</f>
        <v>A</v>
      </c>
      <c r="C3" s="33" t="s">
        <v>50</v>
      </c>
      <c r="D3" s="46" t="s">
        <v>58</v>
      </c>
      <c r="E3" s="47" t="s">
        <v>59</v>
      </c>
      <c r="F3" s="46">
        <v>65050</v>
      </c>
      <c r="G3" s="48" t="s">
        <v>60</v>
      </c>
      <c r="H3" s="46">
        <v>216</v>
      </c>
      <c r="I3" s="38">
        <v>35827</v>
      </c>
      <c r="J3" s="46"/>
      <c r="K3" s="40" t="s">
        <v>61</v>
      </c>
      <c r="L3" s="27" t="str">
        <f t="shared" si="0"/>
        <v>A002</v>
      </c>
      <c r="M3" s="27" t="str">
        <f t="shared" si="0"/>
        <v>A</v>
      </c>
      <c r="Y3" s="54" t="s">
        <v>74</v>
      </c>
      <c r="Z3" s="44" t="str">
        <f>_xlfn.XLOOKUP(Y3,A:A,D:D,"找不到")</f>
        <v>找不到</v>
      </c>
    </row>
    <row r="4" spans="1:31" x14ac:dyDescent="0.45">
      <c r="A4" s="32" t="str">
        <f t="shared" si="1"/>
        <v>A003</v>
      </c>
      <c r="B4" s="32" t="str">
        <f>VLOOKUP(C4,[1]item!B:C,2,0)</f>
        <v>A</v>
      </c>
      <c r="C4" s="33" t="s">
        <v>50</v>
      </c>
      <c r="D4" s="49" t="s">
        <v>62</v>
      </c>
      <c r="E4" s="50" t="s">
        <v>63</v>
      </c>
      <c r="F4" s="49">
        <v>65046</v>
      </c>
      <c r="G4" s="48" t="s">
        <v>64</v>
      </c>
      <c r="H4" s="46">
        <v>216</v>
      </c>
      <c r="I4" s="38">
        <v>35855</v>
      </c>
      <c r="J4" s="46"/>
      <c r="K4" s="40" t="s">
        <v>65</v>
      </c>
      <c r="L4" s="27" t="str">
        <f t="shared" si="0"/>
        <v>A003</v>
      </c>
      <c r="M4" s="27" t="str">
        <f t="shared" si="0"/>
        <v>A</v>
      </c>
    </row>
    <row r="5" spans="1:31" x14ac:dyDescent="0.45">
      <c r="A5" s="32" t="str">
        <f t="shared" si="1"/>
        <v>A004</v>
      </c>
      <c r="B5" s="32" t="str">
        <f>VLOOKUP(C5,[1]item!B:C,2,0)</f>
        <v>A</v>
      </c>
      <c r="C5" s="33" t="s">
        <v>50</v>
      </c>
      <c r="D5" s="46" t="s">
        <v>66</v>
      </c>
      <c r="E5" s="50" t="s">
        <v>67</v>
      </c>
      <c r="F5" s="46">
        <v>65048</v>
      </c>
      <c r="G5" s="48" t="s">
        <v>68</v>
      </c>
      <c r="H5" s="46">
        <v>216</v>
      </c>
      <c r="I5" s="38">
        <v>35886</v>
      </c>
      <c r="J5" s="46"/>
      <c r="K5" s="40" t="s">
        <v>69</v>
      </c>
      <c r="L5" s="27" t="str">
        <f t="shared" si="0"/>
        <v>A004</v>
      </c>
      <c r="M5" s="27" t="str">
        <f t="shared" si="0"/>
        <v>A</v>
      </c>
    </row>
    <row r="6" spans="1:31" ht="30" x14ac:dyDescent="0.45">
      <c r="A6" s="32" t="str">
        <f t="shared" si="1"/>
        <v>A005</v>
      </c>
      <c r="B6" s="93" t="str">
        <f>VLOOKUP(C6,[1]item!B:C,2,0)</f>
        <v>A</v>
      </c>
      <c r="C6" s="33" t="s">
        <v>50</v>
      </c>
      <c r="D6" s="51" t="s">
        <v>70</v>
      </c>
      <c r="E6" s="50" t="s">
        <v>71</v>
      </c>
      <c r="F6" s="52">
        <v>65049</v>
      </c>
      <c r="G6" s="53" t="s">
        <v>72</v>
      </c>
      <c r="H6" s="52">
        <v>216</v>
      </c>
      <c r="I6" s="38">
        <v>35916</v>
      </c>
      <c r="J6" s="52"/>
      <c r="K6" s="40" t="s">
        <v>73</v>
      </c>
      <c r="L6" s="27" t="str">
        <f t="shared" si="0"/>
        <v>A005</v>
      </c>
      <c r="M6" s="27" t="str">
        <f t="shared" si="0"/>
        <v>A</v>
      </c>
    </row>
    <row r="7" spans="1:31" ht="18" x14ac:dyDescent="0.45">
      <c r="A7" s="32" t="str">
        <f t="shared" si="1"/>
        <v>B006</v>
      </c>
      <c r="B7" s="32" t="str">
        <f>VLOOKUP(C7,[1]item!B:C,2,0)</f>
        <v>B</v>
      </c>
      <c r="C7" s="33" t="s">
        <v>76</v>
      </c>
      <c r="D7" s="46" t="s">
        <v>77</v>
      </c>
      <c r="E7" s="50" t="s">
        <v>78</v>
      </c>
      <c r="F7" s="52">
        <v>65005</v>
      </c>
      <c r="G7" s="55" t="s">
        <v>79</v>
      </c>
      <c r="H7" s="52">
        <v>209</v>
      </c>
      <c r="I7" s="38">
        <v>35947</v>
      </c>
      <c r="J7" s="52"/>
      <c r="K7" s="40" t="s">
        <v>80</v>
      </c>
      <c r="L7" s="27" t="str">
        <f t="shared" si="0"/>
        <v>B006</v>
      </c>
      <c r="M7" s="27" t="str">
        <f t="shared" si="0"/>
        <v>B</v>
      </c>
      <c r="Q7" s="7" t="s">
        <v>5</v>
      </c>
    </row>
    <row r="8" spans="1:31" x14ac:dyDescent="0.45">
      <c r="A8" s="32" t="str">
        <f t="shared" si="1"/>
        <v>B007</v>
      </c>
      <c r="B8" s="32" t="str">
        <f>VLOOKUP(C8,[1]item!B:C,2,0)</f>
        <v>B</v>
      </c>
      <c r="C8" s="33" t="s">
        <v>76</v>
      </c>
      <c r="D8" s="34" t="s">
        <v>81</v>
      </c>
      <c r="E8" s="56" t="s">
        <v>82</v>
      </c>
      <c r="F8" s="34">
        <v>65047</v>
      </c>
      <c r="G8" s="57" t="s">
        <v>83</v>
      </c>
      <c r="H8" s="36">
        <v>216</v>
      </c>
      <c r="I8" s="38">
        <v>35977</v>
      </c>
      <c r="J8" s="36"/>
      <c r="K8" s="40" t="s">
        <v>84</v>
      </c>
      <c r="L8" s="27" t="str">
        <f t="shared" si="0"/>
        <v>B007</v>
      </c>
      <c r="M8" s="27" t="str">
        <f t="shared" si="0"/>
        <v>B</v>
      </c>
    </row>
    <row r="9" spans="1:31" ht="33.450000000000003" x14ac:dyDescent="0.45">
      <c r="A9" s="32" t="str">
        <f t="shared" si="1"/>
        <v>B008</v>
      </c>
      <c r="B9" s="32" t="str">
        <f>VLOOKUP(C9,[1]item!B:C,2,0)</f>
        <v>B</v>
      </c>
      <c r="C9" s="33" t="s">
        <v>76</v>
      </c>
      <c r="D9" s="46" t="s">
        <v>85</v>
      </c>
      <c r="E9" s="50" t="s">
        <v>59</v>
      </c>
      <c r="F9" s="46">
        <v>65031</v>
      </c>
      <c r="G9" s="48" t="s">
        <v>86</v>
      </c>
      <c r="H9" s="46">
        <v>318</v>
      </c>
      <c r="I9" s="38">
        <v>36008</v>
      </c>
      <c r="J9" s="46"/>
      <c r="K9" s="40" t="s">
        <v>87</v>
      </c>
      <c r="L9" s="27" t="str">
        <f t="shared" si="0"/>
        <v>B008</v>
      </c>
      <c r="M9" s="27" t="str">
        <f t="shared" si="0"/>
        <v>B</v>
      </c>
      <c r="U9" s="108" t="s">
        <v>232</v>
      </c>
      <c r="V9" s="107" t="s">
        <v>13</v>
      </c>
      <c r="W9" s="107" t="s">
        <v>231</v>
      </c>
    </row>
    <row r="10" spans="1:31" x14ac:dyDescent="0.45">
      <c r="A10" s="32" t="str">
        <f t="shared" si="1"/>
        <v>B009</v>
      </c>
      <c r="B10" s="32" t="str">
        <f>VLOOKUP(C10,[1]item!B:C,2,0)</f>
        <v>B</v>
      </c>
      <c r="C10" s="33" t="s">
        <v>76</v>
      </c>
      <c r="D10" s="46" t="s">
        <v>88</v>
      </c>
      <c r="E10" s="50" t="s">
        <v>59</v>
      </c>
      <c r="F10" s="46">
        <v>55448</v>
      </c>
      <c r="G10" s="48" t="s">
        <v>89</v>
      </c>
      <c r="H10" s="46">
        <v>318</v>
      </c>
      <c r="I10" s="38">
        <v>36039</v>
      </c>
      <c r="J10" s="58"/>
      <c r="K10" s="40" t="s">
        <v>90</v>
      </c>
      <c r="L10" s="27" t="str">
        <f t="shared" si="0"/>
        <v>B009</v>
      </c>
      <c r="M10" s="27" t="str">
        <f t="shared" si="0"/>
        <v>B</v>
      </c>
      <c r="Q10" s="30" t="s">
        <v>40</v>
      </c>
      <c r="R10" s="29" t="s">
        <v>39</v>
      </c>
      <c r="S10" s="28" t="s">
        <v>42</v>
      </c>
      <c r="T10" s="97" t="s">
        <v>41</v>
      </c>
      <c r="U10" s="28" t="s">
        <v>42</v>
      </c>
      <c r="V10" s="29" t="s">
        <v>39</v>
      </c>
      <c r="W10" s="25" t="s">
        <v>47</v>
      </c>
    </row>
    <row r="11" spans="1:31" ht="45" x14ac:dyDescent="0.45">
      <c r="A11" s="32" t="str">
        <f t="shared" si="1"/>
        <v>C010</v>
      </c>
      <c r="B11" s="32" t="str">
        <f>VLOOKUP(C11,[1]item!B:C,2,0)</f>
        <v>C</v>
      </c>
      <c r="C11" s="33" t="s">
        <v>91</v>
      </c>
      <c r="D11" s="34" t="s">
        <v>92</v>
      </c>
      <c r="E11" s="35" t="s">
        <v>78</v>
      </c>
      <c r="F11" s="36">
        <v>65004</v>
      </c>
      <c r="G11" s="59" t="s">
        <v>93</v>
      </c>
      <c r="H11" s="36">
        <v>213</v>
      </c>
      <c r="I11" s="38">
        <v>36069</v>
      </c>
      <c r="J11" s="36"/>
      <c r="K11" s="40" t="s">
        <v>94</v>
      </c>
      <c r="L11" s="27" t="str">
        <f t="shared" si="0"/>
        <v>C010</v>
      </c>
      <c r="M11" s="27" t="str">
        <f t="shared" si="0"/>
        <v>C</v>
      </c>
      <c r="Q11" s="98" t="s">
        <v>233</v>
      </c>
      <c r="R11" s="41" t="str">
        <f t="array" ref="R11">_xlfn.XLOOKUP($Q11,B2:B54,_xlfn.XLOOKUP(R10,$C$1:$M$1,C2:M54))</f>
        <v>A001</v>
      </c>
      <c r="S11" s="41" t="str">
        <f t="array" ref="S11">_xlfn.XLOOKUP($Q11,B2:B54,_xlfn.XLOOKUP(S10,$C$1:$M$1,C2:M54))</f>
        <v>顏嗣鈞</v>
      </c>
      <c r="T11" s="99" t="str">
        <f t="array" ref="T11">_xlfn.XLOOKUP($Q11,B:B,_xlfn.XLOOKUP(T10,$A$1:$M$1,A:M))</f>
        <v>行政室</v>
      </c>
      <c r="U11" s="101" t="s">
        <v>234</v>
      </c>
      <c r="V11" s="41" t="str">
        <f>_xlfn.XLOOKUP(U11,D:D,A:A,,2)</f>
        <v>C012</v>
      </c>
      <c r="W11" s="100">
        <f t="array" ref="W11">_xlfn.XLOOKUP($Q11,B:B,_xlfn.XLOOKUP(W10,$A$1:$M$1,A:M),"找不到",,-1)</f>
        <v>35916</v>
      </c>
    </row>
    <row r="12" spans="1:31" ht="24" x14ac:dyDescent="0.45">
      <c r="A12" s="32" t="str">
        <f t="shared" si="1"/>
        <v>C011</v>
      </c>
      <c r="B12" s="32" t="str">
        <f>VLOOKUP(C12,[1]item!B:C,2,0)</f>
        <v>C</v>
      </c>
      <c r="C12" s="33" t="s">
        <v>91</v>
      </c>
      <c r="D12" s="46" t="s">
        <v>95</v>
      </c>
      <c r="E12" s="60" t="s">
        <v>96</v>
      </c>
      <c r="F12" s="46">
        <v>65026</v>
      </c>
      <c r="G12" s="48" t="s">
        <v>97</v>
      </c>
      <c r="H12" s="46">
        <v>403</v>
      </c>
      <c r="I12" s="38">
        <v>36100</v>
      </c>
      <c r="J12" s="46"/>
      <c r="K12" s="40" t="s">
        <v>98</v>
      </c>
      <c r="L12" s="27" t="str">
        <f t="shared" si="0"/>
        <v>C011</v>
      </c>
      <c r="M12" s="27" t="str">
        <f t="shared" si="0"/>
        <v>C</v>
      </c>
      <c r="Q12" s="109">
        <f>_xlfn.XMATCH(Q11,B:B,0)</f>
        <v>2</v>
      </c>
      <c r="R12" s="109">
        <f>_xlfn.XMATCH(R11,A:A,0)</f>
        <v>2</v>
      </c>
    </row>
    <row r="13" spans="1:31" ht="24" x14ac:dyDescent="0.45">
      <c r="A13" s="32" t="str">
        <f t="shared" si="1"/>
        <v>C012</v>
      </c>
      <c r="B13" s="32" t="str">
        <f>VLOOKUP(C13,[1]item!B:C,2,0)</f>
        <v>C</v>
      </c>
      <c r="C13" s="33" t="s">
        <v>91</v>
      </c>
      <c r="D13" s="46" t="s">
        <v>99</v>
      </c>
      <c r="E13" s="60" t="s">
        <v>96</v>
      </c>
      <c r="F13" s="46">
        <v>65034</v>
      </c>
      <c r="G13" s="48" t="s">
        <v>100</v>
      </c>
      <c r="H13" s="46">
        <v>301</v>
      </c>
      <c r="I13" s="38">
        <v>36130</v>
      </c>
      <c r="J13" s="46"/>
      <c r="K13" s="40" t="s">
        <v>101</v>
      </c>
      <c r="L13" s="27" t="str">
        <f t="shared" si="0"/>
        <v>C012</v>
      </c>
      <c r="M13" s="27" t="str">
        <f t="shared" si="0"/>
        <v>C</v>
      </c>
    </row>
    <row r="14" spans="1:31" x14ac:dyDescent="0.45">
      <c r="A14" s="32" t="str">
        <f t="shared" si="1"/>
        <v>C013</v>
      </c>
      <c r="B14" s="32" t="str">
        <f>VLOOKUP(C14,[1]item!B:C,2,0)</f>
        <v>C</v>
      </c>
      <c r="C14" s="33" t="s">
        <v>91</v>
      </c>
      <c r="D14" s="61" t="s">
        <v>102</v>
      </c>
      <c r="E14" s="60" t="s">
        <v>59</v>
      </c>
      <c r="F14" s="49">
        <v>65059</v>
      </c>
      <c r="G14" s="48" t="s">
        <v>103</v>
      </c>
      <c r="H14" s="46">
        <v>109</v>
      </c>
      <c r="I14" s="38">
        <v>36161</v>
      </c>
      <c r="J14" s="62"/>
      <c r="K14" s="40" t="s">
        <v>104</v>
      </c>
      <c r="L14" s="27" t="str">
        <f t="shared" si="0"/>
        <v>C013</v>
      </c>
      <c r="M14" s="27" t="str">
        <f t="shared" si="0"/>
        <v>C</v>
      </c>
    </row>
    <row r="15" spans="1:31" x14ac:dyDescent="0.45">
      <c r="A15" s="32" t="str">
        <f t="shared" si="1"/>
        <v>C014</v>
      </c>
      <c r="B15" s="32" t="str">
        <f>VLOOKUP(C15,[1]item!B:C,2,0)</f>
        <v>C</v>
      </c>
      <c r="C15" s="33" t="s">
        <v>91</v>
      </c>
      <c r="D15" s="46" t="s">
        <v>105</v>
      </c>
      <c r="E15" s="50" t="s">
        <v>59</v>
      </c>
      <c r="F15" s="46">
        <v>65016</v>
      </c>
      <c r="G15" s="63" t="s">
        <v>106</v>
      </c>
      <c r="H15" s="46">
        <v>109</v>
      </c>
      <c r="I15" s="38">
        <v>36192</v>
      </c>
      <c r="J15" s="46"/>
      <c r="K15" s="40" t="s">
        <v>107</v>
      </c>
      <c r="L15" s="27" t="str">
        <f t="shared" si="0"/>
        <v>C014</v>
      </c>
      <c r="M15" s="27" t="str">
        <f t="shared" si="0"/>
        <v>C</v>
      </c>
    </row>
    <row r="16" spans="1:31" x14ac:dyDescent="0.45">
      <c r="A16" s="32" t="str">
        <f t="shared" si="1"/>
        <v>C015</v>
      </c>
      <c r="B16" s="32" t="str">
        <f>VLOOKUP(C16,[1]item!B:C,2,0)</f>
        <v>C</v>
      </c>
      <c r="C16" s="33" t="s">
        <v>91</v>
      </c>
      <c r="D16" s="49" t="s">
        <v>108</v>
      </c>
      <c r="E16" s="50" t="s">
        <v>59</v>
      </c>
      <c r="F16" s="64">
        <v>65519</v>
      </c>
      <c r="G16" s="48" t="s">
        <v>109</v>
      </c>
      <c r="H16" s="46">
        <v>315</v>
      </c>
      <c r="I16" s="38">
        <v>36220</v>
      </c>
      <c r="J16" s="46"/>
      <c r="K16" s="40" t="s">
        <v>110</v>
      </c>
      <c r="L16" s="27" t="str">
        <f t="shared" si="0"/>
        <v>C015</v>
      </c>
      <c r="M16" s="27" t="str">
        <f t="shared" si="0"/>
        <v>C</v>
      </c>
    </row>
    <row r="17" spans="1:13" x14ac:dyDescent="0.45">
      <c r="A17" s="32" t="str">
        <f t="shared" si="1"/>
        <v>C016</v>
      </c>
      <c r="B17" s="32" t="str">
        <f>VLOOKUP(C17,[1]item!B:C,2,0)</f>
        <v>C</v>
      </c>
      <c r="C17" s="33" t="s">
        <v>91</v>
      </c>
      <c r="D17" s="46" t="s">
        <v>111</v>
      </c>
      <c r="E17" s="50" t="s">
        <v>59</v>
      </c>
      <c r="F17" s="64">
        <v>69869</v>
      </c>
      <c r="G17" s="48" t="s">
        <v>112</v>
      </c>
      <c r="H17" s="46">
        <v>316</v>
      </c>
      <c r="I17" s="38">
        <v>36251</v>
      </c>
      <c r="J17" s="46"/>
      <c r="K17" s="40" t="s">
        <v>113</v>
      </c>
      <c r="L17" s="27" t="str">
        <f t="shared" si="0"/>
        <v>C016</v>
      </c>
      <c r="M17" s="27" t="str">
        <f t="shared" si="0"/>
        <v>C</v>
      </c>
    </row>
    <row r="18" spans="1:13" x14ac:dyDescent="0.45">
      <c r="A18" s="32" t="str">
        <f t="shared" si="1"/>
        <v>C017</v>
      </c>
      <c r="B18" s="32" t="str">
        <f>VLOOKUP(C18,[1]item!B:C,2,0)</f>
        <v>C</v>
      </c>
      <c r="C18" s="33" t="s">
        <v>91</v>
      </c>
      <c r="D18" s="61" t="s">
        <v>114</v>
      </c>
      <c r="E18" s="65" t="s">
        <v>59</v>
      </c>
      <c r="F18" s="64">
        <v>65522</v>
      </c>
      <c r="G18" s="66" t="s">
        <v>115</v>
      </c>
      <c r="H18" s="61">
        <v>316</v>
      </c>
      <c r="I18" s="38">
        <v>36281</v>
      </c>
      <c r="J18" s="62"/>
      <c r="K18" s="40" t="s">
        <v>116</v>
      </c>
      <c r="L18" s="27" t="str">
        <f t="shared" si="0"/>
        <v>C017</v>
      </c>
      <c r="M18" s="27" t="str">
        <f t="shared" si="0"/>
        <v>C</v>
      </c>
    </row>
    <row r="19" spans="1:13" x14ac:dyDescent="0.45">
      <c r="A19" s="32" t="str">
        <f t="shared" si="1"/>
        <v>C018</v>
      </c>
      <c r="B19" s="32" t="str">
        <f>VLOOKUP(C19,[1]item!B:C,2,0)</f>
        <v>C</v>
      </c>
      <c r="C19" s="33" t="s">
        <v>91</v>
      </c>
      <c r="D19" s="46" t="s">
        <v>117</v>
      </c>
      <c r="E19" s="50" t="s">
        <v>59</v>
      </c>
      <c r="F19" s="67">
        <v>65512</v>
      </c>
      <c r="G19" s="68" t="s">
        <v>118</v>
      </c>
      <c r="H19" s="46">
        <v>316</v>
      </c>
      <c r="I19" s="38">
        <v>36312</v>
      </c>
      <c r="J19" s="46"/>
      <c r="K19" s="40" t="s">
        <v>119</v>
      </c>
      <c r="L19" s="27" t="str">
        <f t="shared" si="0"/>
        <v>C018</v>
      </c>
      <c r="M19" s="27" t="str">
        <f t="shared" si="0"/>
        <v>C</v>
      </c>
    </row>
    <row r="20" spans="1:13" x14ac:dyDescent="0.45">
      <c r="A20" s="32" t="str">
        <f t="shared" si="1"/>
        <v>C019</v>
      </c>
      <c r="B20" s="32" t="str">
        <f>VLOOKUP(C20,[1]item!B:C,2,0)</f>
        <v>C</v>
      </c>
      <c r="C20" s="33" t="s">
        <v>91</v>
      </c>
      <c r="D20" s="69" t="s">
        <v>120</v>
      </c>
      <c r="E20" s="65" t="s">
        <v>59</v>
      </c>
      <c r="F20" s="70">
        <v>65510</v>
      </c>
      <c r="G20" s="71" t="s">
        <v>121</v>
      </c>
      <c r="H20" s="70">
        <v>316</v>
      </c>
      <c r="I20" s="38">
        <v>36342</v>
      </c>
      <c r="J20" s="62"/>
      <c r="K20" s="40" t="s">
        <v>122</v>
      </c>
      <c r="L20" s="27" t="str">
        <f t="shared" si="0"/>
        <v>C019</v>
      </c>
      <c r="M20" s="27" t="str">
        <f t="shared" si="0"/>
        <v>C</v>
      </c>
    </row>
    <row r="21" spans="1:13" ht="30" x14ac:dyDescent="0.45">
      <c r="A21" s="32" t="str">
        <f t="shared" si="1"/>
        <v>C020</v>
      </c>
      <c r="B21" s="32" t="str">
        <f>VLOOKUP(C21,[1]item!B:C,2,0)</f>
        <v>C</v>
      </c>
      <c r="C21" s="33" t="s">
        <v>91</v>
      </c>
      <c r="D21" s="46" t="s">
        <v>123</v>
      </c>
      <c r="E21" s="50" t="s">
        <v>71</v>
      </c>
      <c r="F21" s="46">
        <v>65022</v>
      </c>
      <c r="G21" s="48" t="s">
        <v>124</v>
      </c>
      <c r="H21" s="46">
        <v>109</v>
      </c>
      <c r="I21" s="38">
        <v>36373</v>
      </c>
      <c r="J21" s="46"/>
      <c r="K21" s="40" t="s">
        <v>125</v>
      </c>
      <c r="L21" s="27" t="str">
        <f t="shared" si="0"/>
        <v>C020</v>
      </c>
      <c r="M21" s="27" t="str">
        <f t="shared" si="0"/>
        <v>C</v>
      </c>
    </row>
    <row r="22" spans="1:13" x14ac:dyDescent="0.45">
      <c r="A22" s="32" t="str">
        <f t="shared" si="1"/>
        <v>D021</v>
      </c>
      <c r="B22" s="32" t="str">
        <f>VLOOKUP(C22,[1]item!B:C,2,0)</f>
        <v>D</v>
      </c>
      <c r="C22" s="33" t="s">
        <v>126</v>
      </c>
      <c r="D22" s="34" t="s">
        <v>127</v>
      </c>
      <c r="E22" s="35" t="s">
        <v>78</v>
      </c>
      <c r="F22" s="34">
        <v>65002</v>
      </c>
      <c r="G22" s="71" t="s">
        <v>128</v>
      </c>
      <c r="H22" s="34">
        <v>217</v>
      </c>
      <c r="I22" s="38">
        <v>36404</v>
      </c>
      <c r="J22" s="34"/>
      <c r="K22" s="40" t="s">
        <v>129</v>
      </c>
      <c r="L22" s="27" t="str">
        <f t="shared" si="0"/>
        <v>D021</v>
      </c>
      <c r="M22" s="27" t="str">
        <f t="shared" si="0"/>
        <v>D</v>
      </c>
    </row>
    <row r="23" spans="1:13" ht="30" x14ac:dyDescent="0.45">
      <c r="A23" s="32" t="str">
        <f t="shared" si="1"/>
        <v>D022</v>
      </c>
      <c r="B23" s="32" t="str">
        <f>VLOOKUP(C23,[1]item!B:C,2,0)</f>
        <v>D</v>
      </c>
      <c r="C23" s="33" t="s">
        <v>126</v>
      </c>
      <c r="D23" s="46" t="s">
        <v>130</v>
      </c>
      <c r="E23" s="50" t="s">
        <v>131</v>
      </c>
      <c r="F23" s="46">
        <v>65006</v>
      </c>
      <c r="G23" s="48" t="s">
        <v>132</v>
      </c>
      <c r="H23" s="46">
        <v>411</v>
      </c>
      <c r="I23" s="38">
        <v>36434</v>
      </c>
      <c r="J23" s="46"/>
      <c r="K23" s="40" t="s">
        <v>133</v>
      </c>
      <c r="L23" s="27" t="str">
        <f t="shared" si="0"/>
        <v>D022</v>
      </c>
      <c r="M23" s="27" t="str">
        <f t="shared" si="0"/>
        <v>D</v>
      </c>
    </row>
    <row r="24" spans="1:13" ht="30" x14ac:dyDescent="0.45">
      <c r="A24" s="32" t="str">
        <f t="shared" si="1"/>
        <v>D023</v>
      </c>
      <c r="B24" s="32" t="str">
        <f>VLOOKUP(C24,[1]item!B:C,2,0)</f>
        <v>D</v>
      </c>
      <c r="C24" s="33" t="s">
        <v>126</v>
      </c>
      <c r="D24" s="46" t="s">
        <v>134</v>
      </c>
      <c r="E24" s="50" t="s">
        <v>131</v>
      </c>
      <c r="F24" s="46">
        <v>65010</v>
      </c>
      <c r="G24" s="48" t="s">
        <v>135</v>
      </c>
      <c r="H24" s="46">
        <v>411</v>
      </c>
      <c r="I24" s="38">
        <v>36465</v>
      </c>
      <c r="J24" s="46"/>
      <c r="K24" s="40" t="s">
        <v>136</v>
      </c>
      <c r="L24" s="27" t="str">
        <f t="shared" si="0"/>
        <v>D023</v>
      </c>
      <c r="M24" s="27" t="str">
        <f t="shared" si="0"/>
        <v>D</v>
      </c>
    </row>
    <row r="25" spans="1:13" x14ac:dyDescent="0.45">
      <c r="A25" s="32" t="str">
        <f t="shared" si="1"/>
        <v>D024</v>
      </c>
      <c r="B25" s="32" t="str">
        <f>VLOOKUP(C25,[1]item!B:C,2,0)</f>
        <v>D</v>
      </c>
      <c r="C25" s="33" t="s">
        <v>126</v>
      </c>
      <c r="D25" s="72" t="s">
        <v>137</v>
      </c>
      <c r="E25" s="65" t="s">
        <v>138</v>
      </c>
      <c r="F25" s="61">
        <v>65011</v>
      </c>
      <c r="G25" s="73" t="s">
        <v>139</v>
      </c>
      <c r="H25" s="61">
        <v>411</v>
      </c>
      <c r="I25" s="38">
        <v>36495</v>
      </c>
      <c r="J25" s="46"/>
      <c r="K25" s="40" t="s">
        <v>140</v>
      </c>
      <c r="L25" s="27" t="str">
        <f t="shared" si="0"/>
        <v>D024</v>
      </c>
      <c r="M25" s="27" t="str">
        <f t="shared" si="0"/>
        <v>D</v>
      </c>
    </row>
    <row r="26" spans="1:13" x14ac:dyDescent="0.45">
      <c r="A26" s="32" t="str">
        <f t="shared" si="1"/>
        <v>D025</v>
      </c>
      <c r="B26" s="32" t="str">
        <f>VLOOKUP(C26,[1]item!B:C,2,0)</f>
        <v>D</v>
      </c>
      <c r="C26" s="33" t="s">
        <v>126</v>
      </c>
      <c r="D26" s="74" t="s">
        <v>141</v>
      </c>
      <c r="E26" s="75" t="s">
        <v>67</v>
      </c>
      <c r="F26" s="61">
        <v>65008</v>
      </c>
      <c r="G26" s="76" t="s">
        <v>142</v>
      </c>
      <c r="H26" s="61">
        <v>411</v>
      </c>
      <c r="I26" s="38">
        <v>36526</v>
      </c>
      <c r="J26" s="77"/>
      <c r="K26" s="40" t="s">
        <v>143</v>
      </c>
      <c r="L26" s="27" t="str">
        <f t="shared" si="0"/>
        <v>D025</v>
      </c>
      <c r="M26" s="27" t="str">
        <f t="shared" si="0"/>
        <v>D</v>
      </c>
    </row>
    <row r="27" spans="1:13" x14ac:dyDescent="0.45">
      <c r="A27" s="32" t="str">
        <f t="shared" si="1"/>
        <v>D026</v>
      </c>
      <c r="B27" s="32" t="str">
        <f>VLOOKUP(C27,[1]item!B:C,2,0)</f>
        <v>D</v>
      </c>
      <c r="C27" s="33" t="s">
        <v>126</v>
      </c>
      <c r="D27" s="78" t="s">
        <v>144</v>
      </c>
      <c r="E27" s="79" t="s">
        <v>59</v>
      </c>
      <c r="F27" s="46">
        <v>65012</v>
      </c>
      <c r="G27" s="80" t="s">
        <v>145</v>
      </c>
      <c r="H27" s="46">
        <v>411</v>
      </c>
      <c r="I27" s="38">
        <v>36557</v>
      </c>
      <c r="J27" s="46"/>
      <c r="K27" s="40" t="s">
        <v>146</v>
      </c>
      <c r="L27" s="27" t="str">
        <f t="shared" si="0"/>
        <v>D026</v>
      </c>
      <c r="M27" s="27" t="str">
        <f t="shared" si="0"/>
        <v>D</v>
      </c>
    </row>
    <row r="28" spans="1:13" x14ac:dyDescent="0.45">
      <c r="A28" s="32" t="str">
        <f t="shared" si="1"/>
        <v>D027</v>
      </c>
      <c r="B28" s="32" t="str">
        <f>VLOOKUP(C28,[1]item!B:C,2,0)</f>
        <v>D</v>
      </c>
      <c r="C28" s="33" t="s">
        <v>126</v>
      </c>
      <c r="D28" s="46" t="s">
        <v>147</v>
      </c>
      <c r="E28" s="50" t="s">
        <v>148</v>
      </c>
      <c r="F28" s="46">
        <v>65009</v>
      </c>
      <c r="G28" s="80" t="s">
        <v>149</v>
      </c>
      <c r="H28" s="46">
        <v>411</v>
      </c>
      <c r="I28" s="38">
        <v>36586</v>
      </c>
      <c r="J28" s="46"/>
      <c r="K28" s="40" t="s">
        <v>150</v>
      </c>
      <c r="L28" s="27" t="str">
        <f t="shared" si="0"/>
        <v>D027</v>
      </c>
      <c r="M28" s="27" t="str">
        <f t="shared" si="0"/>
        <v>D</v>
      </c>
    </row>
    <row r="29" spans="1:13" x14ac:dyDescent="0.45">
      <c r="A29" s="32" t="str">
        <f t="shared" si="1"/>
        <v>D028</v>
      </c>
      <c r="B29" s="32" t="str">
        <f>VLOOKUP(C29,[1]item!B:C,2,0)</f>
        <v>D</v>
      </c>
      <c r="C29" s="33" t="s">
        <v>126</v>
      </c>
      <c r="D29" s="46" t="s">
        <v>151</v>
      </c>
      <c r="E29" s="50" t="s">
        <v>148</v>
      </c>
      <c r="F29" s="46">
        <v>65513</v>
      </c>
      <c r="G29" s="80" t="s">
        <v>152</v>
      </c>
      <c r="H29" s="46">
        <v>411</v>
      </c>
      <c r="I29" s="38">
        <v>36617</v>
      </c>
      <c r="J29" s="46"/>
      <c r="K29" s="40" t="s">
        <v>153</v>
      </c>
      <c r="L29" s="27" t="str">
        <f t="shared" si="0"/>
        <v>D028</v>
      </c>
      <c r="M29" s="27" t="str">
        <f t="shared" si="0"/>
        <v>D</v>
      </c>
    </row>
    <row r="30" spans="1:13" ht="30" x14ac:dyDescent="0.45">
      <c r="A30" s="32" t="str">
        <f t="shared" si="1"/>
        <v>D029</v>
      </c>
      <c r="B30" s="32" t="str">
        <f>VLOOKUP(C30,[1]item!B:C,2,0)</f>
        <v>D</v>
      </c>
      <c r="C30" s="33" t="s">
        <v>126</v>
      </c>
      <c r="D30" s="34" t="s">
        <v>154</v>
      </c>
      <c r="E30" s="35" t="s">
        <v>155</v>
      </c>
      <c r="F30" s="36">
        <v>65013</v>
      </c>
      <c r="G30" s="37" t="s">
        <v>156</v>
      </c>
      <c r="H30" s="36">
        <v>308</v>
      </c>
      <c r="I30" s="38">
        <v>36647</v>
      </c>
      <c r="J30" s="36"/>
      <c r="K30" s="40" t="s">
        <v>157</v>
      </c>
      <c r="L30" s="27" t="str">
        <f t="shared" si="0"/>
        <v>D029</v>
      </c>
      <c r="M30" s="27" t="str">
        <f t="shared" si="0"/>
        <v>D</v>
      </c>
    </row>
    <row r="31" spans="1:13" ht="45" x14ac:dyDescent="0.45">
      <c r="A31" s="32" t="str">
        <f t="shared" si="1"/>
        <v>D030</v>
      </c>
      <c r="B31" s="32" t="str">
        <f>VLOOKUP(C31,[1]item!B:C,2,0)</f>
        <v>D</v>
      </c>
      <c r="C31" s="33" t="s">
        <v>126</v>
      </c>
      <c r="D31" s="49" t="s">
        <v>158</v>
      </c>
      <c r="E31" s="81" t="s">
        <v>159</v>
      </c>
      <c r="F31" s="49" t="s">
        <v>160</v>
      </c>
      <c r="G31" s="82" t="s">
        <v>161</v>
      </c>
      <c r="H31" s="49" t="s">
        <v>162</v>
      </c>
      <c r="I31" s="38">
        <v>36678</v>
      </c>
      <c r="J31" s="49"/>
      <c r="K31" s="40" t="s">
        <v>163</v>
      </c>
      <c r="L31" s="27" t="str">
        <f t="shared" si="0"/>
        <v>D030</v>
      </c>
      <c r="M31" s="27" t="str">
        <f t="shared" si="0"/>
        <v>D</v>
      </c>
    </row>
    <row r="32" spans="1:13" ht="45" x14ac:dyDescent="0.45">
      <c r="A32" s="32" t="str">
        <f t="shared" si="1"/>
        <v>D031</v>
      </c>
      <c r="B32" s="32" t="str">
        <f>VLOOKUP(C32,[1]item!B:C,2,0)</f>
        <v>D</v>
      </c>
      <c r="C32" s="33" t="s">
        <v>126</v>
      </c>
      <c r="D32" s="46" t="s">
        <v>164</v>
      </c>
      <c r="E32" s="81" t="s">
        <v>159</v>
      </c>
      <c r="F32" s="46" t="s">
        <v>160</v>
      </c>
      <c r="G32" s="48" t="s">
        <v>165</v>
      </c>
      <c r="H32" s="46" t="s">
        <v>162</v>
      </c>
      <c r="I32" s="38">
        <v>36708</v>
      </c>
      <c r="J32" s="49"/>
      <c r="K32" s="40" t="s">
        <v>166</v>
      </c>
      <c r="L32" s="27" t="str">
        <f t="shared" si="0"/>
        <v>D031</v>
      </c>
      <c r="M32" s="27" t="str">
        <f t="shared" si="0"/>
        <v>D</v>
      </c>
    </row>
    <row r="33" spans="1:13" ht="45" x14ac:dyDescent="0.45">
      <c r="A33" s="32" t="str">
        <f t="shared" si="1"/>
        <v>D032</v>
      </c>
      <c r="B33" s="32" t="str">
        <f>VLOOKUP(C33,[1]item!B:C,2,0)</f>
        <v>D</v>
      </c>
      <c r="C33" s="33" t="s">
        <v>126</v>
      </c>
      <c r="D33" s="46" t="s">
        <v>167</v>
      </c>
      <c r="E33" s="50" t="s">
        <v>159</v>
      </c>
      <c r="F33" s="46" t="s">
        <v>160</v>
      </c>
      <c r="G33" s="48" t="s">
        <v>168</v>
      </c>
      <c r="H33" s="46" t="s">
        <v>162</v>
      </c>
      <c r="I33" s="38">
        <v>36739</v>
      </c>
      <c r="J33" s="46"/>
      <c r="K33" s="40" t="s">
        <v>169</v>
      </c>
      <c r="L33" s="27" t="str">
        <f t="shared" si="0"/>
        <v>D032</v>
      </c>
      <c r="M33" s="27" t="str">
        <f t="shared" si="0"/>
        <v>D</v>
      </c>
    </row>
    <row r="34" spans="1:13" x14ac:dyDescent="0.45">
      <c r="A34" s="32" t="str">
        <f t="shared" si="1"/>
        <v>E033</v>
      </c>
      <c r="B34" s="32" t="str">
        <f>VLOOKUP(C34,[1]item!B:C,2,0)</f>
        <v>E</v>
      </c>
      <c r="C34" s="33" t="s">
        <v>170</v>
      </c>
      <c r="D34" s="34" t="s">
        <v>171</v>
      </c>
      <c r="E34" s="35" t="s">
        <v>78</v>
      </c>
      <c r="F34" s="36">
        <v>65003</v>
      </c>
      <c r="G34" s="37" t="s">
        <v>172</v>
      </c>
      <c r="H34" s="36">
        <v>215</v>
      </c>
      <c r="I34" s="38">
        <v>36770</v>
      </c>
      <c r="J34" s="36"/>
      <c r="K34" s="40" t="s">
        <v>173</v>
      </c>
      <c r="L34" s="27" t="str">
        <f t="shared" si="0"/>
        <v>E033</v>
      </c>
      <c r="M34" s="27" t="str">
        <f t="shared" si="0"/>
        <v>E</v>
      </c>
    </row>
    <row r="35" spans="1:13" ht="45" x14ac:dyDescent="0.45">
      <c r="A35" s="32" t="str">
        <f t="shared" si="1"/>
        <v>E034</v>
      </c>
      <c r="B35" s="32" t="str">
        <f>VLOOKUP(C35,[1]item!B:C,2,0)</f>
        <v>E</v>
      </c>
      <c r="C35" s="33" t="s">
        <v>170</v>
      </c>
      <c r="D35" s="46" t="s">
        <v>174</v>
      </c>
      <c r="E35" s="50" t="s">
        <v>96</v>
      </c>
      <c r="F35" s="46">
        <v>65035</v>
      </c>
      <c r="G35" s="48" t="s">
        <v>175</v>
      </c>
      <c r="H35" s="46">
        <v>201</v>
      </c>
      <c r="I35" s="38">
        <v>36800</v>
      </c>
      <c r="J35" s="46"/>
      <c r="K35" s="40" t="s">
        <v>176</v>
      </c>
      <c r="L35" s="27" t="str">
        <f t="shared" si="0"/>
        <v>E034</v>
      </c>
      <c r="M35" s="27" t="str">
        <f t="shared" si="0"/>
        <v>E</v>
      </c>
    </row>
    <row r="36" spans="1:13" ht="30" x14ac:dyDescent="0.45">
      <c r="A36" s="32" t="str">
        <f t="shared" si="1"/>
        <v>E035</v>
      </c>
      <c r="B36" s="32" t="str">
        <f>VLOOKUP(C36,[1]item!B:C,2,0)</f>
        <v>E</v>
      </c>
      <c r="C36" s="33" t="s">
        <v>170</v>
      </c>
      <c r="D36" s="46" t="s">
        <v>177</v>
      </c>
      <c r="E36" s="50" t="s">
        <v>178</v>
      </c>
      <c r="F36" s="52">
        <v>65042</v>
      </c>
      <c r="G36" s="55" t="s">
        <v>179</v>
      </c>
      <c r="H36" s="52">
        <v>200</v>
      </c>
      <c r="I36" s="38">
        <v>36831</v>
      </c>
      <c r="J36" s="52"/>
      <c r="K36" s="40" t="s">
        <v>180</v>
      </c>
      <c r="L36" s="27" t="str">
        <f t="shared" si="0"/>
        <v>E035</v>
      </c>
      <c r="M36" s="27" t="str">
        <f t="shared" si="0"/>
        <v>E</v>
      </c>
    </row>
    <row r="37" spans="1:13" x14ac:dyDescent="0.45">
      <c r="A37" s="32" t="str">
        <f t="shared" si="1"/>
        <v>E036</v>
      </c>
      <c r="B37" s="32" t="str">
        <f>VLOOKUP(C37,[1]item!B:C,2,0)</f>
        <v>E</v>
      </c>
      <c r="C37" s="33" t="s">
        <v>170</v>
      </c>
      <c r="D37" s="46" t="s">
        <v>181</v>
      </c>
      <c r="E37" s="50" t="s">
        <v>59</v>
      </c>
      <c r="F37" s="46">
        <v>65041</v>
      </c>
      <c r="G37" s="48" t="s">
        <v>182</v>
      </c>
      <c r="H37" s="46">
        <v>200</v>
      </c>
      <c r="I37" s="38">
        <v>36861</v>
      </c>
      <c r="J37" s="46"/>
      <c r="K37" s="40" t="s">
        <v>183</v>
      </c>
      <c r="L37" s="27" t="str">
        <f t="shared" si="0"/>
        <v>E036</v>
      </c>
      <c r="M37" s="27" t="str">
        <f t="shared" si="0"/>
        <v>E</v>
      </c>
    </row>
    <row r="38" spans="1:13" x14ac:dyDescent="0.45">
      <c r="A38" s="32" t="str">
        <f t="shared" si="1"/>
        <v>E037</v>
      </c>
      <c r="B38" s="32" t="str">
        <f>VLOOKUP(C38,[1]item!B:C,2,0)</f>
        <v>E</v>
      </c>
      <c r="C38" s="33" t="s">
        <v>170</v>
      </c>
      <c r="D38" s="46"/>
      <c r="E38" s="50"/>
      <c r="F38" s="46">
        <v>65040</v>
      </c>
      <c r="G38" s="48"/>
      <c r="H38" s="46">
        <v>200</v>
      </c>
      <c r="I38" s="38">
        <v>36892</v>
      </c>
      <c r="J38" s="46"/>
      <c r="K38" s="40" t="s">
        <v>184</v>
      </c>
      <c r="L38" s="27" t="str">
        <f t="shared" si="0"/>
        <v>E037</v>
      </c>
      <c r="M38" s="27" t="str">
        <f t="shared" si="0"/>
        <v>E</v>
      </c>
    </row>
    <row r="39" spans="1:13" x14ac:dyDescent="0.45">
      <c r="A39" s="32" t="str">
        <f t="shared" si="1"/>
        <v>E038</v>
      </c>
      <c r="B39" s="32" t="str">
        <f>VLOOKUP(C39,[1]item!B:C,2,0)</f>
        <v>E</v>
      </c>
      <c r="C39" s="33" t="s">
        <v>170</v>
      </c>
      <c r="D39" s="46" t="s">
        <v>185</v>
      </c>
      <c r="E39" s="50" t="s">
        <v>186</v>
      </c>
      <c r="F39" s="46">
        <v>65039</v>
      </c>
      <c r="G39" s="48" t="s">
        <v>187</v>
      </c>
      <c r="H39" s="46">
        <v>207</v>
      </c>
      <c r="I39" s="38">
        <v>36923</v>
      </c>
      <c r="J39" s="46"/>
      <c r="K39" s="40" t="s">
        <v>188</v>
      </c>
      <c r="L39" s="27" t="str">
        <f t="shared" si="0"/>
        <v>E038</v>
      </c>
      <c r="M39" s="27" t="str">
        <f t="shared" si="0"/>
        <v>E</v>
      </c>
    </row>
    <row r="40" spans="1:13" x14ac:dyDescent="0.45">
      <c r="A40" s="32" t="str">
        <f t="shared" si="1"/>
        <v>E039</v>
      </c>
      <c r="B40" s="32" t="str">
        <f>VLOOKUP(C40,[1]item!B:C,2,0)</f>
        <v>E</v>
      </c>
      <c r="C40" s="33" t="s">
        <v>170</v>
      </c>
      <c r="D40" s="61"/>
      <c r="E40" s="50"/>
      <c r="F40" s="46">
        <v>65037</v>
      </c>
      <c r="G40" s="48"/>
      <c r="H40" s="46">
        <v>207</v>
      </c>
      <c r="I40" s="38">
        <v>36951</v>
      </c>
      <c r="J40" s="62"/>
      <c r="K40" s="40" t="s">
        <v>189</v>
      </c>
      <c r="L40" s="27" t="str">
        <f t="shared" si="0"/>
        <v>E039</v>
      </c>
      <c r="M40" s="27" t="str">
        <f t="shared" si="0"/>
        <v>E</v>
      </c>
    </row>
    <row r="41" spans="1:13" x14ac:dyDescent="0.45">
      <c r="A41" s="32" t="str">
        <f t="shared" si="1"/>
        <v>E040</v>
      </c>
      <c r="B41" s="32" t="str">
        <f>VLOOKUP(C41,[1]item!B:C,2,0)</f>
        <v>E</v>
      </c>
      <c r="C41" s="33" t="s">
        <v>170</v>
      </c>
      <c r="D41" s="46" t="s">
        <v>190</v>
      </c>
      <c r="E41" s="50" t="s">
        <v>59</v>
      </c>
      <c r="F41" s="46">
        <v>65517</v>
      </c>
      <c r="G41" s="48" t="s">
        <v>191</v>
      </c>
      <c r="H41" s="46">
        <v>311</v>
      </c>
      <c r="I41" s="38">
        <v>36982</v>
      </c>
      <c r="J41" s="46"/>
      <c r="K41" s="40" t="s">
        <v>192</v>
      </c>
      <c r="L41" s="27" t="str">
        <f t="shared" si="0"/>
        <v>E040</v>
      </c>
      <c r="M41" s="27" t="str">
        <f t="shared" si="0"/>
        <v>E</v>
      </c>
    </row>
    <row r="42" spans="1:13" x14ac:dyDescent="0.45">
      <c r="A42" s="32" t="str">
        <f t="shared" si="1"/>
        <v>E041</v>
      </c>
      <c r="B42" s="32" t="str">
        <f>VLOOKUP(C42,[1]item!B:C,2,0)</f>
        <v>E</v>
      </c>
      <c r="C42" s="33" t="s">
        <v>170</v>
      </c>
      <c r="D42" s="46" t="s">
        <v>193</v>
      </c>
      <c r="E42" s="50" t="s">
        <v>67</v>
      </c>
      <c r="F42" s="46">
        <v>65514</v>
      </c>
      <c r="G42" s="48" t="s">
        <v>194</v>
      </c>
      <c r="H42" s="46">
        <v>311</v>
      </c>
      <c r="I42" s="38">
        <v>37012</v>
      </c>
      <c r="J42" s="46"/>
      <c r="K42" s="40" t="s">
        <v>195</v>
      </c>
      <c r="L42" s="27" t="str">
        <f t="shared" si="0"/>
        <v>E041</v>
      </c>
      <c r="M42" s="27" t="str">
        <f t="shared" si="0"/>
        <v>E</v>
      </c>
    </row>
    <row r="43" spans="1:13" x14ac:dyDescent="0.45">
      <c r="A43" s="32" t="str">
        <f t="shared" si="1"/>
        <v>E042</v>
      </c>
      <c r="B43" s="32" t="str">
        <f>VLOOKUP(C43,[1]item!B:C,2,0)</f>
        <v>E</v>
      </c>
      <c r="C43" s="33" t="s">
        <v>170</v>
      </c>
      <c r="D43" s="83" t="s">
        <v>196</v>
      </c>
      <c r="E43" s="65" t="s">
        <v>59</v>
      </c>
      <c r="F43" s="61">
        <v>65515</v>
      </c>
      <c r="G43" s="84" t="s">
        <v>197</v>
      </c>
      <c r="H43" s="61">
        <v>311</v>
      </c>
      <c r="I43" s="38">
        <v>37043</v>
      </c>
      <c r="J43" s="62"/>
      <c r="K43" s="40" t="s">
        <v>198</v>
      </c>
      <c r="L43" s="27" t="str">
        <f t="shared" si="0"/>
        <v>E042</v>
      </c>
      <c r="M43" s="27" t="str">
        <f t="shared" si="0"/>
        <v>E</v>
      </c>
    </row>
    <row r="44" spans="1:13" x14ac:dyDescent="0.45">
      <c r="A44" s="32" t="str">
        <f t="shared" si="1"/>
        <v>E043</v>
      </c>
      <c r="B44" s="32" t="str">
        <f>VLOOKUP(C44,[1]item!B:C,2,0)</f>
        <v>E</v>
      </c>
      <c r="C44" s="33" t="s">
        <v>170</v>
      </c>
      <c r="D44" s="61" t="s">
        <v>199</v>
      </c>
      <c r="E44" s="50" t="s">
        <v>59</v>
      </c>
      <c r="F44" s="46">
        <v>65520</v>
      </c>
      <c r="G44" s="48" t="s">
        <v>200</v>
      </c>
      <c r="H44" s="46">
        <v>311</v>
      </c>
      <c r="I44" s="38">
        <v>37073</v>
      </c>
      <c r="J44" s="62"/>
      <c r="K44" s="40" t="s">
        <v>201</v>
      </c>
      <c r="L44" s="27" t="str">
        <f t="shared" si="0"/>
        <v>E043</v>
      </c>
      <c r="M44" s="27" t="str">
        <f t="shared" si="0"/>
        <v>E</v>
      </c>
    </row>
    <row r="45" spans="1:13" x14ac:dyDescent="0.45">
      <c r="A45" s="32" t="str">
        <f t="shared" si="1"/>
        <v>E044</v>
      </c>
      <c r="B45" s="32" t="str">
        <f>VLOOKUP(C45,[1]item!B:C,2,0)</f>
        <v>E</v>
      </c>
      <c r="C45" s="85" t="s">
        <v>170</v>
      </c>
      <c r="D45" s="46" t="s">
        <v>202</v>
      </c>
      <c r="E45" s="50" t="s">
        <v>59</v>
      </c>
      <c r="F45" s="46">
        <v>65524</v>
      </c>
      <c r="G45" s="48" t="s">
        <v>203</v>
      </c>
      <c r="H45" s="46">
        <v>311</v>
      </c>
      <c r="I45" s="38">
        <v>37104</v>
      </c>
      <c r="J45" s="46"/>
      <c r="K45" s="40" t="s">
        <v>204</v>
      </c>
      <c r="L45" s="27" t="str">
        <f t="shared" si="0"/>
        <v>E044</v>
      </c>
      <c r="M45" s="27" t="str">
        <f t="shared" si="0"/>
        <v>E</v>
      </c>
    </row>
    <row r="46" spans="1:13" x14ac:dyDescent="0.45">
      <c r="A46" s="32" t="str">
        <f t="shared" si="1"/>
        <v>E045</v>
      </c>
      <c r="B46" s="32" t="str">
        <f>VLOOKUP(C46,[1]item!B:C,2,0)</f>
        <v>E</v>
      </c>
      <c r="C46" s="85" t="s">
        <v>170</v>
      </c>
      <c r="D46" s="46" t="s">
        <v>205</v>
      </c>
      <c r="E46" s="50" t="s">
        <v>59</v>
      </c>
      <c r="F46" s="46">
        <v>65523</v>
      </c>
      <c r="G46" s="48" t="s">
        <v>206</v>
      </c>
      <c r="H46" s="46">
        <v>311</v>
      </c>
      <c r="I46" s="38">
        <v>37135</v>
      </c>
      <c r="J46" s="46"/>
      <c r="K46" s="40" t="s">
        <v>207</v>
      </c>
      <c r="L46" s="27" t="str">
        <f t="shared" si="0"/>
        <v>E045</v>
      </c>
      <c r="M46" s="27" t="str">
        <f t="shared" si="0"/>
        <v>E</v>
      </c>
    </row>
    <row r="47" spans="1:13" x14ac:dyDescent="0.45">
      <c r="A47" s="32" t="str">
        <f t="shared" si="1"/>
        <v>E046</v>
      </c>
      <c r="B47" s="32" t="str">
        <f>VLOOKUP(C47,[1]item!B:C,2,0)</f>
        <v>E</v>
      </c>
      <c r="C47" s="85" t="s">
        <v>170</v>
      </c>
      <c r="D47" s="46" t="s">
        <v>208</v>
      </c>
      <c r="E47" s="50" t="s">
        <v>59</v>
      </c>
      <c r="F47" s="46">
        <v>65521</v>
      </c>
      <c r="G47" s="48" t="s">
        <v>209</v>
      </c>
      <c r="H47" s="46">
        <v>315</v>
      </c>
      <c r="I47" s="38">
        <v>37165</v>
      </c>
      <c r="J47" s="46"/>
      <c r="K47" s="40" t="s">
        <v>210</v>
      </c>
      <c r="L47" s="27" t="str">
        <f t="shared" si="0"/>
        <v>E046</v>
      </c>
      <c r="M47" s="27" t="str">
        <f t="shared" si="0"/>
        <v>E</v>
      </c>
    </row>
    <row r="48" spans="1:13" x14ac:dyDescent="0.45">
      <c r="A48" s="32" t="str">
        <f t="shared" si="1"/>
        <v>E047</v>
      </c>
      <c r="B48" s="32" t="str">
        <f>VLOOKUP(C48,[1]item!B:C,2,0)</f>
        <v>E</v>
      </c>
      <c r="C48" s="85" t="s">
        <v>170</v>
      </c>
      <c r="D48" s="46" t="s">
        <v>211</v>
      </c>
      <c r="E48" s="50" t="s">
        <v>59</v>
      </c>
      <c r="F48" s="46">
        <v>65518</v>
      </c>
      <c r="G48" s="48" t="s">
        <v>212</v>
      </c>
      <c r="H48" s="46">
        <v>315</v>
      </c>
      <c r="I48" s="38">
        <v>37196</v>
      </c>
      <c r="J48" s="46"/>
      <c r="K48" s="40" t="s">
        <v>213</v>
      </c>
      <c r="L48" s="27" t="str">
        <f t="shared" si="0"/>
        <v>E047</v>
      </c>
      <c r="M48" s="27" t="str">
        <f t="shared" si="0"/>
        <v>E</v>
      </c>
    </row>
    <row r="49" spans="1:13" x14ac:dyDescent="0.45">
      <c r="A49" s="32" t="str">
        <f t="shared" si="1"/>
        <v>E048</v>
      </c>
      <c r="B49" s="32" t="str">
        <f>VLOOKUP(C49,[1]item!B:C,2,0)</f>
        <v>E</v>
      </c>
      <c r="C49" s="85" t="s">
        <v>170</v>
      </c>
      <c r="D49" s="61"/>
      <c r="E49" s="50" t="s">
        <v>59</v>
      </c>
      <c r="F49" s="46">
        <v>65516</v>
      </c>
      <c r="G49" s="48"/>
      <c r="H49" s="46">
        <v>315</v>
      </c>
      <c r="I49" s="38">
        <v>37226</v>
      </c>
      <c r="J49" s="62"/>
      <c r="K49" s="40" t="s">
        <v>214</v>
      </c>
      <c r="L49" s="27" t="str">
        <f t="shared" si="0"/>
        <v>E048</v>
      </c>
      <c r="M49" s="27" t="str">
        <f t="shared" si="0"/>
        <v>E</v>
      </c>
    </row>
    <row r="50" spans="1:13" x14ac:dyDescent="0.45">
      <c r="A50" s="32" t="str">
        <f t="shared" si="1"/>
        <v>E049</v>
      </c>
      <c r="B50" s="32" t="str">
        <f>VLOOKUP(C50,[1]item!B:C,2,0)</f>
        <v>E</v>
      </c>
      <c r="C50" s="85" t="s">
        <v>170</v>
      </c>
      <c r="D50" s="46" t="s">
        <v>215</v>
      </c>
      <c r="E50" s="50" t="s">
        <v>59</v>
      </c>
      <c r="F50" s="46">
        <v>65056</v>
      </c>
      <c r="G50" s="48" t="s">
        <v>216</v>
      </c>
      <c r="H50" s="46">
        <v>316</v>
      </c>
      <c r="I50" s="38">
        <v>37257</v>
      </c>
      <c r="J50" s="46"/>
      <c r="K50" s="40" t="s">
        <v>217</v>
      </c>
      <c r="L50" s="27" t="str">
        <f t="shared" si="0"/>
        <v>E049</v>
      </c>
      <c r="M50" s="27" t="str">
        <f t="shared" si="0"/>
        <v>E</v>
      </c>
    </row>
    <row r="51" spans="1:13" x14ac:dyDescent="0.45">
      <c r="A51" s="32" t="str">
        <f t="shared" si="1"/>
        <v>E050</v>
      </c>
      <c r="B51" s="32" t="str">
        <f>VLOOKUP(C51,[1]item!B:C,2,0)</f>
        <v>E</v>
      </c>
      <c r="C51" s="85" t="s">
        <v>170</v>
      </c>
      <c r="D51" s="46" t="s">
        <v>218</v>
      </c>
      <c r="E51" s="50" t="s">
        <v>59</v>
      </c>
      <c r="F51" s="52">
        <v>65032</v>
      </c>
      <c r="G51" s="55" t="s">
        <v>219</v>
      </c>
      <c r="H51" s="52">
        <v>316</v>
      </c>
      <c r="I51" s="38">
        <v>37288</v>
      </c>
      <c r="J51" s="52"/>
      <c r="K51" s="40" t="s">
        <v>220</v>
      </c>
      <c r="L51" s="27" t="str">
        <f t="shared" si="0"/>
        <v>E050</v>
      </c>
      <c r="M51" s="27" t="str">
        <f t="shared" si="0"/>
        <v>E</v>
      </c>
    </row>
    <row r="52" spans="1:13" x14ac:dyDescent="0.45">
      <c r="A52" s="32" t="str">
        <f t="shared" si="1"/>
        <v>E051</v>
      </c>
      <c r="B52" s="32" t="str">
        <f>VLOOKUP(C52,[1]item!B:C,2,0)</f>
        <v>E</v>
      </c>
      <c r="C52" s="85" t="s">
        <v>170</v>
      </c>
      <c r="D52" s="86" t="s">
        <v>221</v>
      </c>
      <c r="E52" s="50" t="s">
        <v>59</v>
      </c>
      <c r="F52" s="52">
        <v>65025</v>
      </c>
      <c r="G52" s="55" t="s">
        <v>222</v>
      </c>
      <c r="H52" s="52">
        <v>316</v>
      </c>
      <c r="I52" s="38">
        <v>37316</v>
      </c>
      <c r="J52" s="52"/>
      <c r="K52" s="40" t="s">
        <v>223</v>
      </c>
      <c r="L52" s="27" t="str">
        <f t="shared" si="0"/>
        <v>E051</v>
      </c>
      <c r="M52" s="27" t="str">
        <f t="shared" si="0"/>
        <v>E</v>
      </c>
    </row>
    <row r="53" spans="1:13" ht="30" x14ac:dyDescent="0.45">
      <c r="A53" s="32" t="str">
        <f t="shared" si="1"/>
        <v>E052</v>
      </c>
      <c r="B53" s="32" t="str">
        <f>VLOOKUP(C53,[1]item!B:C,2,0)</f>
        <v>E</v>
      </c>
      <c r="C53" s="85" t="s">
        <v>170</v>
      </c>
      <c r="D53" s="46" t="s">
        <v>224</v>
      </c>
      <c r="E53" s="50" t="s">
        <v>225</v>
      </c>
      <c r="F53" s="52">
        <v>65015</v>
      </c>
      <c r="G53" s="55" t="s">
        <v>226</v>
      </c>
      <c r="H53" s="52">
        <v>407</v>
      </c>
      <c r="I53" s="38">
        <v>37347</v>
      </c>
      <c r="J53" s="52"/>
      <c r="K53" s="40" t="s">
        <v>227</v>
      </c>
      <c r="L53" s="27" t="str">
        <f t="shared" si="0"/>
        <v>E052</v>
      </c>
      <c r="M53" s="27" t="str">
        <f t="shared" si="0"/>
        <v>E</v>
      </c>
    </row>
    <row r="54" spans="1:13" ht="30" x14ac:dyDescent="0.45">
      <c r="A54" s="32" t="str">
        <f t="shared" si="1"/>
        <v>E053</v>
      </c>
      <c r="B54" s="32" t="str">
        <f>VLOOKUP(C54,[1]item!B:C,2,0)</f>
        <v>E</v>
      </c>
      <c r="C54" s="85" t="s">
        <v>170</v>
      </c>
      <c r="D54" s="46" t="s">
        <v>228</v>
      </c>
      <c r="E54" s="50" t="s">
        <v>131</v>
      </c>
      <c r="F54" s="87">
        <v>65054</v>
      </c>
      <c r="G54" s="88" t="s">
        <v>229</v>
      </c>
      <c r="H54" s="87">
        <v>409</v>
      </c>
      <c r="I54" s="102">
        <v>37377</v>
      </c>
      <c r="J54" s="87"/>
      <c r="K54" s="40" t="s">
        <v>230</v>
      </c>
      <c r="L54" s="27" t="str">
        <f t="shared" si="0"/>
        <v>E053</v>
      </c>
      <c r="M54" s="27" t="str">
        <f t="shared" si="0"/>
        <v>E</v>
      </c>
    </row>
  </sheetData>
  <phoneticPr fontId="3" type="noConversion"/>
  <conditionalFormatting sqref="I1:I65522">
    <cfRule type="cellIs" dxfId="111" priority="97" stopIfTrue="1" operator="notEqual">
      <formula>#REF!</formula>
    </cfRule>
  </conditionalFormatting>
  <conditionalFormatting sqref="C55:E58 J55:K58 C1:K54 C59:K1048576">
    <cfRule type="expression" dxfId="110" priority="92">
      <formula>$A1="程式組"</formula>
    </cfRule>
    <cfRule type="expression" dxfId="109" priority="93">
      <formula>$A1="網路組"</formula>
    </cfRule>
    <cfRule type="expression" dxfId="108" priority="94">
      <formula>$A1="作業組"</formula>
    </cfRule>
    <cfRule type="expression" dxfId="107" priority="95">
      <formula>$A1="教學組"</formula>
    </cfRule>
    <cfRule type="expression" dxfId="106" priority="96">
      <formula>$A1="行政室"</formula>
    </cfRule>
  </conditionalFormatting>
  <conditionalFormatting sqref="C1:J10">
    <cfRule type="expression" dxfId="105" priority="98">
      <formula>#REF!="程式組"</formula>
    </cfRule>
    <cfRule type="expression" dxfId="104" priority="99">
      <formula>#REF!="網路組"</formula>
    </cfRule>
    <cfRule type="expression" dxfId="103" priority="100">
      <formula>#REF!="作業組"</formula>
    </cfRule>
    <cfRule type="expression" dxfId="102" priority="101">
      <formula>#REF!="教學組"</formula>
    </cfRule>
    <cfRule type="expression" dxfId="101" priority="102">
      <formula>#REF!="行政室"</formula>
    </cfRule>
  </conditionalFormatting>
  <conditionalFormatting sqref="C11:J21">
    <cfRule type="expression" dxfId="100" priority="103">
      <formula>#REF!="程式組"</formula>
    </cfRule>
    <cfRule type="expression" dxfId="99" priority="104">
      <formula>#REF!="網路組"</formula>
    </cfRule>
    <cfRule type="expression" dxfId="98" priority="105">
      <formula>#REF!="作業組"</formula>
    </cfRule>
    <cfRule type="expression" dxfId="97" priority="106">
      <formula>#REF!="教學組"</formula>
    </cfRule>
    <cfRule type="expression" dxfId="96" priority="107">
      <formula>#REF!="行政室"</formula>
    </cfRule>
  </conditionalFormatting>
  <conditionalFormatting sqref="Q1:R2">
    <cfRule type="expression" dxfId="95" priority="82">
      <formula>$A1="程式組"</formula>
    </cfRule>
    <cfRule type="expression" dxfId="94" priority="83">
      <formula>$A1="網路組"</formula>
    </cfRule>
    <cfRule type="expression" dxfId="93" priority="84">
      <formula>$A1="作業組"</formula>
    </cfRule>
    <cfRule type="expression" dxfId="92" priority="85">
      <formula>$A1="教學組"</formula>
    </cfRule>
    <cfRule type="expression" dxfId="91" priority="86">
      <formula>$A1="行政室"</formula>
    </cfRule>
  </conditionalFormatting>
  <conditionalFormatting sqref="Q1:R2">
    <cfRule type="expression" dxfId="90" priority="87">
      <formula>#REF!="程式組"</formula>
    </cfRule>
    <cfRule type="expression" dxfId="89" priority="88">
      <formula>#REF!="網路組"</formula>
    </cfRule>
    <cfRule type="expression" dxfId="88" priority="89">
      <formula>#REF!="作業組"</formula>
    </cfRule>
    <cfRule type="expression" dxfId="87" priority="90">
      <formula>#REF!="教學組"</formula>
    </cfRule>
    <cfRule type="expression" dxfId="86" priority="91">
      <formula>#REF!="行政室"</formula>
    </cfRule>
  </conditionalFormatting>
  <conditionalFormatting sqref="Z1">
    <cfRule type="expression" dxfId="85" priority="72">
      <formula>$A1="程式組"</formula>
    </cfRule>
    <cfRule type="expression" dxfId="84" priority="73">
      <formula>$A1="網路組"</formula>
    </cfRule>
    <cfRule type="expression" dxfId="83" priority="74">
      <formula>$A1="作業組"</formula>
    </cfRule>
    <cfRule type="expression" dxfId="82" priority="75">
      <formula>$A1="教學組"</formula>
    </cfRule>
    <cfRule type="expression" dxfId="81" priority="76">
      <formula>$A1="行政室"</formula>
    </cfRule>
  </conditionalFormatting>
  <conditionalFormatting sqref="Z1">
    <cfRule type="expression" dxfId="80" priority="77">
      <formula>#REF!="程式組"</formula>
    </cfRule>
    <cfRule type="expression" dxfId="79" priority="78">
      <formula>#REF!="網路組"</formula>
    </cfRule>
    <cfRule type="expression" dxfId="78" priority="79">
      <formula>#REF!="作業組"</formula>
    </cfRule>
    <cfRule type="expression" dxfId="77" priority="80">
      <formula>#REF!="教學組"</formula>
    </cfRule>
    <cfRule type="expression" dxfId="76" priority="81">
      <formula>#REF!="行政室"</formula>
    </cfRule>
  </conditionalFormatting>
  <conditionalFormatting sqref="AB1">
    <cfRule type="expression" dxfId="75" priority="62">
      <formula>$A1="程式組"</formula>
    </cfRule>
    <cfRule type="expression" dxfId="74" priority="63">
      <formula>$A1="網路組"</formula>
    </cfRule>
    <cfRule type="expression" dxfId="73" priority="64">
      <formula>$A1="作業組"</formula>
    </cfRule>
    <cfRule type="expression" dxfId="72" priority="65">
      <formula>$A1="教學組"</formula>
    </cfRule>
    <cfRule type="expression" dxfId="71" priority="66">
      <formula>$A1="行政室"</formula>
    </cfRule>
  </conditionalFormatting>
  <conditionalFormatting sqref="AB1">
    <cfRule type="expression" dxfId="70" priority="67">
      <formula>#REF!="程式組"</formula>
    </cfRule>
    <cfRule type="expression" dxfId="69" priority="68">
      <formula>#REF!="網路組"</formula>
    </cfRule>
    <cfRule type="expression" dxfId="68" priority="69">
      <formula>#REF!="作業組"</formula>
    </cfRule>
    <cfRule type="expression" dxfId="67" priority="70">
      <formula>#REF!="教學組"</formula>
    </cfRule>
    <cfRule type="expression" dxfId="66" priority="71">
      <formula>#REF!="行政室"</formula>
    </cfRule>
  </conditionalFormatting>
  <conditionalFormatting sqref="T10:V11">
    <cfRule type="expression" dxfId="65" priority="52">
      <formula>$A10="程式組"</formula>
    </cfRule>
    <cfRule type="expression" dxfId="64" priority="53">
      <formula>$A10="網路組"</formula>
    </cfRule>
    <cfRule type="expression" dxfId="63" priority="54">
      <formula>$A10="作業組"</formula>
    </cfRule>
    <cfRule type="expression" dxfId="62" priority="55">
      <formula>$A10="教學組"</formula>
    </cfRule>
    <cfRule type="expression" dxfId="61" priority="56">
      <formula>$A10="行政室"</formula>
    </cfRule>
  </conditionalFormatting>
  <conditionalFormatting sqref="T10:V11">
    <cfRule type="expression" dxfId="60" priority="57">
      <formula>#REF!="程式組"</formula>
    </cfRule>
    <cfRule type="expression" dxfId="59" priority="58">
      <formula>#REF!="網路組"</formula>
    </cfRule>
    <cfRule type="expression" dxfId="58" priority="59">
      <formula>#REF!="作業組"</formula>
    </cfRule>
    <cfRule type="expression" dxfId="57" priority="60">
      <formula>#REF!="教學組"</formula>
    </cfRule>
    <cfRule type="expression" dxfId="56" priority="61">
      <formula>#REF!="行政室"</formula>
    </cfRule>
  </conditionalFormatting>
  <conditionalFormatting sqref="S10">
    <cfRule type="expression" dxfId="55" priority="42">
      <formula>$A10="程式組"</formula>
    </cfRule>
    <cfRule type="expression" dxfId="54" priority="43">
      <formula>$A10="網路組"</formula>
    </cfRule>
    <cfRule type="expression" dxfId="53" priority="44">
      <formula>$A10="作業組"</formula>
    </cfRule>
    <cfRule type="expression" dxfId="52" priority="45">
      <formula>$A10="教學組"</formula>
    </cfRule>
    <cfRule type="expression" dxfId="51" priority="46">
      <formula>$A10="行政室"</formula>
    </cfRule>
  </conditionalFormatting>
  <conditionalFormatting sqref="S10">
    <cfRule type="expression" dxfId="50" priority="47">
      <formula>#REF!="程式組"</formula>
    </cfRule>
    <cfRule type="expression" dxfId="49" priority="48">
      <formula>#REF!="網路組"</formula>
    </cfRule>
    <cfRule type="expression" dxfId="48" priority="49">
      <formula>#REF!="作業組"</formula>
    </cfRule>
    <cfRule type="expression" dxfId="47" priority="50">
      <formula>#REF!="教學組"</formula>
    </cfRule>
    <cfRule type="expression" dxfId="46" priority="51">
      <formula>#REF!="行政室"</formula>
    </cfRule>
  </conditionalFormatting>
  <conditionalFormatting sqref="W10">
    <cfRule type="expression" dxfId="45" priority="17">
      <formula>#REF!="程式組"</formula>
    </cfRule>
    <cfRule type="expression" dxfId="44" priority="18">
      <formula>#REF!="網路組"</formula>
    </cfRule>
    <cfRule type="expression" dxfId="43" priority="19">
      <formula>#REF!="作業組"</formula>
    </cfRule>
    <cfRule type="expression" dxfId="42" priority="20">
      <formula>#REF!="教學組"</formula>
    </cfRule>
    <cfRule type="expression" dxfId="41" priority="21">
      <formula>#REF!="行政室"</formula>
    </cfRule>
  </conditionalFormatting>
  <conditionalFormatting sqref="W10">
    <cfRule type="cellIs" dxfId="40" priority="16" stopIfTrue="1" operator="notEqual">
      <formula>#REF!</formula>
    </cfRule>
  </conditionalFormatting>
  <conditionalFormatting sqref="W10">
    <cfRule type="expression" dxfId="39" priority="11">
      <formula>$A10="程式組"</formula>
    </cfRule>
    <cfRule type="expression" dxfId="38" priority="12">
      <formula>$A10="網路組"</formula>
    </cfRule>
    <cfRule type="expression" dxfId="37" priority="13">
      <formula>$A10="作業組"</formula>
    </cfRule>
    <cfRule type="expression" dxfId="36" priority="14">
      <formula>$A10="教學組"</formula>
    </cfRule>
    <cfRule type="expression" dxfId="35" priority="15">
      <formula>$A10="行政室"</formula>
    </cfRule>
  </conditionalFormatting>
  <conditionalFormatting sqref="U10">
    <cfRule type="expression" dxfId="34" priority="1">
      <formula>$A10="程式組"</formula>
    </cfRule>
    <cfRule type="expression" dxfId="33" priority="2">
      <formula>$A10="網路組"</formula>
    </cfRule>
    <cfRule type="expression" dxfId="32" priority="3">
      <formula>$A10="作業組"</formula>
    </cfRule>
    <cfRule type="expression" dxfId="31" priority="4">
      <formula>$A10="教學組"</formula>
    </cfRule>
    <cfRule type="expression" dxfId="30" priority="5">
      <formula>$A10="行政室"</formula>
    </cfRule>
  </conditionalFormatting>
  <conditionalFormatting sqref="U10">
    <cfRule type="expression" dxfId="29" priority="6">
      <formula>#REF!="程式組"</formula>
    </cfRule>
    <cfRule type="expression" dxfId="28" priority="7">
      <formula>#REF!="網路組"</formula>
    </cfRule>
    <cfRule type="expression" dxfId="27" priority="8">
      <formula>#REF!="作業組"</formula>
    </cfRule>
    <cfRule type="expression" dxfId="26" priority="9">
      <formula>#REF!="教學組"</formula>
    </cfRule>
    <cfRule type="expression" dxfId="25" priority="10">
      <formula>#REF!="行政室"</formula>
    </cfRule>
  </conditionalFormatting>
  <dataValidations count="1">
    <dataValidation type="list" allowBlank="1" showInputMessage="1" showErrorMessage="1" sqref="Y2" xr:uid="{D125CC25-29F1-43A6-B1CA-99813022D168}">
      <formula1>$A:$A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F413-B61D-4384-8F93-682BC94910CC}">
  <dimension ref="A1:C68"/>
  <sheetViews>
    <sheetView workbookViewId="0">
      <selection sqref="A1:A1048576"/>
    </sheetView>
  </sheetViews>
  <sheetFormatPr defaultRowHeight="16.75" x14ac:dyDescent="0.45"/>
  <cols>
    <col min="1" max="2" width="9.23046875" style="89"/>
    <col min="3" max="16384" width="9.23046875" style="92"/>
  </cols>
  <sheetData>
    <row r="1" spans="1:3" x14ac:dyDescent="0.45">
      <c r="A1" s="23" t="s">
        <v>41</v>
      </c>
      <c r="B1" s="23" t="s">
        <v>41</v>
      </c>
      <c r="C1" s="103" t="s">
        <v>40</v>
      </c>
    </row>
    <row r="2" spans="1:3" x14ac:dyDescent="0.45">
      <c r="A2" s="33" t="s">
        <v>50</v>
      </c>
      <c r="B2" s="33" t="s">
        <v>50</v>
      </c>
      <c r="C2" s="27" t="s">
        <v>235</v>
      </c>
    </row>
    <row r="3" spans="1:3" x14ac:dyDescent="0.45">
      <c r="A3" s="33" t="s">
        <v>50</v>
      </c>
      <c r="B3" s="33" t="s">
        <v>76</v>
      </c>
      <c r="C3" s="27" t="s">
        <v>236</v>
      </c>
    </row>
    <row r="4" spans="1:3" x14ac:dyDescent="0.45">
      <c r="A4" s="33" t="s">
        <v>50</v>
      </c>
      <c r="B4" s="33" t="s">
        <v>91</v>
      </c>
      <c r="C4" s="27" t="s">
        <v>237</v>
      </c>
    </row>
    <row r="5" spans="1:3" x14ac:dyDescent="0.45">
      <c r="A5" s="33" t="s">
        <v>50</v>
      </c>
      <c r="B5" s="33" t="s">
        <v>126</v>
      </c>
      <c r="C5" s="27" t="s">
        <v>238</v>
      </c>
    </row>
    <row r="6" spans="1:3" x14ac:dyDescent="0.45">
      <c r="A6" s="33" t="s">
        <v>50</v>
      </c>
      <c r="B6" s="33" t="s">
        <v>170</v>
      </c>
      <c r="C6" s="27" t="s">
        <v>239</v>
      </c>
    </row>
    <row r="7" spans="1:3" x14ac:dyDescent="0.45">
      <c r="A7" s="33" t="s">
        <v>76</v>
      </c>
      <c r="B7" s="92"/>
    </row>
    <row r="8" spans="1:3" x14ac:dyDescent="0.45">
      <c r="A8" s="33" t="s">
        <v>76</v>
      </c>
      <c r="B8" s="92"/>
    </row>
    <row r="9" spans="1:3" x14ac:dyDescent="0.45">
      <c r="A9" s="33" t="s">
        <v>76</v>
      </c>
      <c r="B9" s="92"/>
    </row>
    <row r="10" spans="1:3" x14ac:dyDescent="0.45">
      <c r="A10" s="33" t="s">
        <v>76</v>
      </c>
      <c r="B10" s="92"/>
    </row>
    <row r="11" spans="1:3" x14ac:dyDescent="0.45">
      <c r="A11" s="33" t="s">
        <v>91</v>
      </c>
      <c r="B11" s="92"/>
    </row>
    <row r="12" spans="1:3" x14ac:dyDescent="0.45">
      <c r="A12" s="33" t="s">
        <v>91</v>
      </c>
      <c r="B12" s="92"/>
    </row>
    <row r="13" spans="1:3" x14ac:dyDescent="0.45">
      <c r="A13" s="33" t="s">
        <v>91</v>
      </c>
      <c r="B13" s="92"/>
    </row>
    <row r="14" spans="1:3" x14ac:dyDescent="0.45">
      <c r="A14" s="33" t="s">
        <v>91</v>
      </c>
      <c r="B14" s="92"/>
    </row>
    <row r="15" spans="1:3" x14ac:dyDescent="0.45">
      <c r="A15" s="33" t="s">
        <v>91</v>
      </c>
      <c r="B15" s="92"/>
    </row>
    <row r="16" spans="1:3" x14ac:dyDescent="0.45">
      <c r="A16" s="33" t="s">
        <v>91</v>
      </c>
      <c r="B16" s="92"/>
    </row>
    <row r="17" spans="1:2" x14ac:dyDescent="0.45">
      <c r="A17" s="33" t="s">
        <v>91</v>
      </c>
      <c r="B17" s="92"/>
    </row>
    <row r="18" spans="1:2" x14ac:dyDescent="0.45">
      <c r="A18" s="33" t="s">
        <v>91</v>
      </c>
      <c r="B18" s="92"/>
    </row>
    <row r="19" spans="1:2" x14ac:dyDescent="0.45">
      <c r="A19" s="33" t="s">
        <v>91</v>
      </c>
      <c r="B19" s="92"/>
    </row>
    <row r="20" spans="1:2" x14ac:dyDescent="0.45">
      <c r="A20" s="33" t="s">
        <v>91</v>
      </c>
      <c r="B20" s="92"/>
    </row>
    <row r="21" spans="1:2" x14ac:dyDescent="0.45">
      <c r="A21" s="33" t="s">
        <v>91</v>
      </c>
      <c r="B21" s="92"/>
    </row>
    <row r="22" spans="1:2" x14ac:dyDescent="0.45">
      <c r="A22" s="33" t="s">
        <v>126</v>
      </c>
      <c r="B22" s="92"/>
    </row>
    <row r="23" spans="1:2" x14ac:dyDescent="0.45">
      <c r="A23" s="33" t="s">
        <v>126</v>
      </c>
      <c r="B23" s="92"/>
    </row>
    <row r="24" spans="1:2" x14ac:dyDescent="0.45">
      <c r="A24" s="33" t="s">
        <v>126</v>
      </c>
      <c r="B24" s="92"/>
    </row>
    <row r="25" spans="1:2" x14ac:dyDescent="0.45">
      <c r="A25" s="33" t="s">
        <v>126</v>
      </c>
      <c r="B25" s="92"/>
    </row>
    <row r="26" spans="1:2" x14ac:dyDescent="0.45">
      <c r="A26" s="33" t="s">
        <v>126</v>
      </c>
      <c r="B26" s="92"/>
    </row>
    <row r="27" spans="1:2" x14ac:dyDescent="0.45">
      <c r="A27" s="33" t="s">
        <v>126</v>
      </c>
      <c r="B27" s="92"/>
    </row>
    <row r="28" spans="1:2" x14ac:dyDescent="0.45">
      <c r="A28" s="33" t="s">
        <v>126</v>
      </c>
      <c r="B28" s="92"/>
    </row>
    <row r="29" spans="1:2" x14ac:dyDescent="0.45">
      <c r="A29" s="33" t="s">
        <v>126</v>
      </c>
      <c r="B29" s="92"/>
    </row>
    <row r="30" spans="1:2" x14ac:dyDescent="0.45">
      <c r="A30" s="33" t="s">
        <v>126</v>
      </c>
      <c r="B30" s="92"/>
    </row>
    <row r="31" spans="1:2" x14ac:dyDescent="0.45">
      <c r="A31" s="33" t="s">
        <v>126</v>
      </c>
      <c r="B31" s="92"/>
    </row>
    <row r="32" spans="1:2" x14ac:dyDescent="0.45">
      <c r="A32" s="33" t="s">
        <v>126</v>
      </c>
      <c r="B32" s="92"/>
    </row>
    <row r="33" spans="1:2" x14ac:dyDescent="0.45">
      <c r="A33" s="33" t="s">
        <v>126</v>
      </c>
      <c r="B33" s="92"/>
    </row>
    <row r="34" spans="1:2" x14ac:dyDescent="0.45">
      <c r="A34" s="33" t="s">
        <v>170</v>
      </c>
      <c r="B34" s="92"/>
    </row>
    <row r="35" spans="1:2" x14ac:dyDescent="0.45">
      <c r="A35" s="33" t="s">
        <v>170</v>
      </c>
      <c r="B35" s="92"/>
    </row>
    <row r="36" spans="1:2" x14ac:dyDescent="0.45">
      <c r="A36" s="33" t="s">
        <v>170</v>
      </c>
      <c r="B36" s="92"/>
    </row>
    <row r="37" spans="1:2" x14ac:dyDescent="0.45">
      <c r="A37" s="33" t="s">
        <v>170</v>
      </c>
      <c r="B37" s="92"/>
    </row>
    <row r="38" spans="1:2" x14ac:dyDescent="0.45">
      <c r="A38" s="33" t="s">
        <v>170</v>
      </c>
      <c r="B38" s="92"/>
    </row>
    <row r="39" spans="1:2" x14ac:dyDescent="0.45">
      <c r="A39" s="33" t="s">
        <v>170</v>
      </c>
      <c r="B39" s="92"/>
    </row>
    <row r="40" spans="1:2" x14ac:dyDescent="0.45">
      <c r="A40" s="33" t="s">
        <v>170</v>
      </c>
      <c r="B40" s="92"/>
    </row>
    <row r="41" spans="1:2" x14ac:dyDescent="0.45">
      <c r="A41" s="33" t="s">
        <v>170</v>
      </c>
      <c r="B41" s="92"/>
    </row>
    <row r="42" spans="1:2" x14ac:dyDescent="0.45">
      <c r="A42" s="33" t="s">
        <v>170</v>
      </c>
      <c r="B42" s="92"/>
    </row>
    <row r="43" spans="1:2" x14ac:dyDescent="0.45">
      <c r="A43" s="33" t="s">
        <v>170</v>
      </c>
      <c r="B43" s="92"/>
    </row>
    <row r="44" spans="1:2" x14ac:dyDescent="0.45">
      <c r="A44" s="33" t="s">
        <v>170</v>
      </c>
      <c r="B44" s="92"/>
    </row>
    <row r="45" spans="1:2" x14ac:dyDescent="0.45">
      <c r="A45" s="85" t="s">
        <v>170</v>
      </c>
      <c r="B45" s="92"/>
    </row>
    <row r="46" spans="1:2" x14ac:dyDescent="0.45">
      <c r="A46" s="85" t="s">
        <v>170</v>
      </c>
      <c r="B46" s="92"/>
    </row>
    <row r="47" spans="1:2" x14ac:dyDescent="0.45">
      <c r="A47" s="85" t="s">
        <v>170</v>
      </c>
      <c r="B47" s="92"/>
    </row>
    <row r="48" spans="1:2" x14ac:dyDescent="0.45">
      <c r="A48" s="104" t="s">
        <v>170</v>
      </c>
      <c r="B48" s="92"/>
    </row>
    <row r="49" spans="1:2" x14ac:dyDescent="0.45">
      <c r="A49" s="85" t="s">
        <v>170</v>
      </c>
      <c r="B49" s="92"/>
    </row>
    <row r="50" spans="1:2" x14ac:dyDescent="0.45">
      <c r="A50" s="85" t="s">
        <v>170</v>
      </c>
      <c r="B50" s="92"/>
    </row>
    <row r="51" spans="1:2" x14ac:dyDescent="0.45">
      <c r="A51" s="85" t="s">
        <v>170</v>
      </c>
      <c r="B51" s="92"/>
    </row>
    <row r="52" spans="1:2" x14ac:dyDescent="0.45">
      <c r="A52" s="85" t="s">
        <v>170</v>
      </c>
      <c r="B52" s="92"/>
    </row>
    <row r="53" spans="1:2" x14ac:dyDescent="0.45">
      <c r="A53" s="85" t="s">
        <v>170</v>
      </c>
      <c r="B53" s="92"/>
    </row>
    <row r="54" spans="1:2" x14ac:dyDescent="0.45">
      <c r="A54" s="85" t="s">
        <v>170</v>
      </c>
      <c r="B54" s="92"/>
    </row>
    <row r="55" spans="1:2" x14ac:dyDescent="0.45">
      <c r="A55" s="85"/>
      <c r="B55" s="92"/>
    </row>
    <row r="56" spans="1:2" x14ac:dyDescent="0.45">
      <c r="A56" s="85"/>
      <c r="B56" s="92"/>
    </row>
    <row r="57" spans="1:2" x14ac:dyDescent="0.45">
      <c r="A57" s="85"/>
      <c r="B57" s="92"/>
    </row>
    <row r="58" spans="1:2" x14ac:dyDescent="0.45">
      <c r="A58" s="85"/>
      <c r="B58" s="92"/>
    </row>
    <row r="59" spans="1:2" x14ac:dyDescent="0.45">
      <c r="A59" s="85"/>
      <c r="B59" s="92"/>
    </row>
    <row r="60" spans="1:2" x14ac:dyDescent="0.45">
      <c r="A60" s="105"/>
      <c r="B60" s="92"/>
    </row>
    <row r="61" spans="1:2" x14ac:dyDescent="0.45">
      <c r="A61" s="88"/>
      <c r="B61" s="92"/>
    </row>
    <row r="62" spans="1:2" x14ac:dyDescent="0.45">
      <c r="A62" s="88"/>
      <c r="B62" s="92"/>
    </row>
    <row r="63" spans="1:2" x14ac:dyDescent="0.45">
      <c r="A63" s="88"/>
      <c r="B63" s="92"/>
    </row>
    <row r="64" spans="1:2" x14ac:dyDescent="0.45">
      <c r="A64" s="88"/>
      <c r="B64" s="92"/>
    </row>
    <row r="65" spans="1:2" x14ac:dyDescent="0.45">
      <c r="A65" s="88"/>
      <c r="B65" s="92"/>
    </row>
    <row r="66" spans="1:2" x14ac:dyDescent="0.45">
      <c r="A66" s="88"/>
      <c r="B66" s="92"/>
    </row>
    <row r="67" spans="1:2" x14ac:dyDescent="0.45">
      <c r="B67" s="92"/>
    </row>
    <row r="68" spans="1:2" x14ac:dyDescent="0.45">
      <c r="B68" s="92"/>
    </row>
  </sheetData>
  <phoneticPr fontId="3" type="noConversion"/>
  <conditionalFormatting sqref="A1:A10">
    <cfRule type="expression" dxfId="24" priority="16">
      <formula>$J1="程式組"</formula>
    </cfRule>
    <cfRule type="expression" dxfId="23" priority="17">
      <formula>$J1="網路組"</formula>
    </cfRule>
    <cfRule type="expression" dxfId="22" priority="18">
      <formula>$J1="作業組"</formula>
    </cfRule>
    <cfRule type="expression" dxfId="21" priority="19">
      <formula>$J1="教學組"</formula>
    </cfRule>
    <cfRule type="expression" dxfId="20" priority="20">
      <formula>$J1="行政室"</formula>
    </cfRule>
  </conditionalFormatting>
  <conditionalFormatting sqref="A11:A21">
    <cfRule type="expression" dxfId="19" priority="21">
      <formula>$J13="程式組"</formula>
    </cfRule>
    <cfRule type="expression" dxfId="18" priority="22">
      <formula>$J13="網路組"</formula>
    </cfRule>
    <cfRule type="expression" dxfId="17" priority="23">
      <formula>$J13="作業組"</formula>
    </cfRule>
    <cfRule type="expression" dxfId="16" priority="24">
      <formula>$J13="教學組"</formula>
    </cfRule>
    <cfRule type="expression" dxfId="15" priority="25">
      <formula>$J13="行政室"</formula>
    </cfRule>
  </conditionalFormatting>
  <conditionalFormatting sqref="A1:A1048576">
    <cfRule type="expression" dxfId="14" priority="11">
      <formula>$A1="程式組"</formula>
    </cfRule>
    <cfRule type="expression" dxfId="13" priority="12">
      <formula>$A1="網路組"</formula>
    </cfRule>
    <cfRule type="expression" dxfId="12" priority="13">
      <formula>$A1="作業組"</formula>
    </cfRule>
    <cfRule type="expression" dxfId="11" priority="14">
      <formula>$A1="教學組"</formula>
    </cfRule>
    <cfRule type="expression" dxfId="10" priority="15">
      <formula>$A1="行政室"</formula>
    </cfRule>
  </conditionalFormatting>
  <conditionalFormatting sqref="B1:B6">
    <cfRule type="expression" dxfId="9" priority="6">
      <formula>$J1="程式組"</formula>
    </cfRule>
    <cfRule type="expression" dxfId="8" priority="7">
      <formula>$J1="網路組"</formula>
    </cfRule>
    <cfRule type="expression" dxfId="7" priority="8">
      <formula>$J1="作業組"</formula>
    </cfRule>
    <cfRule type="expression" dxfId="6" priority="9">
      <formula>$J1="教學組"</formula>
    </cfRule>
    <cfRule type="expression" dxfId="5" priority="10">
      <formula>$J1="行政室"</formula>
    </cfRule>
  </conditionalFormatting>
  <conditionalFormatting sqref="B1:B6 B69:B1048576">
    <cfRule type="expression" dxfId="4" priority="1">
      <formula>$A1="程式組"</formula>
    </cfRule>
    <cfRule type="expression" dxfId="3" priority="2">
      <formula>$A1="網路組"</formula>
    </cfRule>
    <cfRule type="expression" dxfId="2" priority="3">
      <formula>$A1="作業組"</formula>
    </cfRule>
    <cfRule type="expression" dxfId="1" priority="4">
      <formula>$A1="教學組"</formula>
    </cfRule>
    <cfRule type="expression" dxfId="0" priority="5">
      <formula>$A1="行政室"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06E6-F620-4E5E-ABED-8464A1B66E07}">
  <dimension ref="A1:Y23"/>
  <sheetViews>
    <sheetView workbookViewId="0">
      <selection activeCell="R20" sqref="R20"/>
    </sheetView>
  </sheetViews>
  <sheetFormatPr defaultRowHeight="16.75" x14ac:dyDescent="0.45"/>
  <cols>
    <col min="9" max="10" width="7.61328125" customWidth="1"/>
    <col min="11" max="11" width="10.69140625" customWidth="1"/>
    <col min="12" max="12" width="8.69140625" customWidth="1"/>
    <col min="13" max="13" width="10.69140625" customWidth="1"/>
    <col min="14" max="14" width="8.69140625" customWidth="1"/>
    <col min="15" max="15" width="10.69140625" customWidth="1"/>
    <col min="16" max="16" width="8.69140625" customWidth="1"/>
    <col min="17" max="17" width="10.69140625" customWidth="1"/>
    <col min="18" max="18" width="8.69140625" customWidth="1"/>
    <col min="24" max="24" width="19.23046875" customWidth="1"/>
    <col min="25" max="25" width="56.53515625" customWidth="1"/>
  </cols>
  <sheetData>
    <row r="1" spans="1:25" ht="21.9" x14ac:dyDescent="0.45">
      <c r="A1" t="s">
        <v>240</v>
      </c>
      <c r="B1" t="s">
        <v>241</v>
      </c>
      <c r="C1" t="s">
        <v>242</v>
      </c>
      <c r="D1" t="s">
        <v>243</v>
      </c>
      <c r="F1" t="str" cm="1">
        <f t="array" ref="F1:F4">_xlfn.UNIQUE(A:A)</f>
        <v>代表</v>
      </c>
      <c r="G1" t="str" cm="1">
        <f t="array" ref="G1:G6">_xlfn.UNIQUE(B:B)</f>
        <v>地區</v>
      </c>
      <c r="H1" t="str" cm="1">
        <f t="array" ref="H1:H5">_xlfn.UNIQUE(C:C)</f>
        <v>產品</v>
      </c>
      <c r="I1" t="str" cm="1">
        <f t="array" ref="I1:I9">_xlfn.UNIQUE(D:D)</f>
        <v>利潤</v>
      </c>
      <c r="K1" s="119" t="str">
        <f>A1</f>
        <v>代表</v>
      </c>
      <c r="L1" s="109" t="s">
        <v>253</v>
      </c>
      <c r="M1" s="119" t="s">
        <v>242</v>
      </c>
      <c r="N1" s="109" t="s">
        <v>253</v>
      </c>
      <c r="O1" s="119" t="s">
        <v>243</v>
      </c>
      <c r="P1" s="109" t="s">
        <v>253</v>
      </c>
      <c r="Q1" s="119" t="str">
        <f>B1</f>
        <v>地區</v>
      </c>
      <c r="R1" s="109" t="s">
        <v>253</v>
      </c>
      <c r="X1" s="17" t="s">
        <v>35</v>
      </c>
      <c r="Y1" s="1"/>
    </row>
    <row r="2" spans="1:25" x14ac:dyDescent="0.45">
      <c r="A2" t="s">
        <v>244</v>
      </c>
      <c r="B2" t="s">
        <v>245</v>
      </c>
      <c r="C2" s="112" t="s">
        <v>246</v>
      </c>
      <c r="D2" s="106">
        <v>1.33</v>
      </c>
      <c r="F2" t="str">
        <v>Amy</v>
      </c>
      <c r="G2" t="str">
        <v>東部</v>
      </c>
      <c r="H2" t="str">
        <v>Apple</v>
      </c>
      <c r="I2">
        <v>1.33</v>
      </c>
      <c r="K2" t="s">
        <v>244</v>
      </c>
      <c r="L2" s="112">
        <f>_xlfn.XMATCH(K2,A:A,1)</f>
        <v>2</v>
      </c>
      <c r="M2" t="s">
        <v>246</v>
      </c>
      <c r="N2" s="112">
        <f>_xlfn.XMATCH(M2,C:C)</f>
        <v>2</v>
      </c>
      <c r="O2" s="106">
        <f>I2</f>
        <v>1.33</v>
      </c>
      <c r="P2" s="112">
        <f>_xlfn.XMATCH(O2,D1:D8,1)</f>
        <v>2</v>
      </c>
      <c r="Q2" s="116" t="str" cm="1">
        <f t="array" ref="Q2">INDEX(A:D,_xlfn.XMATCH(K2,A:A,1),_xlfn.XMATCH(O2,C:C,1))</f>
        <v>東部</v>
      </c>
      <c r="R2" s="112">
        <f>_xlfn.XMATCH(Q2,B:B,1)</f>
        <v>2</v>
      </c>
      <c r="X2" s="4" t="s">
        <v>1</v>
      </c>
      <c r="Y2" s="1"/>
    </row>
    <row r="3" spans="1:25" x14ac:dyDescent="0.45">
      <c r="A3" t="s">
        <v>247</v>
      </c>
      <c r="B3" t="s">
        <v>248</v>
      </c>
      <c r="C3" t="s">
        <v>249</v>
      </c>
      <c r="D3" s="113">
        <v>0.09</v>
      </c>
      <c r="F3" t="str">
        <v>Fred</v>
      </c>
      <c r="G3" t="str">
        <v>南部</v>
      </c>
      <c r="H3" t="str">
        <v>Banana</v>
      </c>
      <c r="I3" s="112">
        <v>0.09</v>
      </c>
      <c r="K3" t="s">
        <v>247</v>
      </c>
      <c r="L3" s="112">
        <f>_xlfn.XMATCH(K3,A:A,1)</f>
        <v>3</v>
      </c>
      <c r="M3" s="117" t="s">
        <v>246</v>
      </c>
      <c r="N3" s="117">
        <f>_xlfn.XMATCH(M3,$C$1:$C$8,0,1)</f>
        <v>2</v>
      </c>
      <c r="O3" s="113">
        <f>I3</f>
        <v>0.09</v>
      </c>
      <c r="P3">
        <f>_xlfn.XMATCH(O2,D1:D8,-1)</f>
        <v>2</v>
      </c>
      <c r="X3" s="5" t="s">
        <v>2</v>
      </c>
      <c r="Y3" s="1"/>
    </row>
    <row r="4" spans="1:25" ht="18" x14ac:dyDescent="0.45">
      <c r="A4" t="s">
        <v>244</v>
      </c>
      <c r="B4" t="s">
        <v>250</v>
      </c>
      <c r="C4" t="s">
        <v>251</v>
      </c>
      <c r="D4" s="106">
        <v>1.85</v>
      </c>
      <c r="F4">
        <v>0</v>
      </c>
      <c r="G4" t="str">
        <v>西部</v>
      </c>
      <c r="H4" t="str">
        <v>Mango</v>
      </c>
      <c r="I4">
        <v>1.85</v>
      </c>
      <c r="M4" t="s">
        <v>246</v>
      </c>
      <c r="N4">
        <f>_xlfn.XMATCH(M4,$C$1:$C$8,0,-1)</f>
        <v>7</v>
      </c>
      <c r="O4" s="106">
        <f>I4</f>
        <v>1.85</v>
      </c>
      <c r="P4">
        <f>_xlfn.XMATCH(O4,D1:D9,0)</f>
        <v>4</v>
      </c>
      <c r="X4" s="7" t="s">
        <v>4</v>
      </c>
      <c r="Y4" s="1"/>
    </row>
    <row r="5" spans="1:25" ht="18" x14ac:dyDescent="0.45">
      <c r="A5" t="s">
        <v>247</v>
      </c>
      <c r="B5" t="s">
        <v>252</v>
      </c>
      <c r="D5" s="106">
        <v>0.82</v>
      </c>
      <c r="G5" t="str">
        <v>北部</v>
      </c>
      <c r="H5">
        <v>0</v>
      </c>
      <c r="I5">
        <v>0.82</v>
      </c>
      <c r="M5" s="117" t="s">
        <v>246</v>
      </c>
      <c r="N5" s="117">
        <f>_xlfn.XMATCH(M5,$C$1:$C$8,0,2)</f>
        <v>2</v>
      </c>
      <c r="Q5" s="116" t="str" cm="1">
        <f t="array" ref="Q5">INDEX(A:D,L2,P2)</f>
        <v>東部</v>
      </c>
      <c r="X5" s="7"/>
      <c r="Y5" s="1"/>
    </row>
    <row r="6" spans="1:25" ht="18" x14ac:dyDescent="0.45">
      <c r="A6" t="s">
        <v>247</v>
      </c>
      <c r="B6" t="s">
        <v>250</v>
      </c>
      <c r="C6" t="s">
        <v>249</v>
      </c>
      <c r="D6" s="106">
        <v>1.25</v>
      </c>
      <c r="G6">
        <v>0</v>
      </c>
      <c r="I6">
        <v>1.25</v>
      </c>
      <c r="M6" t="s">
        <v>246</v>
      </c>
      <c r="N6">
        <f>_xlfn.XMATCH(M6,$C$1:$C$8,0,-2)</f>
        <v>7</v>
      </c>
      <c r="X6" s="6" t="s">
        <v>3</v>
      </c>
      <c r="Y6" s="7" t="s">
        <v>5</v>
      </c>
    </row>
    <row r="7" spans="1:25" x14ac:dyDescent="0.45">
      <c r="A7" t="s">
        <v>244</v>
      </c>
      <c r="B7" t="s">
        <v>245</v>
      </c>
      <c r="C7" t="s">
        <v>246</v>
      </c>
      <c r="D7" s="106">
        <v>0.72</v>
      </c>
      <c r="I7">
        <v>0.72</v>
      </c>
      <c r="Y7" s="1"/>
    </row>
    <row r="8" spans="1:25" x14ac:dyDescent="0.45">
      <c r="A8" t="s">
        <v>247</v>
      </c>
      <c r="B8" t="s">
        <v>252</v>
      </c>
      <c r="C8" t="s">
        <v>251</v>
      </c>
      <c r="D8" s="106">
        <v>0.54</v>
      </c>
      <c r="I8">
        <v>0.54</v>
      </c>
      <c r="X8" s="8" t="s">
        <v>6</v>
      </c>
      <c r="Y8" s="8" t="s">
        <v>7</v>
      </c>
    </row>
    <row r="9" spans="1:25" x14ac:dyDescent="0.45">
      <c r="I9">
        <v>0</v>
      </c>
      <c r="X9" s="9" t="s">
        <v>8</v>
      </c>
      <c r="Y9" s="10" t="s">
        <v>10</v>
      </c>
    </row>
    <row r="10" spans="1:25" x14ac:dyDescent="0.45">
      <c r="X10" s="10" t="s">
        <v>9</v>
      </c>
      <c r="Y10" s="10"/>
    </row>
    <row r="11" spans="1:25" x14ac:dyDescent="0.45">
      <c r="X11" s="9" t="s">
        <v>11</v>
      </c>
      <c r="Y11" s="10" t="s">
        <v>12</v>
      </c>
    </row>
    <row r="12" spans="1:25" x14ac:dyDescent="0.45">
      <c r="Q12" t="str">
        <f ca="1">_xlfn.FORMULATEXT(Q2)</f>
        <v>=INDEX(A:D,XMATCH(K2,A:A,1),XMATCH(O2,C:C,1))</v>
      </c>
      <c r="X12" s="10" t="s">
        <v>9</v>
      </c>
      <c r="Y12" s="10"/>
    </row>
    <row r="13" spans="1:25" x14ac:dyDescent="0.45">
      <c r="X13" s="9" t="s">
        <v>13</v>
      </c>
      <c r="Y13" s="10" t="s">
        <v>15</v>
      </c>
    </row>
    <row r="14" spans="1:25" x14ac:dyDescent="0.45">
      <c r="X14" s="10" t="s">
        <v>14</v>
      </c>
      <c r="Y14" s="9" t="s">
        <v>16</v>
      </c>
    </row>
    <row r="15" spans="1:25" x14ac:dyDescent="0.45">
      <c r="Q15" t="str">
        <f ca="1">_xlfn.FORMULATEXT(Q5)</f>
        <v>=INDEX(A:D,L2,P2)</v>
      </c>
      <c r="X15" s="11"/>
      <c r="Y15" s="9" t="s">
        <v>17</v>
      </c>
    </row>
    <row r="16" spans="1:25" x14ac:dyDescent="0.45">
      <c r="X16" s="11"/>
      <c r="Y16" s="9" t="s">
        <v>18</v>
      </c>
    </row>
    <row r="17" spans="14:25" x14ac:dyDescent="0.45">
      <c r="X17" s="11"/>
      <c r="Y17" s="12" t="s">
        <v>19</v>
      </c>
    </row>
    <row r="18" spans="14:25" x14ac:dyDescent="0.45">
      <c r="X18" s="9" t="s">
        <v>20</v>
      </c>
      <c r="Y18" s="10" t="s">
        <v>21</v>
      </c>
    </row>
    <row r="19" spans="14:25" x14ac:dyDescent="0.45">
      <c r="N19" s="120" t="s">
        <v>20</v>
      </c>
      <c r="P19" s="114" t="s">
        <v>255</v>
      </c>
      <c r="X19" s="10" t="s">
        <v>14</v>
      </c>
      <c r="Y19" s="9" t="s">
        <v>22</v>
      </c>
    </row>
    <row r="20" spans="14:25" x14ac:dyDescent="0.45">
      <c r="N20">
        <v>1</v>
      </c>
      <c r="X20" s="11"/>
      <c r="Y20" s="9" t="s">
        <v>23</v>
      </c>
    </row>
    <row r="21" spans="14:25" x14ac:dyDescent="0.45">
      <c r="N21">
        <v>-1</v>
      </c>
      <c r="X21" s="11"/>
      <c r="Y21" s="9" t="s">
        <v>24</v>
      </c>
    </row>
    <row r="22" spans="14:25" ht="17.149999999999999" thickBot="1" x14ac:dyDescent="0.5">
      <c r="N22">
        <v>2</v>
      </c>
      <c r="X22" s="13"/>
      <c r="Y22" s="14" t="s">
        <v>25</v>
      </c>
    </row>
    <row r="23" spans="14:25" x14ac:dyDescent="0.45">
      <c r="N23">
        <v>-2</v>
      </c>
    </row>
  </sheetData>
  <phoneticPr fontId="3" type="noConversion"/>
  <dataValidations count="1">
    <dataValidation type="list" allowBlank="1" showInputMessage="1" showErrorMessage="1" sqref="K2:K3" xr:uid="{EC49DB56-ECCB-46DA-8A59-BD068A61B46E}">
      <formula1>$F$2:$F$3</formula1>
    </dataValidation>
  </dataValidations>
  <hyperlinks>
    <hyperlink ref="Y17" r:id="rId1" display="https://support.microsoft.com/zh-tw/office/%E5%9C%A8%E6%90%9C%E5%B0%8B%E4%B8%AD%E4%BD%BF%E7%94%A8%E8%90%AC%E7%94%A8%E5%AD%97%E5%85%83-ef94362e-9999-4350-ad74-4d2371110adb" xr:uid="{404F4AEF-787E-47B1-A41A-C068493C885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7077-E7C1-46AA-9D98-78E574F9FB53}">
  <dimension ref="A1:O17"/>
  <sheetViews>
    <sheetView workbookViewId="0">
      <selection activeCell="O16" sqref="O16"/>
    </sheetView>
  </sheetViews>
  <sheetFormatPr defaultRowHeight="16.75" x14ac:dyDescent="0.45"/>
  <sheetData>
    <row r="1" spans="1:15" ht="20.149999999999999" x14ac:dyDescent="0.45">
      <c r="A1" t="s">
        <v>240</v>
      </c>
      <c r="B1" t="s">
        <v>241</v>
      </c>
      <c r="C1" t="s">
        <v>242</v>
      </c>
      <c r="D1" t="s">
        <v>243</v>
      </c>
      <c r="F1" t="str" cm="1">
        <f t="array" ref="F1:F4">_xlfn.UNIQUE(A:A)</f>
        <v>代表</v>
      </c>
      <c r="G1" t="str" cm="1">
        <f t="array" ref="G1:G6">_xlfn.UNIQUE(B:B)</f>
        <v>地區</v>
      </c>
      <c r="H1" t="str" cm="1">
        <f t="array" ref="H1:H5">_xlfn.UNIQUE(C:C)</f>
        <v>產品</v>
      </c>
      <c r="K1" s="109" t="s">
        <v>242</v>
      </c>
      <c r="L1" s="109" t="s">
        <v>253</v>
      </c>
      <c r="O1" s="15" t="s">
        <v>27</v>
      </c>
    </row>
    <row r="2" spans="1:15" x14ac:dyDescent="0.45">
      <c r="A2" t="s">
        <v>244</v>
      </c>
      <c r="B2" t="s">
        <v>245</v>
      </c>
      <c r="C2" t="s">
        <v>246</v>
      </c>
      <c r="D2" s="106">
        <v>1.33</v>
      </c>
      <c r="F2" t="str">
        <v>Amy</v>
      </c>
      <c r="G2" t="str">
        <v>東部</v>
      </c>
      <c r="H2" t="str">
        <v>Apple</v>
      </c>
      <c r="K2" t="s">
        <v>246</v>
      </c>
      <c r="L2">
        <f>_xlfn.XMATCH(K2,$C$1:$C$8)</f>
        <v>2</v>
      </c>
      <c r="O2" s="5" t="s">
        <v>28</v>
      </c>
    </row>
    <row r="3" spans="1:15" x14ac:dyDescent="0.45">
      <c r="A3" t="s">
        <v>247</v>
      </c>
      <c r="B3" t="s">
        <v>248</v>
      </c>
      <c r="C3" t="s">
        <v>249</v>
      </c>
      <c r="D3" s="106">
        <v>0.09</v>
      </c>
      <c r="F3" t="str">
        <v>Fred</v>
      </c>
      <c r="G3" t="str">
        <v>南部</v>
      </c>
      <c r="H3" t="str">
        <v>Banana</v>
      </c>
    </row>
    <row r="4" spans="1:15" x14ac:dyDescent="0.45">
      <c r="A4" t="s">
        <v>244</v>
      </c>
      <c r="B4" t="s">
        <v>250</v>
      </c>
      <c r="C4" t="s">
        <v>251</v>
      </c>
      <c r="D4" s="106">
        <v>1.85</v>
      </c>
      <c r="F4">
        <v>0</v>
      </c>
      <c r="G4" t="str">
        <v>西部</v>
      </c>
      <c r="H4" t="str">
        <v>Mango</v>
      </c>
    </row>
    <row r="5" spans="1:15" x14ac:dyDescent="0.45">
      <c r="A5" t="s">
        <v>247</v>
      </c>
      <c r="B5" t="s">
        <v>252</v>
      </c>
      <c r="D5" s="106">
        <v>0.82</v>
      </c>
      <c r="G5" t="str">
        <v>北部</v>
      </c>
      <c r="H5">
        <v>0</v>
      </c>
    </row>
    <row r="6" spans="1:15" x14ac:dyDescent="0.45">
      <c r="A6" t="s">
        <v>247</v>
      </c>
      <c r="B6" t="s">
        <v>250</v>
      </c>
      <c r="C6" t="s">
        <v>249</v>
      </c>
      <c r="D6" s="106">
        <v>1.25</v>
      </c>
      <c r="G6">
        <v>0</v>
      </c>
    </row>
    <row r="7" spans="1:15" x14ac:dyDescent="0.45">
      <c r="A7" t="s">
        <v>244</v>
      </c>
      <c r="B7" t="s">
        <v>245</v>
      </c>
      <c r="C7" t="s">
        <v>246</v>
      </c>
      <c r="D7" s="106">
        <v>0.72</v>
      </c>
    </row>
    <row r="8" spans="1:15" x14ac:dyDescent="0.45">
      <c r="A8" t="s">
        <v>247</v>
      </c>
      <c r="B8" t="s">
        <v>252</v>
      </c>
      <c r="C8" t="s">
        <v>251</v>
      </c>
      <c r="D8" s="106">
        <v>0.54</v>
      </c>
    </row>
    <row r="16" spans="1:15" x14ac:dyDescent="0.45">
      <c r="O16" s="1"/>
    </row>
    <row r="17" spans="15:15" x14ac:dyDescent="0.45">
      <c r="O17" s="4"/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09A9-0A04-4513-8C2E-AA2C4B9D05CF}">
  <dimension ref="A1:Q9"/>
  <sheetViews>
    <sheetView workbookViewId="0">
      <selection activeCell="I16" sqref="I16"/>
    </sheetView>
  </sheetViews>
  <sheetFormatPr defaultRowHeight="16.75" x14ac:dyDescent="0.45"/>
  <cols>
    <col min="11" max="11" width="7.3828125" bestFit="1" customWidth="1"/>
    <col min="12" max="12" width="6" customWidth="1"/>
    <col min="13" max="13" width="7.3828125" bestFit="1" customWidth="1"/>
    <col min="14" max="14" width="6.61328125" customWidth="1"/>
    <col min="15" max="15" width="23.07421875" customWidth="1"/>
  </cols>
  <sheetData>
    <row r="1" spans="1:17" ht="20.149999999999999" x14ac:dyDescent="0.45">
      <c r="A1" t="s">
        <v>240</v>
      </c>
      <c r="B1" t="s">
        <v>241</v>
      </c>
      <c r="C1" t="s">
        <v>242</v>
      </c>
      <c r="D1" t="s">
        <v>243</v>
      </c>
      <c r="F1" t="str" cm="1">
        <f t="array" ref="F1:F4">_xlfn.UNIQUE(A:A)</f>
        <v>代表</v>
      </c>
      <c r="G1" t="str" cm="1">
        <f t="array" ref="G1:G6">_xlfn.UNIQUE(B:B)</f>
        <v>地區</v>
      </c>
      <c r="H1" t="str" cm="1">
        <f t="array" ref="H1:H5">_xlfn.UNIQUE(C:C)</f>
        <v>產品</v>
      </c>
      <c r="I1" t="str" cm="1">
        <f t="array" ref="I1:I9">_xlfn.UNIQUE(D:D)</f>
        <v>利潤</v>
      </c>
      <c r="K1" s="109" t="s">
        <v>242</v>
      </c>
      <c r="L1" s="109" t="s">
        <v>253</v>
      </c>
      <c r="M1" s="109" t="str">
        <f>D1</f>
        <v>利潤</v>
      </c>
      <c r="N1" s="109" t="s">
        <v>253</v>
      </c>
      <c r="Q1" s="15" t="s">
        <v>29</v>
      </c>
    </row>
    <row r="2" spans="1:17" ht="77.150000000000006" x14ac:dyDescent="0.45">
      <c r="A2" t="s">
        <v>244</v>
      </c>
      <c r="B2" t="s">
        <v>245</v>
      </c>
      <c r="C2" t="s">
        <v>246</v>
      </c>
      <c r="D2" s="106">
        <v>1.33</v>
      </c>
      <c r="F2" t="str">
        <v>Amy</v>
      </c>
      <c r="G2" t="str">
        <v>東部</v>
      </c>
      <c r="H2" t="str">
        <v>Apple</v>
      </c>
      <c r="I2">
        <v>1.33</v>
      </c>
      <c r="K2" s="118" t="s">
        <v>246</v>
      </c>
      <c r="L2" s="115">
        <f>_xlfn.XMATCH(K2,C1:C8)</f>
        <v>2</v>
      </c>
      <c r="M2" s="118">
        <v>1.33</v>
      </c>
      <c r="N2" s="115">
        <f>_xlfn.XMATCH(M2,D1:D8,1)</f>
        <v>2</v>
      </c>
      <c r="O2" s="111" t="s">
        <v>255</v>
      </c>
      <c r="Q2" s="5" t="s">
        <v>254</v>
      </c>
    </row>
    <row r="3" spans="1:17" x14ac:dyDescent="0.45">
      <c r="A3" t="s">
        <v>247</v>
      </c>
      <c r="B3" t="s">
        <v>248</v>
      </c>
      <c r="C3" t="s">
        <v>249</v>
      </c>
      <c r="D3" s="106">
        <v>0.09</v>
      </c>
      <c r="F3" t="str">
        <v>Fred</v>
      </c>
      <c r="G3" t="str">
        <v>南部</v>
      </c>
      <c r="H3" t="str">
        <v>Banana</v>
      </c>
      <c r="I3">
        <v>0.09</v>
      </c>
      <c r="Q3" s="1"/>
    </row>
    <row r="4" spans="1:17" x14ac:dyDescent="0.45">
      <c r="A4" t="s">
        <v>244</v>
      </c>
      <c r="B4" t="s">
        <v>250</v>
      </c>
      <c r="C4" t="s">
        <v>251</v>
      </c>
      <c r="D4" s="106">
        <v>1.85</v>
      </c>
      <c r="F4">
        <v>0</v>
      </c>
      <c r="G4" t="str">
        <v>西部</v>
      </c>
      <c r="H4" t="str">
        <v>Mango</v>
      </c>
      <c r="I4">
        <v>1.85</v>
      </c>
      <c r="Q4" s="4"/>
    </row>
    <row r="5" spans="1:17" x14ac:dyDescent="0.45">
      <c r="A5" t="s">
        <v>247</v>
      </c>
      <c r="B5" t="s">
        <v>252</v>
      </c>
      <c r="D5" s="106">
        <v>0.82</v>
      </c>
      <c r="G5" t="str">
        <v>北部</v>
      </c>
      <c r="H5">
        <v>0</v>
      </c>
      <c r="I5">
        <v>0.82</v>
      </c>
    </row>
    <row r="6" spans="1:17" x14ac:dyDescent="0.45">
      <c r="A6" t="s">
        <v>247</v>
      </c>
      <c r="B6" t="s">
        <v>250</v>
      </c>
      <c r="C6" t="s">
        <v>249</v>
      </c>
      <c r="D6" s="106">
        <v>1.25</v>
      </c>
      <c r="G6">
        <v>0</v>
      </c>
      <c r="I6">
        <v>1.25</v>
      </c>
    </row>
    <row r="7" spans="1:17" x14ac:dyDescent="0.45">
      <c r="A7" t="s">
        <v>244</v>
      </c>
      <c r="B7" t="s">
        <v>245</v>
      </c>
      <c r="C7" t="s">
        <v>246</v>
      </c>
      <c r="D7" s="106">
        <v>0.72</v>
      </c>
      <c r="I7">
        <v>0.72</v>
      </c>
      <c r="Q7" s="4"/>
    </row>
    <row r="8" spans="1:17" x14ac:dyDescent="0.45">
      <c r="A8" t="s">
        <v>247</v>
      </c>
      <c r="B8" t="s">
        <v>252</v>
      </c>
      <c r="C8" t="s">
        <v>251</v>
      </c>
      <c r="D8" s="106">
        <v>0.54</v>
      </c>
      <c r="I8">
        <v>0.54</v>
      </c>
      <c r="Q8" s="1"/>
    </row>
    <row r="9" spans="1:17" x14ac:dyDescent="0.45">
      <c r="I9">
        <v>0</v>
      </c>
      <c r="Q9" s="4"/>
    </row>
  </sheetData>
  <phoneticPr fontId="3" type="noConversion"/>
  <dataValidations count="2">
    <dataValidation type="list" allowBlank="1" showInputMessage="1" showErrorMessage="1" sqref="K2" xr:uid="{AE61A1C1-10F8-42D8-9B9F-2604349150EA}">
      <formula1>$H$2:$H$4</formula1>
    </dataValidation>
    <dataValidation type="list" allowBlank="1" showInputMessage="1" showErrorMessage="1" sqref="M2" xr:uid="{7E1E56E0-87DF-436C-ACAD-D934E9EB900B}">
      <formula1>$I$2:$I$9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7A74-DFDA-4B66-B67B-7F5865BFD05A}">
  <dimension ref="A1:U15"/>
  <sheetViews>
    <sheetView workbookViewId="0">
      <selection activeCell="K1" sqref="K1:L2"/>
    </sheetView>
  </sheetViews>
  <sheetFormatPr defaultRowHeight="16.75" x14ac:dyDescent="0.45"/>
  <cols>
    <col min="6" max="7" width="5.53515625" bestFit="1" customWidth="1"/>
    <col min="8" max="8" width="7.3828125" bestFit="1" customWidth="1"/>
    <col min="9" max="9" width="5.53515625" bestFit="1" customWidth="1"/>
    <col min="10" max="11" width="7.3828125" customWidth="1"/>
    <col min="12" max="12" width="6.69140625" customWidth="1"/>
    <col min="13" max="13" width="7.3828125" customWidth="1"/>
    <col min="14" max="14" width="5.69140625" bestFit="1" customWidth="1"/>
    <col min="16" max="16" width="7.23046875" customWidth="1"/>
  </cols>
  <sheetData>
    <row r="1" spans="1:21" ht="20.149999999999999" x14ac:dyDescent="0.45">
      <c r="A1" t="s">
        <v>240</v>
      </c>
      <c r="B1" t="s">
        <v>241</v>
      </c>
      <c r="C1" t="s">
        <v>242</v>
      </c>
      <c r="D1" t="s">
        <v>243</v>
      </c>
      <c r="F1" t="str" cm="1">
        <f t="array" ref="F1:F4">_xlfn.UNIQUE(A:A)</f>
        <v>代表</v>
      </c>
      <c r="G1" t="str" cm="1">
        <f t="array" ref="G1:G6">_xlfn.UNIQUE(B:B)</f>
        <v>地區</v>
      </c>
      <c r="H1" t="str" cm="1">
        <f t="array" ref="H1:H5">_xlfn.UNIQUE(C:C)</f>
        <v>產品</v>
      </c>
      <c r="I1" t="str" cm="1">
        <f t="array" ref="I1:I9">_xlfn.UNIQUE(D:D)</f>
        <v>利潤</v>
      </c>
      <c r="K1" s="109" t="str">
        <f>A1</f>
        <v>代表</v>
      </c>
      <c r="L1" s="109" t="s">
        <v>253</v>
      </c>
      <c r="M1" s="109" t="str">
        <f>C1</f>
        <v>產品</v>
      </c>
      <c r="N1" s="109" t="s">
        <v>253</v>
      </c>
      <c r="O1" s="109" t="str">
        <f>B1</f>
        <v>地區</v>
      </c>
      <c r="P1" s="109" t="s">
        <v>253</v>
      </c>
      <c r="U1" s="15" t="s">
        <v>31</v>
      </c>
    </row>
    <row r="2" spans="1:21" ht="24" x14ac:dyDescent="0.45">
      <c r="A2" t="s">
        <v>244</v>
      </c>
      <c r="B2" t="s">
        <v>245</v>
      </c>
      <c r="C2" t="s">
        <v>246</v>
      </c>
      <c r="D2" s="106">
        <v>1.33</v>
      </c>
      <c r="F2" t="str">
        <v>Amy</v>
      </c>
      <c r="G2" t="str">
        <v>東部</v>
      </c>
      <c r="H2" t="str">
        <v>Apple</v>
      </c>
      <c r="I2">
        <v>1.33</v>
      </c>
      <c r="K2" t="s">
        <v>244</v>
      </c>
      <c r="L2" s="115">
        <f>_xlfn.XMATCH(K2,A:A,1)</f>
        <v>2</v>
      </c>
      <c r="M2" t="s">
        <v>246</v>
      </c>
      <c r="N2" s="115">
        <f>_xlfn.XMATCH(M2,C:C,1)</f>
        <v>2</v>
      </c>
      <c r="O2" s="116" t="str" cm="1">
        <f t="array" ref="O2">INDEX(A:D,_xlfn.XMATCH(K2,A:A,1),_xlfn.XMATCH(M2,C:C,1))</f>
        <v>東部</v>
      </c>
      <c r="P2" s="115">
        <f>_xlfn.XMATCH(O2,B:B,1)</f>
        <v>2</v>
      </c>
      <c r="U2" s="5" t="s">
        <v>32</v>
      </c>
    </row>
    <row r="3" spans="1:21" x14ac:dyDescent="0.45">
      <c r="A3" t="s">
        <v>247</v>
      </c>
      <c r="B3" t="s">
        <v>248</v>
      </c>
      <c r="C3" t="s">
        <v>249</v>
      </c>
      <c r="D3" s="106">
        <v>0.09</v>
      </c>
      <c r="F3" t="str">
        <v>Fred</v>
      </c>
      <c r="G3" t="str">
        <v>南部</v>
      </c>
      <c r="H3" t="str">
        <v>Banana</v>
      </c>
      <c r="I3">
        <v>0.09</v>
      </c>
    </row>
    <row r="4" spans="1:21" x14ac:dyDescent="0.45">
      <c r="A4" t="s">
        <v>244</v>
      </c>
      <c r="B4" t="s">
        <v>250</v>
      </c>
      <c r="C4" t="s">
        <v>251</v>
      </c>
      <c r="D4" s="106">
        <v>1.85</v>
      </c>
      <c r="F4">
        <v>0</v>
      </c>
      <c r="G4" t="str">
        <v>西部</v>
      </c>
      <c r="H4" t="str">
        <v>Mango</v>
      </c>
      <c r="I4">
        <v>1.85</v>
      </c>
    </row>
    <row r="5" spans="1:21" x14ac:dyDescent="0.45">
      <c r="A5" t="s">
        <v>247</v>
      </c>
      <c r="B5" t="s">
        <v>252</v>
      </c>
      <c r="D5" s="106">
        <v>0.82</v>
      </c>
      <c r="G5" t="str">
        <v>北部</v>
      </c>
      <c r="H5">
        <v>0</v>
      </c>
      <c r="I5">
        <v>0.82</v>
      </c>
      <c r="O5" s="116" t="str" cm="1">
        <f t="array" ref="O5">INDEX(A:D,L2,N2)</f>
        <v>東部</v>
      </c>
    </row>
    <row r="6" spans="1:21" x14ac:dyDescent="0.45">
      <c r="A6" t="s">
        <v>247</v>
      </c>
      <c r="B6" t="s">
        <v>250</v>
      </c>
      <c r="C6" t="s">
        <v>249</v>
      </c>
      <c r="D6" s="106">
        <v>1.25</v>
      </c>
      <c r="G6">
        <v>0</v>
      </c>
      <c r="I6">
        <v>1.25</v>
      </c>
    </row>
    <row r="7" spans="1:21" x14ac:dyDescent="0.45">
      <c r="A7" t="s">
        <v>244</v>
      </c>
      <c r="B7" t="s">
        <v>245</v>
      </c>
      <c r="C7" t="s">
        <v>246</v>
      </c>
      <c r="D7" s="106">
        <v>0.72</v>
      </c>
      <c r="I7">
        <v>0.72</v>
      </c>
    </row>
    <row r="8" spans="1:21" x14ac:dyDescent="0.45">
      <c r="A8" t="s">
        <v>247</v>
      </c>
      <c r="B8" t="s">
        <v>252</v>
      </c>
      <c r="C8" t="s">
        <v>251</v>
      </c>
      <c r="D8" s="106">
        <v>0.54</v>
      </c>
      <c r="I8">
        <v>0.54</v>
      </c>
    </row>
    <row r="9" spans="1:21" x14ac:dyDescent="0.45">
      <c r="I9">
        <v>0</v>
      </c>
    </row>
    <row r="12" spans="1:21" x14ac:dyDescent="0.45">
      <c r="L12" t="str">
        <f ca="1">_xlfn.FORMULATEXT(L2)</f>
        <v>=XMATCH(K2,A:A,1)</v>
      </c>
      <c r="O12" t="str">
        <f ca="1">_xlfn.FORMULATEXT(O2)</f>
        <v>=INDEX(A:D,XMATCH(K2,A:A,1),XMATCH(M2,C:C,1))</v>
      </c>
    </row>
    <row r="15" spans="1:21" x14ac:dyDescent="0.45">
      <c r="O15" t="str">
        <f ca="1">_xlfn.FORMULATEXT(O5)</f>
        <v>=INDEX(A:D,L2,N2)</v>
      </c>
    </row>
  </sheetData>
  <phoneticPr fontId="3" type="noConversion"/>
  <dataValidations disablePrompts="1" count="2">
    <dataValidation type="list" allowBlank="1" showInputMessage="1" showErrorMessage="1" sqref="M2" xr:uid="{ABFEBF9E-8125-4434-A339-95F7ED686E32}">
      <formula1>$H$2:$H$4</formula1>
    </dataValidation>
    <dataValidation type="list" allowBlank="1" showInputMessage="1" showErrorMessage="1" sqref="K2" xr:uid="{4BC9075D-B961-4662-999F-132AD13F474D}">
      <formula1>$F$2:$F$3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ED94-7855-4C9A-B05A-AEA7470EBD36}">
  <dimension ref="A1:W15"/>
  <sheetViews>
    <sheetView workbookViewId="0">
      <selection activeCell="S22" sqref="S22"/>
    </sheetView>
  </sheetViews>
  <sheetFormatPr defaultRowHeight="16.75" x14ac:dyDescent="0.45"/>
  <cols>
    <col min="6" max="7" width="5.53515625" bestFit="1" customWidth="1"/>
    <col min="8" max="8" width="7.3828125" bestFit="1" customWidth="1"/>
    <col min="9" max="9" width="5.53515625" bestFit="1" customWidth="1"/>
    <col min="10" max="11" width="7.3828125" customWidth="1"/>
    <col min="12" max="12" width="6.69140625" customWidth="1"/>
    <col min="13" max="13" width="7.3828125" customWidth="1"/>
    <col min="14" max="14" width="5.69140625" bestFit="1" customWidth="1"/>
    <col min="16" max="16" width="7.23046875" customWidth="1"/>
  </cols>
  <sheetData>
    <row r="1" spans="1:23" ht="20.149999999999999" x14ac:dyDescent="0.45">
      <c r="A1" t="s">
        <v>240</v>
      </c>
      <c r="B1" t="s">
        <v>241</v>
      </c>
      <c r="C1" t="s">
        <v>242</v>
      </c>
      <c r="D1" t="s">
        <v>243</v>
      </c>
      <c r="F1" t="str" cm="1">
        <f t="array" ref="F1:F4">_xlfn.UNIQUE(A:A)</f>
        <v>代表</v>
      </c>
      <c r="G1" t="str" cm="1">
        <f t="array" ref="G1:G6">_xlfn.UNIQUE(B:B)</f>
        <v>地區</v>
      </c>
      <c r="H1" t="str" cm="1">
        <f t="array" ref="H1:H5">_xlfn.UNIQUE(C:C)</f>
        <v>產品</v>
      </c>
      <c r="I1" t="str" cm="1">
        <f t="array" ref="I1:I9">_xlfn.UNIQUE(D:D)</f>
        <v>利潤</v>
      </c>
      <c r="K1" s="109" t="str">
        <f>A1</f>
        <v>代表</v>
      </c>
      <c r="L1" s="109" t="s">
        <v>253</v>
      </c>
      <c r="M1" s="109" t="str">
        <f>C1</f>
        <v>產品</v>
      </c>
      <c r="N1" s="109" t="s">
        <v>253</v>
      </c>
      <c r="O1" s="109" t="str">
        <f>B1</f>
        <v>地區</v>
      </c>
      <c r="P1" s="109" t="s">
        <v>253</v>
      </c>
      <c r="S1" s="109" t="s">
        <v>257</v>
      </c>
      <c r="W1" s="15" t="s">
        <v>33</v>
      </c>
    </row>
    <row r="2" spans="1:23" x14ac:dyDescent="0.45">
      <c r="A2" t="s">
        <v>244</v>
      </c>
      <c r="B2" t="s">
        <v>245</v>
      </c>
      <c r="C2" t="s">
        <v>246</v>
      </c>
      <c r="D2" s="106">
        <v>1.33</v>
      </c>
      <c r="F2" t="str">
        <v>Amy</v>
      </c>
      <c r="G2" t="str">
        <v>東部</v>
      </c>
      <c r="H2" t="str">
        <v>Apple</v>
      </c>
      <c r="I2">
        <v>1.33</v>
      </c>
      <c r="K2" s="118" t="s">
        <v>244</v>
      </c>
      <c r="L2" s="115">
        <f>_xlfn.XMATCH(K2,A:A,1)</f>
        <v>2</v>
      </c>
      <c r="M2" s="118" t="s">
        <v>246</v>
      </c>
      <c r="N2" s="115">
        <f>_xlfn.XMATCH(M2,C:C,1)</f>
        <v>2</v>
      </c>
      <c r="O2" s="116" t="str" cm="1">
        <f t="array" ref="O2">INDEX(A:D,_xlfn.XMATCH(K2,A:A,1),_xlfn.XMATCH(M2,C:C,1))</f>
        <v>東部</v>
      </c>
      <c r="P2" s="115">
        <f>_xlfn.XMATCH(O2,B:B,1)</f>
        <v>2</v>
      </c>
      <c r="S2">
        <f>_xlfn.XMATCH(4,{5,4,3,2,1})</f>
        <v>2</v>
      </c>
      <c r="T2" s="110" t="s">
        <v>258</v>
      </c>
      <c r="W2" s="5" t="s">
        <v>256</v>
      </c>
    </row>
    <row r="3" spans="1:23" x14ac:dyDescent="0.45">
      <c r="A3" t="s">
        <v>247</v>
      </c>
      <c r="B3" t="s">
        <v>248</v>
      </c>
      <c r="C3" t="s">
        <v>249</v>
      </c>
      <c r="D3" s="106">
        <v>0.09</v>
      </c>
      <c r="F3" t="str">
        <v>Fred</v>
      </c>
      <c r="G3" t="str">
        <v>南部</v>
      </c>
      <c r="H3" t="str">
        <v>Banana</v>
      </c>
      <c r="I3">
        <v>0.09</v>
      </c>
      <c r="S3">
        <f>_xlfn.XMATCH(4.5,{5,4,3,2,1},1)</f>
        <v>1</v>
      </c>
    </row>
    <row r="4" spans="1:23" x14ac:dyDescent="0.45">
      <c r="A4" t="s">
        <v>244</v>
      </c>
      <c r="B4" t="s">
        <v>250</v>
      </c>
      <c r="C4" t="s">
        <v>251</v>
      </c>
      <c r="D4" s="106">
        <v>1.85</v>
      </c>
      <c r="F4">
        <v>0</v>
      </c>
      <c r="G4" t="str">
        <v>西部</v>
      </c>
      <c r="H4" t="str">
        <v>Mango</v>
      </c>
      <c r="I4">
        <v>1.85</v>
      </c>
    </row>
    <row r="5" spans="1:23" x14ac:dyDescent="0.45">
      <c r="A5" t="s">
        <v>247</v>
      </c>
      <c r="B5" t="s">
        <v>252</v>
      </c>
      <c r="D5" s="106">
        <v>0.82</v>
      </c>
      <c r="G5" t="str">
        <v>北部</v>
      </c>
      <c r="H5">
        <v>0</v>
      </c>
      <c r="I5">
        <v>0.82</v>
      </c>
      <c r="O5" s="116" t="str" cm="1">
        <f t="array" ref="O5">INDEX(A:D,L2,N2)</f>
        <v>東部</v>
      </c>
    </row>
    <row r="6" spans="1:23" x14ac:dyDescent="0.45">
      <c r="A6" t="s">
        <v>247</v>
      </c>
      <c r="B6" t="s">
        <v>250</v>
      </c>
      <c r="C6" t="s">
        <v>249</v>
      </c>
      <c r="D6" s="106">
        <v>1.25</v>
      </c>
      <c r="G6">
        <v>0</v>
      </c>
      <c r="I6">
        <v>1.25</v>
      </c>
    </row>
    <row r="7" spans="1:23" x14ac:dyDescent="0.45">
      <c r="A7" t="s">
        <v>244</v>
      </c>
      <c r="B7" t="s">
        <v>245</v>
      </c>
      <c r="C7" t="s">
        <v>246</v>
      </c>
      <c r="D7" s="106">
        <v>0.72</v>
      </c>
      <c r="I7">
        <v>0.72</v>
      </c>
    </row>
    <row r="8" spans="1:23" x14ac:dyDescent="0.45">
      <c r="A8" t="s">
        <v>247</v>
      </c>
      <c r="B8" t="s">
        <v>252</v>
      </c>
      <c r="C8" t="s">
        <v>251</v>
      </c>
      <c r="D8" s="106">
        <v>0.54</v>
      </c>
      <c r="I8">
        <v>0.54</v>
      </c>
    </row>
    <row r="9" spans="1:23" x14ac:dyDescent="0.45">
      <c r="I9">
        <v>0</v>
      </c>
    </row>
    <row r="12" spans="1:23" x14ac:dyDescent="0.45">
      <c r="L12" t="str">
        <f ca="1">_xlfn.FORMULATEXT(L2)</f>
        <v>=XMATCH(K2,A:A,1)</v>
      </c>
      <c r="O12" t="str">
        <f ca="1">_xlfn.FORMULATEXT(O2)</f>
        <v>=INDEX(A:D,XMATCH(K2,A:A,1),XMATCH(M2,C:C,1))</v>
      </c>
    </row>
    <row r="15" spans="1:23" x14ac:dyDescent="0.45">
      <c r="O15" t="str">
        <f ca="1">_xlfn.FORMULATEXT(O5)</f>
        <v>=INDEX(A:D,L2,N2)</v>
      </c>
    </row>
  </sheetData>
  <phoneticPr fontId="3" type="noConversion"/>
  <dataValidations count="2">
    <dataValidation type="list" allowBlank="1" showInputMessage="1" showErrorMessage="1" sqref="K2" xr:uid="{9BA40DBF-7985-455D-A3D6-E65F4561EA5F}">
      <formula1>$F$2:$F$3</formula1>
    </dataValidation>
    <dataValidation type="list" allowBlank="1" showInputMessage="1" showErrorMessage="1" sqref="M2" xr:uid="{753362FF-835F-4BBA-90D7-FE6438691BA9}">
      <formula1>$H$2:$H$4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02A7-855A-4E8D-A488-B06E9E652849}">
  <dimension ref="A1:B54"/>
  <sheetViews>
    <sheetView workbookViewId="0">
      <selection activeCell="M6" sqref="M6"/>
    </sheetView>
  </sheetViews>
  <sheetFormatPr defaultRowHeight="16.75" x14ac:dyDescent="0.45"/>
  <cols>
    <col min="1" max="1" width="23.765625" customWidth="1"/>
    <col min="2" max="2" width="46.3046875" customWidth="1"/>
  </cols>
  <sheetData>
    <row r="1" spans="1:2" ht="27.9" x14ac:dyDescent="0.45">
      <c r="A1" s="21" t="s">
        <v>38</v>
      </c>
      <c r="B1" s="1"/>
    </row>
    <row r="2" spans="1:2" x14ac:dyDescent="0.45">
      <c r="A2" s="2" t="s">
        <v>0</v>
      </c>
      <c r="B2" s="1"/>
    </row>
    <row r="3" spans="1:2" x14ac:dyDescent="0.45">
      <c r="A3" s="3"/>
      <c r="B3" s="1"/>
    </row>
    <row r="4" spans="1:2" x14ac:dyDescent="0.45">
      <c r="A4" s="4" t="s">
        <v>1</v>
      </c>
      <c r="B4" s="1"/>
    </row>
    <row r="5" spans="1:2" x14ac:dyDescent="0.45">
      <c r="A5" s="5" t="s">
        <v>2</v>
      </c>
      <c r="B5" s="1"/>
    </row>
    <row r="6" spans="1:2" x14ac:dyDescent="0.45">
      <c r="A6" s="1"/>
      <c r="B6" s="1"/>
    </row>
    <row r="7" spans="1:2" ht="21" x14ac:dyDescent="0.45">
      <c r="A7" s="18" t="s">
        <v>36</v>
      </c>
      <c r="B7" s="19"/>
    </row>
    <row r="8" spans="1:2" ht="21" x14ac:dyDescent="0.45">
      <c r="A8" s="20" t="s">
        <v>3</v>
      </c>
      <c r="B8" s="18" t="s">
        <v>37</v>
      </c>
    </row>
    <row r="9" spans="1:2" x14ac:dyDescent="0.45">
      <c r="B9" s="1"/>
    </row>
    <row r="10" spans="1:2" ht="18" x14ac:dyDescent="0.45">
      <c r="A10" s="7"/>
      <c r="B10" s="1"/>
    </row>
    <row r="11" spans="1:2" x14ac:dyDescent="0.45">
      <c r="A11" s="8" t="s">
        <v>6</v>
      </c>
      <c r="B11" s="8" t="s">
        <v>7</v>
      </c>
    </row>
    <row r="12" spans="1:2" x14ac:dyDescent="0.45">
      <c r="A12" s="9" t="s">
        <v>8</v>
      </c>
      <c r="B12" s="10" t="s">
        <v>10</v>
      </c>
    </row>
    <row r="13" spans="1:2" x14ac:dyDescent="0.45">
      <c r="A13" s="10" t="s">
        <v>9</v>
      </c>
      <c r="B13" s="10"/>
    </row>
    <row r="14" spans="1:2" ht="33.450000000000003" customHeight="1" x14ac:dyDescent="0.45">
      <c r="A14" s="9" t="s">
        <v>11</v>
      </c>
      <c r="B14" s="10" t="s">
        <v>12</v>
      </c>
    </row>
    <row r="15" spans="1:2" x14ac:dyDescent="0.45">
      <c r="A15" s="10" t="s">
        <v>9</v>
      </c>
      <c r="B15" s="10"/>
    </row>
    <row r="16" spans="1:2" x14ac:dyDescent="0.45">
      <c r="A16" s="9" t="s">
        <v>13</v>
      </c>
      <c r="B16" s="10" t="s">
        <v>15</v>
      </c>
    </row>
    <row r="17" spans="1:2" x14ac:dyDescent="0.45">
      <c r="A17" s="10" t="s">
        <v>14</v>
      </c>
      <c r="B17" s="9" t="s">
        <v>16</v>
      </c>
    </row>
    <row r="18" spans="1:2" x14ac:dyDescent="0.45">
      <c r="A18" s="11"/>
      <c r="B18" s="9" t="s">
        <v>17</v>
      </c>
    </row>
    <row r="19" spans="1:2" x14ac:dyDescent="0.45">
      <c r="A19" s="11"/>
      <c r="B19" s="9" t="s">
        <v>18</v>
      </c>
    </row>
    <row r="20" spans="1:2" x14ac:dyDescent="0.45">
      <c r="A20" s="11"/>
      <c r="B20" s="12" t="s">
        <v>19</v>
      </c>
    </row>
    <row r="21" spans="1:2" x14ac:dyDescent="0.45">
      <c r="A21" s="9" t="s">
        <v>20</v>
      </c>
      <c r="B21" s="10" t="s">
        <v>21</v>
      </c>
    </row>
    <row r="22" spans="1:2" x14ac:dyDescent="0.45">
      <c r="A22" s="10" t="s">
        <v>14</v>
      </c>
      <c r="B22" s="9" t="s">
        <v>22</v>
      </c>
    </row>
    <row r="23" spans="1:2" x14ac:dyDescent="0.45">
      <c r="A23" s="11"/>
      <c r="B23" s="9" t="s">
        <v>23</v>
      </c>
    </row>
    <row r="24" spans="1:2" x14ac:dyDescent="0.45">
      <c r="A24" s="11"/>
      <c r="B24" s="9" t="s">
        <v>24</v>
      </c>
    </row>
    <row r="25" spans="1:2" ht="17.149999999999999" thickBot="1" x14ac:dyDescent="0.5">
      <c r="A25" s="13"/>
      <c r="B25" s="14" t="s">
        <v>25</v>
      </c>
    </row>
    <row r="26" spans="1:2" x14ac:dyDescent="0.45">
      <c r="A26" s="4"/>
      <c r="B26" s="1"/>
    </row>
    <row r="27" spans="1:2" ht="160.30000000000001" customHeight="1" x14ac:dyDescent="0.45">
      <c r="A27" s="4"/>
      <c r="B27" s="1"/>
    </row>
    <row r="28" spans="1:2" x14ac:dyDescent="0.45">
      <c r="A28" s="4"/>
      <c r="B28" s="1"/>
    </row>
    <row r="29" spans="1:2" x14ac:dyDescent="0.45">
      <c r="A29" s="4"/>
      <c r="B29" s="1"/>
    </row>
    <row r="30" spans="1:2" x14ac:dyDescent="0.45">
      <c r="A30" s="4"/>
      <c r="B30" s="1"/>
    </row>
    <row r="31" spans="1:2" x14ac:dyDescent="0.45">
      <c r="A31" s="6" t="s">
        <v>26</v>
      </c>
      <c r="B31" s="1"/>
    </row>
    <row r="32" spans="1:2" ht="20.149999999999999" x14ac:dyDescent="0.45">
      <c r="A32" s="15" t="s">
        <v>27</v>
      </c>
      <c r="B32" s="1"/>
    </row>
    <row r="33" spans="1:2" x14ac:dyDescent="0.45">
      <c r="A33" s="5" t="s">
        <v>28</v>
      </c>
      <c r="B33" s="1"/>
    </row>
    <row r="34" spans="1:2" ht="171.45" customHeight="1" x14ac:dyDescent="0.45">
      <c r="A34" s="1"/>
      <c r="B34" s="1"/>
    </row>
    <row r="35" spans="1:2" ht="72.45" customHeight="1" x14ac:dyDescent="0.45">
      <c r="A35" s="4"/>
      <c r="B35" s="1"/>
    </row>
    <row r="36" spans="1:2" ht="20.149999999999999" x14ac:dyDescent="0.45">
      <c r="A36" s="15" t="s">
        <v>29</v>
      </c>
      <c r="B36" s="1"/>
    </row>
    <row r="37" spans="1:2" x14ac:dyDescent="0.45">
      <c r="A37" s="5" t="s">
        <v>30</v>
      </c>
      <c r="B37" s="1"/>
    </row>
    <row r="38" spans="1:2" ht="180" customHeight="1" x14ac:dyDescent="0.45">
      <c r="A38" s="1"/>
      <c r="B38" s="1"/>
    </row>
    <row r="39" spans="1:2" ht="50.6" customHeight="1" x14ac:dyDescent="0.45">
      <c r="A39" s="4"/>
      <c r="B39" s="1"/>
    </row>
    <row r="40" spans="1:2" ht="20.149999999999999" x14ac:dyDescent="0.45">
      <c r="A40" s="15" t="s">
        <v>31</v>
      </c>
      <c r="B40" s="1"/>
    </row>
    <row r="41" spans="1:2" ht="24" x14ac:dyDescent="0.45">
      <c r="A41" s="5" t="s">
        <v>32</v>
      </c>
      <c r="B41" s="1"/>
    </row>
    <row r="42" spans="1:2" ht="179.15" customHeight="1" x14ac:dyDescent="0.45">
      <c r="A42" s="4"/>
      <c r="B42" s="1"/>
    </row>
    <row r="43" spans="1:2" ht="44.6" customHeight="1" x14ac:dyDescent="0.45">
      <c r="A43" s="4"/>
      <c r="B43" s="1"/>
    </row>
    <row r="44" spans="1:2" ht="20.149999999999999" x14ac:dyDescent="0.45">
      <c r="A44" s="15" t="s">
        <v>33</v>
      </c>
      <c r="B44" s="1"/>
    </row>
    <row r="45" spans="1:2" x14ac:dyDescent="0.45">
      <c r="A45" s="5" t="s">
        <v>34</v>
      </c>
      <c r="B45" s="1"/>
    </row>
    <row r="46" spans="1:2" ht="172.3" customHeight="1" x14ac:dyDescent="0.45">
      <c r="A46" s="4"/>
      <c r="B46" s="1"/>
    </row>
    <row r="47" spans="1:2" x14ac:dyDescent="0.45">
      <c r="A47" s="4"/>
      <c r="B47" s="1"/>
    </row>
    <row r="48" spans="1:2" ht="20.149999999999999" x14ac:dyDescent="0.45">
      <c r="A48" s="15"/>
      <c r="B48" s="1"/>
    </row>
    <row r="49" spans="1:2" x14ac:dyDescent="0.45">
      <c r="A49" s="5"/>
      <c r="B49" s="1"/>
    </row>
    <row r="50" spans="1:2" x14ac:dyDescent="0.45">
      <c r="A50" s="4"/>
      <c r="B50" s="1"/>
    </row>
    <row r="51" spans="1:2" ht="20.149999999999999" x14ac:dyDescent="0.45">
      <c r="A51" s="15"/>
      <c r="B51" s="1"/>
    </row>
    <row r="52" spans="1:2" x14ac:dyDescent="0.45">
      <c r="A52" s="16"/>
      <c r="B52" s="1"/>
    </row>
    <row r="53" spans="1:2" x14ac:dyDescent="0.45">
      <c r="A53" s="4"/>
      <c r="B53" s="1"/>
    </row>
    <row r="54" spans="1:2" x14ac:dyDescent="0.45">
      <c r="A54" s="4"/>
      <c r="B54" s="1"/>
    </row>
  </sheetData>
  <phoneticPr fontId="3" type="noConversion"/>
  <hyperlinks>
    <hyperlink ref="B20" r:id="rId1" display="https://support.microsoft.com/zh-tw/office/%E5%9C%A8%E6%90%9C%E5%B0%8B%E4%B8%AD%E4%BD%BF%E7%94%A8%E8%90%AC%E7%94%A8%E5%AD%97%E5%85%83-ef94362e-9999-4350-ad74-4d2371110adb" xr:uid="{488A8DA7-FD42-4BAF-BBD2-E50794D82DE3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B48-4B85-473D-9BE9-882AAF217825}">
  <dimension ref="A2"/>
  <sheetViews>
    <sheetView workbookViewId="0">
      <selection activeCell="G19" sqref="G19"/>
    </sheetView>
  </sheetViews>
  <sheetFormatPr defaultRowHeight="16.75" x14ac:dyDescent="0.45"/>
  <cols>
    <col min="5" max="5" width="36.84375" customWidth="1"/>
  </cols>
  <sheetData>
    <row r="2" ht="177.45" customHeight="1" x14ac:dyDescent="0.45"/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staff1</vt:lpstr>
      <vt:lpstr>staff2</vt:lpstr>
      <vt:lpstr>staff3</vt:lpstr>
      <vt:lpstr>item</vt:lpstr>
      <vt:lpstr>Xmatch1</vt:lpstr>
      <vt:lpstr>ex1</vt:lpstr>
      <vt:lpstr>ex2</vt:lpstr>
      <vt:lpstr>ex3</vt:lpstr>
      <vt:lpstr>ex4</vt:lpstr>
      <vt:lpstr>XMATCH函數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2023-05-09T04:48:41Z</dcterms:created>
  <dcterms:modified xsi:type="dcterms:W3CDTF">2023-07-25T01:50:39Z</dcterms:modified>
</cp:coreProperties>
</file>