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d\Documents\teaching\excel2019fun\ex\vlookup\"/>
    </mc:Choice>
  </mc:AlternateContent>
  <xr:revisionPtr revIDLastSave="0" documentId="13_ncr:1_{948D94FD-E20B-4A52-BB69-35B329AFF146}" xr6:coauthVersionLast="36" xr6:coauthVersionMax="36" xr10:uidLastSave="{00000000-0000-0000-0000-000000000000}"/>
  <bookViews>
    <workbookView xWindow="0" yWindow="0" windowWidth="23040" windowHeight="9000" tabRatio="736" activeTab="73" xr2:uid="{00000000-000D-0000-FFFF-FFFF00000000}"/>
  </bookViews>
  <sheets>
    <sheet name="文字函數" sheetId="97" r:id="rId1"/>
    <sheet name="VALUE" sheetId="20" r:id="rId2"/>
    <sheet name="VALUE-練習" sheetId="94" r:id="rId3"/>
    <sheet name="DOLLAR" sheetId="13" r:id="rId4"/>
    <sheet name="DOLLAR-練習" sheetId="86" r:id="rId5"/>
    <sheet name="FIXED" sheetId="14" r:id="rId6"/>
    <sheet name="FIXED-練習" sheetId="87" r:id="rId7"/>
    <sheet name="TRIM" sheetId="16" r:id="rId8"/>
    <sheet name="TRIM-練習" sheetId="89" r:id="rId9"/>
    <sheet name="LEFT" sheetId="1" r:id="rId10"/>
    <sheet name="LEFT-練習" sheetId="22" r:id="rId11"/>
    <sheet name="左字串1" sheetId="23" r:id="rId12"/>
    <sheet name="左字串2" sheetId="24" r:id="rId13"/>
    <sheet name="字串連結" sheetId="21" r:id="rId14"/>
    <sheet name="字串連結-練習" sheetId="26" r:id="rId15"/>
    <sheet name="RIGHT" sheetId="2" r:id="rId16"/>
    <sheet name="RIGHT-練習" sheetId="29" r:id="rId17"/>
    <sheet name="左&amp;右字串" sheetId="28" r:id="rId18"/>
    <sheet name="拆姓名" sheetId="27" r:id="rId19"/>
    <sheet name="拆姓名-練習" sheetId="31" r:id="rId20"/>
    <sheet name="Tel" sheetId="36" r:id="rId21"/>
    <sheet name="稱呼" sheetId="32" r:id="rId22"/>
    <sheet name="稱呼-練習" sheetId="30" r:id="rId23"/>
    <sheet name="MID" sheetId="3" r:id="rId24"/>
    <sheet name="MID-練習" sheetId="44" r:id="rId25"/>
    <sheet name="電話號碼" sheetId="43" r:id="rId26"/>
    <sheet name="電話號碼-練習" sheetId="45" r:id="rId27"/>
    <sheet name="FIND" sheetId="4" r:id="rId28"/>
    <sheet name="FIND-練習" sheetId="96" r:id="rId29"/>
    <sheet name="找空格" sheetId="47" r:id="rId30"/>
    <sheet name="英文姓名" sheetId="48" r:id="rId31"/>
    <sheet name="英文姓名-練習" sheetId="49" r:id="rId32"/>
    <sheet name="街道名稱" sheetId="46" r:id="rId33"/>
    <sheet name="街道名稱-練習" sheetId="50" r:id="rId34"/>
    <sheet name="SEARCH" sheetId="5" r:id="rId35"/>
    <sheet name="SEARCH-練習" sheetId="51" r:id="rId36"/>
    <sheet name="REPT" sheetId="6" r:id="rId37"/>
    <sheet name="REPT-練習" sheetId="53" r:id="rId38"/>
    <sheet name="條狀圖" sheetId="54" r:id="rId39"/>
    <sheet name="REPLACE" sheetId="7" r:id="rId40"/>
    <sheet name="REPLACE-練習" sheetId="56" r:id="rId41"/>
    <sheet name="更改電話" sheetId="55" r:id="rId42"/>
    <sheet name="更改電話-練習" sheetId="59" r:id="rId43"/>
    <sheet name="更改地址" sheetId="58" r:id="rId44"/>
    <sheet name="更改地址-練習" sheetId="60" r:id="rId45"/>
    <sheet name="SUBSTITUTE" sheetId="8" r:id="rId46"/>
    <sheet name="SUBSTITUTE-練習" sheetId="62" r:id="rId47"/>
    <sheet name="更換電話" sheetId="63" r:id="rId48"/>
    <sheet name="更換電話-練習" sheetId="65" r:id="rId49"/>
    <sheet name="更換地址" sheetId="61" r:id="rId50"/>
    <sheet name="更換地址-練習" sheetId="66" r:id="rId51"/>
    <sheet name="CHAR" sheetId="9" r:id="rId52"/>
    <sheet name="CHAR-練習" sheetId="67" r:id="rId53"/>
    <sheet name="CODE" sheetId="10" r:id="rId54"/>
    <sheet name="CODE-練習" sheetId="69" r:id="rId55"/>
    <sheet name="貨品編號" sheetId="68" r:id="rId56"/>
    <sheet name="貨品編號-練習" sheetId="70" r:id="rId57"/>
    <sheet name="LEN" sheetId="11" r:id="rId58"/>
    <sheet name="LEN-練習" sheetId="72" r:id="rId59"/>
    <sheet name="控制貨品編號" sheetId="71" r:id="rId60"/>
    <sheet name="控制貨品編號-練習" sheetId="75" r:id="rId61"/>
    <sheet name="學號長度" sheetId="73" r:id="rId62"/>
    <sheet name="以MID替代RIGHT" sheetId="74" r:id="rId63"/>
    <sheet name="以MID替代RIGHT-練習" sheetId="76" r:id="rId64"/>
    <sheet name="字母首大寫" sheetId="17" r:id="rId65"/>
    <sheet name="字母首大寫-練習" sheetId="90" r:id="rId66"/>
    <sheet name="大小寫" sheetId="18" r:id="rId67"/>
    <sheet name="大小寫-練習" sheetId="91" r:id="rId68"/>
    <sheet name="TEXT" sheetId="77" r:id="rId69"/>
    <sheet name="TEXT-練習" sheetId="78" r:id="rId70"/>
    <sheet name="字串連結1" sheetId="81" r:id="rId71"/>
    <sheet name="字串連結1-練習" sheetId="82" r:id="rId72"/>
    <sheet name="日期格式之字串" sheetId="80" r:id="rId73"/>
    <sheet name="組合貨品編號" sheetId="12" r:id="rId74"/>
    <sheet name="組合貨品編號-練習" sheetId="83" r:id="rId75"/>
    <sheet name="EXACT" sheetId="15" r:id="rId76"/>
    <sheet name="EXACT-練習" sheetId="88" r:id="rId77"/>
    <sheet name="控制貨品編號1" sheetId="93" r:id="rId78"/>
    <sheet name="控制貨品編號1-練習" sheetId="95" r:id="rId79"/>
  </sheets>
  <definedNames>
    <definedName name="AMOUNT">#REF!</definedName>
    <definedName name="amount1">#REF!</definedName>
    <definedName name="new">#REF!</definedName>
    <definedName name="業績">#REF!</definedName>
    <definedName name="業績2">#REF!</definedName>
  </definedNames>
  <calcPr calcId="191029"/>
</workbook>
</file>

<file path=xl/calcChain.xml><?xml version="1.0" encoding="utf-8"?>
<calcChain xmlns="http://schemas.openxmlformats.org/spreadsheetml/2006/main">
  <c r="B22" i="7" l="1"/>
  <c r="B21" i="7"/>
  <c r="B20" i="7"/>
  <c r="F17" i="13"/>
  <c r="B3" i="14"/>
  <c r="C3" i="14" s="1"/>
  <c r="B4" i="14"/>
  <c r="C4" i="14" s="1"/>
  <c r="B5" i="14"/>
  <c r="C5" i="14"/>
  <c r="B2" i="14"/>
  <c r="C2" i="14" s="1"/>
  <c r="B12" i="14"/>
  <c r="B11" i="14"/>
  <c r="B10" i="14"/>
  <c r="B9" i="14"/>
  <c r="M27" i="68"/>
  <c r="L27" i="68"/>
  <c r="M26" i="68"/>
  <c r="L26" i="68"/>
  <c r="M25" i="68"/>
  <c r="L25" i="68"/>
  <c r="M24" i="68"/>
  <c r="L24" i="68"/>
  <c r="M23" i="68"/>
  <c r="L23" i="68"/>
  <c r="M22" i="68"/>
  <c r="L22" i="68"/>
  <c r="M21" i="68"/>
  <c r="L21" i="68"/>
  <c r="M20" i="68"/>
  <c r="L20" i="68"/>
  <c r="M19" i="68"/>
  <c r="L19" i="68"/>
  <c r="M18" i="68"/>
  <c r="L18" i="68"/>
  <c r="M17" i="68"/>
  <c r="L17" i="68"/>
  <c r="M16" i="68"/>
  <c r="L16" i="68"/>
  <c r="M15" i="68"/>
  <c r="L15" i="68"/>
  <c r="M14" i="68"/>
  <c r="L14" i="68"/>
  <c r="M13" i="68"/>
  <c r="L13" i="68"/>
  <c r="M12" i="68"/>
  <c r="L12" i="68"/>
  <c r="M11" i="68"/>
  <c r="L11" i="68"/>
  <c r="M10" i="68"/>
  <c r="L10" i="68"/>
  <c r="M9" i="68"/>
  <c r="L9" i="68"/>
  <c r="M8" i="68"/>
  <c r="L8" i="68"/>
  <c r="M7" i="68"/>
  <c r="L7" i="68"/>
  <c r="M6" i="68"/>
  <c r="L6" i="68"/>
  <c r="M5" i="68"/>
  <c r="L5" i="68"/>
  <c r="M4" i="68"/>
  <c r="L4" i="68"/>
  <c r="M3" i="68"/>
  <c r="L3" i="68"/>
  <c r="M2" i="68"/>
  <c r="L2" i="68"/>
  <c r="E2" i="9"/>
  <c r="E256" i="9"/>
  <c r="E255" i="9"/>
  <c r="E254" i="9"/>
  <c r="E253" i="9"/>
  <c r="E252" i="9"/>
  <c r="E251" i="9"/>
  <c r="E250" i="9"/>
  <c r="E249" i="9"/>
  <c r="E248" i="9"/>
  <c r="E247" i="9"/>
  <c r="E246" i="9"/>
  <c r="E245" i="9"/>
  <c r="E244" i="9"/>
  <c r="E243" i="9"/>
  <c r="E242" i="9"/>
  <c r="E241" i="9"/>
  <c r="E240" i="9"/>
  <c r="E239" i="9"/>
  <c r="E238" i="9"/>
  <c r="E237" i="9"/>
  <c r="E236" i="9"/>
  <c r="E235" i="9"/>
  <c r="E234" i="9"/>
  <c r="E233" i="9"/>
  <c r="E232" i="9"/>
  <c r="E231" i="9"/>
  <c r="E230" i="9"/>
  <c r="E229" i="9"/>
  <c r="E228" i="9"/>
  <c r="E227" i="9"/>
  <c r="E226" i="9"/>
  <c r="E225" i="9"/>
  <c r="E224" i="9"/>
  <c r="E223" i="9"/>
  <c r="E222" i="9"/>
  <c r="E221" i="9"/>
  <c r="E220" i="9"/>
  <c r="E219" i="9"/>
  <c r="E218" i="9"/>
  <c r="E217" i="9"/>
  <c r="E216" i="9"/>
  <c r="E215" i="9"/>
  <c r="E214" i="9"/>
  <c r="E213" i="9"/>
  <c r="E212" i="9"/>
  <c r="E211" i="9"/>
  <c r="E210" i="9"/>
  <c r="E209" i="9"/>
  <c r="E208" i="9"/>
  <c r="E207" i="9"/>
  <c r="E206" i="9"/>
  <c r="E205" i="9"/>
  <c r="E204" i="9"/>
  <c r="E203" i="9"/>
  <c r="E202" i="9"/>
  <c r="E201" i="9"/>
  <c r="E200" i="9"/>
  <c r="E199" i="9"/>
  <c r="E198" i="9"/>
  <c r="E197" i="9"/>
  <c r="E196" i="9"/>
  <c r="E195" i="9"/>
  <c r="E194" i="9"/>
  <c r="E193" i="9"/>
  <c r="E192" i="9"/>
  <c r="E191" i="9"/>
  <c r="E190" i="9"/>
  <c r="E189" i="9"/>
  <c r="E188" i="9"/>
  <c r="E187" i="9"/>
  <c r="E186" i="9"/>
  <c r="E185" i="9"/>
  <c r="E184" i="9"/>
  <c r="E183" i="9"/>
  <c r="E182" i="9"/>
  <c r="E181" i="9"/>
  <c r="E180" i="9"/>
  <c r="E179" i="9"/>
  <c r="E178" i="9"/>
  <c r="E177" i="9"/>
  <c r="E176" i="9"/>
  <c r="E175" i="9"/>
  <c r="E174" i="9"/>
  <c r="E173" i="9"/>
  <c r="E172" i="9"/>
  <c r="E171" i="9"/>
  <c r="E170" i="9"/>
  <c r="E169" i="9"/>
  <c r="E168" i="9"/>
  <c r="E167" i="9"/>
  <c r="E166" i="9"/>
  <c r="E165" i="9"/>
  <c r="E164" i="9"/>
  <c r="E163" i="9"/>
  <c r="E162" i="9"/>
  <c r="E161" i="9"/>
  <c r="E160" i="9"/>
  <c r="E159" i="9"/>
  <c r="E158" i="9"/>
  <c r="E157" i="9"/>
  <c r="E156" i="9"/>
  <c r="E155" i="9"/>
  <c r="E154" i="9"/>
  <c r="E153" i="9"/>
  <c r="E152" i="9"/>
  <c r="E151" i="9"/>
  <c r="E150" i="9"/>
  <c r="E149" i="9"/>
  <c r="E148" i="9"/>
  <c r="E147" i="9"/>
  <c r="E146" i="9"/>
  <c r="E145" i="9"/>
  <c r="E144" i="9"/>
  <c r="E143" i="9"/>
  <c r="E142" i="9"/>
  <c r="E141" i="9"/>
  <c r="E140" i="9"/>
  <c r="E139" i="9"/>
  <c r="E138" i="9"/>
  <c r="E137" i="9"/>
  <c r="E136" i="9"/>
  <c r="E135" i="9"/>
  <c r="E134" i="9"/>
  <c r="E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5" i="9"/>
  <c r="E54" i="9"/>
  <c r="E53" i="9"/>
  <c r="E52" i="9"/>
  <c r="E51" i="9"/>
  <c r="E50" i="9"/>
  <c r="E49" i="9"/>
  <c r="E48" i="9"/>
  <c r="E47" i="9"/>
  <c r="E46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3" i="9"/>
  <c r="D9" i="7"/>
  <c r="D6" i="5"/>
  <c r="D8" i="5" s="1"/>
  <c r="E5" i="5"/>
  <c r="E7" i="5" s="1"/>
  <c r="E9" i="5" s="1"/>
  <c r="E3" i="5"/>
  <c r="E2" i="5"/>
  <c r="E4" i="5" s="1"/>
  <c r="E6" i="5" s="1"/>
  <c r="E8" i="5" s="1"/>
  <c r="D7" i="5"/>
  <c r="D9" i="5" s="1"/>
  <c r="D5" i="5"/>
  <c r="D3" i="5"/>
  <c r="D4" i="5"/>
  <c r="D2" i="5"/>
  <c r="C5" i="5"/>
  <c r="C7" i="5" s="1"/>
  <c r="C9" i="5" s="1"/>
  <c r="C4" i="5"/>
  <c r="C6" i="5" s="1"/>
  <c r="C8" i="5" s="1"/>
  <c r="C3" i="5"/>
  <c r="C2" i="5"/>
  <c r="E6" i="48"/>
  <c r="B4" i="47"/>
  <c r="B3" i="47"/>
  <c r="E20" i="13"/>
  <c r="E19" i="13"/>
  <c r="E18" i="13"/>
  <c r="E17" i="13"/>
  <c r="E16" i="13"/>
  <c r="E15" i="13"/>
  <c r="E12" i="13"/>
  <c r="E13" i="13"/>
  <c r="E11" i="13"/>
  <c r="E10" i="13"/>
  <c r="B11" i="18"/>
  <c r="B10" i="18"/>
  <c r="B9" i="18"/>
  <c r="B3" i="20"/>
  <c r="C17" i="6"/>
  <c r="C18" i="6"/>
  <c r="C19" i="6"/>
  <c r="C20" i="6"/>
  <c r="C21" i="6"/>
  <c r="B12" i="46"/>
  <c r="B13" i="46"/>
  <c r="B14" i="46"/>
  <c r="B15" i="46"/>
  <c r="B16" i="46"/>
  <c r="B17" i="46"/>
  <c r="B2" i="46"/>
  <c r="B3" i="46"/>
  <c r="B4" i="46"/>
  <c r="B5" i="46"/>
  <c r="B6" i="46"/>
  <c r="B7" i="46"/>
  <c r="C3" i="48"/>
  <c r="C4" i="48"/>
  <c r="C5" i="48"/>
  <c r="C2" i="48"/>
  <c r="C3" i="43"/>
  <c r="C4" i="43"/>
  <c r="C5" i="43"/>
  <c r="C6" i="43"/>
  <c r="B7" i="2"/>
  <c r="E8" i="2"/>
  <c r="E7" i="2"/>
  <c r="E6" i="2"/>
  <c r="E5" i="2"/>
  <c r="B5" i="1"/>
  <c r="B9" i="20"/>
  <c r="B3" i="93"/>
  <c r="B6" i="16"/>
  <c r="B2" i="13"/>
  <c r="C2" i="12"/>
  <c r="C5" i="81"/>
  <c r="C2" i="81"/>
  <c r="B5" i="77"/>
  <c r="B4" i="77"/>
  <c r="B3" i="77"/>
  <c r="B2" i="77"/>
  <c r="C2" i="74"/>
  <c r="D2" i="74"/>
  <c r="D12" i="75"/>
  <c r="D7" i="74"/>
  <c r="C7" i="74"/>
  <c r="D6" i="74"/>
  <c r="C6" i="74"/>
  <c r="D5" i="74"/>
  <c r="C5" i="74"/>
  <c r="D4" i="74"/>
  <c r="C4" i="74"/>
  <c r="D3" i="74"/>
  <c r="C3" i="74"/>
  <c r="B12" i="71"/>
  <c r="B3" i="71"/>
  <c r="B17" i="71"/>
  <c r="B16" i="71"/>
  <c r="B15" i="71"/>
  <c r="B14" i="71"/>
  <c r="B13" i="71"/>
  <c r="B8" i="71"/>
  <c r="B7" i="71"/>
  <c r="B6" i="71"/>
  <c r="B5" i="71"/>
  <c r="B4" i="71"/>
  <c r="B2" i="63"/>
  <c r="B7" i="63"/>
  <c r="B6" i="63"/>
  <c r="B5" i="63"/>
  <c r="B4" i="63"/>
  <c r="B3" i="63"/>
  <c r="B7" i="61"/>
  <c r="B6" i="61"/>
  <c r="B5" i="61"/>
  <c r="B4" i="61"/>
  <c r="B3" i="61"/>
  <c r="B2" i="61"/>
  <c r="B2" i="58"/>
  <c r="C2" i="55"/>
  <c r="B7" i="58"/>
  <c r="B6" i="58"/>
  <c r="B5" i="58"/>
  <c r="B4" i="58"/>
  <c r="B3" i="58"/>
  <c r="D14" i="7"/>
  <c r="D13" i="7"/>
  <c r="D10" i="7"/>
  <c r="D11" i="7"/>
  <c r="D12" i="7"/>
  <c r="C7" i="55"/>
  <c r="C6" i="55"/>
  <c r="C5" i="55"/>
  <c r="C4" i="55"/>
  <c r="C3" i="55"/>
  <c r="C16" i="6"/>
  <c r="C9" i="48"/>
  <c r="B2" i="48"/>
  <c r="C12" i="48"/>
  <c r="B12" i="48"/>
  <c r="C11" i="48"/>
  <c r="B11" i="48"/>
  <c r="C10" i="48"/>
  <c r="B10" i="48"/>
  <c r="B9" i="48"/>
  <c r="B5" i="48"/>
  <c r="B4" i="48"/>
  <c r="B3" i="48"/>
  <c r="C21" i="4"/>
  <c r="C22" i="4"/>
  <c r="C23" i="4"/>
  <c r="C24" i="4"/>
  <c r="C5" i="4"/>
  <c r="B3" i="43"/>
  <c r="D3" i="43" s="1"/>
  <c r="B6" i="43"/>
  <c r="D6" i="43" s="1"/>
  <c r="B5" i="43"/>
  <c r="D5" i="43" s="1"/>
  <c r="B4" i="43"/>
  <c r="D4" i="43" s="1"/>
  <c r="D2" i="32"/>
  <c r="D7" i="32"/>
  <c r="D6" i="32"/>
  <c r="D5" i="32"/>
  <c r="D4" i="32"/>
  <c r="D3" i="32"/>
  <c r="D7" i="27"/>
  <c r="C7" i="27"/>
  <c r="D6" i="27"/>
  <c r="C6" i="27"/>
  <c r="D5" i="27"/>
  <c r="C5" i="27"/>
  <c r="D4" i="27"/>
  <c r="C4" i="27"/>
  <c r="D3" i="27"/>
  <c r="C3" i="27"/>
  <c r="D2" i="27"/>
  <c r="C2" i="27"/>
  <c r="E11" i="21"/>
  <c r="D2" i="21"/>
  <c r="E16" i="21"/>
  <c r="E15" i="21"/>
  <c r="E14" i="21"/>
  <c r="E13" i="21"/>
  <c r="E12" i="21"/>
  <c r="D7" i="21"/>
  <c r="D6" i="21"/>
  <c r="D5" i="21"/>
  <c r="D4" i="21"/>
  <c r="D3" i="21"/>
  <c r="B8" i="20"/>
  <c r="B4" i="20"/>
  <c r="B2" i="20"/>
  <c r="B4" i="18"/>
  <c r="B3" i="18"/>
  <c r="B2" i="18"/>
  <c r="B5" i="17"/>
  <c r="B4" i="17"/>
  <c r="B3" i="17"/>
  <c r="B2" i="17"/>
  <c r="B8" i="16"/>
  <c r="B7" i="16"/>
  <c r="B5" i="16"/>
  <c r="B5" i="15"/>
  <c r="B4" i="15"/>
  <c r="B5" i="13"/>
  <c r="B4" i="13"/>
  <c r="B3" i="13"/>
  <c r="C7" i="12"/>
  <c r="C6" i="12"/>
  <c r="C5" i="12"/>
  <c r="C4" i="12"/>
  <c r="C3" i="12"/>
  <c r="B4" i="11"/>
  <c r="B3" i="11"/>
  <c r="B7" i="10"/>
  <c r="B6" i="10"/>
  <c r="B5" i="10"/>
  <c r="E4" i="10"/>
  <c r="B4" i="10"/>
  <c r="E3" i="10"/>
  <c r="B3" i="10"/>
  <c r="E2" i="10"/>
  <c r="B2" i="10"/>
  <c r="B8" i="9"/>
  <c r="B7" i="9"/>
  <c r="B6" i="9"/>
  <c r="B5" i="9"/>
  <c r="B4" i="9"/>
  <c r="B3" i="9"/>
  <c r="B2" i="9"/>
  <c r="B6" i="8"/>
  <c r="B5" i="8"/>
  <c r="B4" i="8"/>
  <c r="A4" i="7"/>
  <c r="A3" i="7"/>
  <c r="C12" i="6"/>
  <c r="C11" i="6"/>
  <c r="C10" i="6"/>
  <c r="C9" i="6"/>
  <c r="C8" i="6"/>
  <c r="C7" i="6"/>
  <c r="B3" i="6"/>
  <c r="B2" i="6"/>
  <c r="A20" i="5"/>
  <c r="A19" i="5"/>
  <c r="A17" i="5"/>
  <c r="A16" i="5"/>
  <c r="A14" i="5"/>
  <c r="A13" i="5"/>
  <c r="C16" i="4"/>
  <c r="C17" i="4"/>
  <c r="C18" i="4" s="1"/>
  <c r="C14" i="4"/>
  <c r="C15" i="4"/>
  <c r="C9" i="4"/>
  <c r="C8" i="4"/>
  <c r="C7" i="4"/>
  <c r="C6" i="4"/>
  <c r="C4" i="4"/>
  <c r="D17" i="3"/>
  <c r="D16" i="3"/>
  <c r="D15" i="3"/>
  <c r="D14" i="3"/>
  <c r="E8" i="3"/>
  <c r="B8" i="3"/>
  <c r="E7" i="3"/>
  <c r="B7" i="3"/>
  <c r="E6" i="3"/>
  <c r="B6" i="3"/>
  <c r="E5" i="3"/>
  <c r="B5" i="3"/>
  <c r="B20" i="2"/>
  <c r="B19" i="2"/>
  <c r="B18" i="2"/>
  <c r="B17" i="2"/>
  <c r="B16" i="2"/>
  <c r="B15" i="2"/>
  <c r="B14" i="2"/>
  <c r="B8" i="2"/>
  <c r="B6" i="2"/>
  <c r="B5" i="2"/>
  <c r="B20" i="1"/>
  <c r="B19" i="1"/>
  <c r="B18" i="1"/>
  <c r="B17" i="1"/>
  <c r="B16" i="1"/>
  <c r="B15" i="1"/>
  <c r="B14" i="1"/>
  <c r="B13" i="1"/>
  <c r="E8" i="1"/>
  <c r="E7" i="1"/>
  <c r="B7" i="1"/>
  <c r="B8" i="1"/>
  <c r="E6" i="1"/>
  <c r="B6" i="1"/>
  <c r="E5" i="1"/>
</calcChain>
</file>

<file path=xl/sharedStrings.xml><?xml version="1.0" encoding="utf-8"?>
<sst xmlns="http://schemas.openxmlformats.org/spreadsheetml/2006/main" count="1211" uniqueCount="525">
  <si>
    <t>邵功新</t>
  </si>
  <si>
    <t>沈靜芬</t>
  </si>
  <si>
    <t>C104</t>
  </si>
  <si>
    <t>楊其峰</t>
  </si>
  <si>
    <t>C105</t>
  </si>
  <si>
    <t>盧孫妮</t>
  </si>
  <si>
    <t>C106</t>
  </si>
  <si>
    <t>李婉苓</t>
  </si>
  <si>
    <t>C107</t>
  </si>
  <si>
    <t>林基豐</t>
  </si>
  <si>
    <t>=RIGHT(A1,7)</t>
  </si>
  <si>
    <t>陳傳明</t>
    <phoneticPr fontId="3" type="noConversion"/>
  </si>
  <si>
    <t>台北市民生東路五段 165 號 5F</t>
    <phoneticPr fontId="2" type="noConversion"/>
  </si>
  <si>
    <t>林寶妃</t>
    <phoneticPr fontId="3" type="noConversion"/>
  </si>
  <si>
    <t>北市中山北路二段40巷6弄3號</t>
  </si>
  <si>
    <t>北市內湖路一段47巷58號</t>
  </si>
  <si>
    <t>台北市龍江街165號5F</t>
  </si>
  <si>
    <t>台北市長安東路256巷14號4F</t>
  </si>
  <si>
    <t>北市瑞安街三段236巷45弄9號F</t>
  </si>
  <si>
    <t>台北市南京東路五段45號5F-3</t>
  </si>
  <si>
    <t xml:space="preserve">  ← =SEARCHB("中山","台北市中山北路",1)</t>
    <phoneticPr fontId="2" type="noConversion"/>
  </si>
  <si>
    <t xml:space="preserve">  ←  =SEARCH("*","=B4*B5+6",1)</t>
    <phoneticPr fontId="2" type="noConversion"/>
  </si>
  <si>
    <t>結果</t>
    <phoneticPr fontId="2" type="noConversion"/>
  </si>
  <si>
    <t>=REPT("----+",15)</t>
    <phoneticPr fontId="2" type="noConversion"/>
  </si>
  <si>
    <t>條狀圖</t>
    <phoneticPr fontId="2" type="noConversion"/>
  </si>
  <si>
    <t>移出字數</t>
    <phoneticPr fontId="2" type="noConversion"/>
  </si>
  <si>
    <t>高雄</t>
    <phoneticPr fontId="2" type="noConversion"/>
  </si>
  <si>
    <t>舊電話</t>
    <phoneticPr fontId="2" type="noConversion"/>
  </si>
  <si>
    <t>(02) 562-0245</t>
    <phoneticPr fontId="2" type="noConversion"/>
  </si>
  <si>
    <t>(03) 385-1256</t>
    <phoneticPr fontId="2" type="noConversion"/>
  </si>
  <si>
    <t>(02) 832-5555</t>
    <phoneticPr fontId="2" type="noConversion"/>
  </si>
  <si>
    <t>(02) 835-5559</t>
    <phoneticPr fontId="2" type="noConversion"/>
  </si>
  <si>
    <t>北市介壽路一段47巷58號</t>
  </si>
  <si>
    <t>北市介壽路三段24弄9號</t>
  </si>
  <si>
    <t>=SUBSTITUTE(A1,"北","南",2)</t>
  </si>
  <si>
    <t>=SUBSTITUTE(A1,"北","南")</t>
    <phoneticPr fontId="2" type="noConversion"/>
  </si>
  <si>
    <t>中市介壽路一段47巷58號</t>
    <phoneticPr fontId="2" type="noConversion"/>
  </si>
  <si>
    <t>高市中山一路256巷14號4F</t>
    <phoneticPr fontId="2" type="noConversion"/>
  </si>
  <si>
    <t>北市南京東路五段45號5F-3</t>
    <phoneticPr fontId="2" type="noConversion"/>
  </si>
  <si>
    <t>版</t>
    <phoneticPr fontId="2" type="noConversion"/>
  </si>
  <si>
    <t>長安東路256巷14號4F</t>
  </si>
  <si>
    <t>=TEXT("1234.5","$#,##0")</t>
    <phoneticPr fontId="2" type="noConversion"/>
  </si>
  <si>
    <t>x&amp;y</t>
    <phoneticPr fontId="2" type="noConversion"/>
  </si>
  <si>
    <t>編號</t>
    <phoneticPr fontId="2" type="noConversion"/>
  </si>
  <si>
    <t>A</t>
    <phoneticPr fontId="2" type="noConversion"/>
  </si>
  <si>
    <t>=DOLLAR(-3205.5,0)</t>
    <phoneticPr fontId="2" type="noConversion"/>
  </si>
  <si>
    <t>=FIXED(1234.5,1)</t>
  </si>
  <si>
    <t>=FIXED(1234.5,0)</t>
  </si>
  <si>
    <t>=FIXED(1234.5,0,TRUE)</t>
    <phoneticPr fontId="2" type="noConversion"/>
  </si>
  <si>
    <t>=FIXED(-3205.5,0)</t>
  </si>
  <si>
    <t>=EXACT(A1,B1)</t>
    <phoneticPr fontId="2" type="noConversion"/>
  </si>
  <si>
    <t>公式</t>
    <phoneticPr fontId="2" type="noConversion"/>
  </si>
  <si>
    <t>=TRIM(A1)</t>
    <phoneticPr fontId="2" type="noConversion"/>
  </si>
  <si>
    <t>=LEN(TRIM(A1))</t>
    <phoneticPr fontId="2" type="noConversion"/>
  </si>
  <si>
    <t>原字串</t>
    <phoneticPr fontId="2" type="noConversion"/>
  </si>
  <si>
    <t>the   proper   function</t>
    <phoneticPr fontId="2" type="noConversion"/>
  </si>
  <si>
    <t>UPPER</t>
    <phoneticPr fontId="2" type="noConversion"/>
  </si>
  <si>
    <t>THE UPPER FUNCTION</t>
  </si>
  <si>
    <t>the UPPER() function</t>
  </si>
  <si>
    <t>內容</t>
    <phoneticPr fontId="2" type="noConversion"/>
  </si>
  <si>
    <t>=VALUE("ABC")</t>
    <phoneticPr fontId="2" type="noConversion"/>
  </si>
  <si>
    <t>原電話</t>
    <phoneticPr fontId="2" type="noConversion"/>
  </si>
  <si>
    <t>區碼</t>
    <phoneticPr fontId="2" type="noConversion"/>
  </si>
  <si>
    <t>陳倍祥</t>
    <phoneticPr fontId="3" type="noConversion"/>
  </si>
  <si>
    <t>=FIND("M","Miriam McGovern")</t>
    <phoneticPr fontId="2" type="noConversion"/>
  </si>
  <si>
    <t>=FIND("m","Miriam McGovern")</t>
    <phoneticPr fontId="2" type="noConversion"/>
  </si>
  <si>
    <t>=FINDB("m","Miriam McGovern")</t>
    <phoneticPr fontId="2" type="noConversion"/>
  </si>
  <si>
    <t>Author</t>
    <phoneticPr fontId="2" type="noConversion"/>
  </si>
  <si>
    <t>Last Name</t>
    <phoneticPr fontId="2" type="noConversion"/>
  </si>
  <si>
    <t>Boyd, James</t>
    <phoneticPr fontId="2" type="noConversion"/>
  </si>
  <si>
    <t>Deitmer, Steve</t>
    <phoneticPr fontId="2" type="noConversion"/>
  </si>
  <si>
    <t>First Name</t>
    <phoneticPr fontId="2" type="noConversion"/>
  </si>
  <si>
    <t>Donnely, Paul</t>
    <phoneticPr fontId="2" type="noConversion"/>
  </si>
  <si>
    <t>Jewell, Tom</t>
    <phoneticPr fontId="2" type="noConversion"/>
  </si>
  <si>
    <t>台北市南京東路五段45號</t>
    <phoneticPr fontId="2" type="noConversion"/>
  </si>
  <si>
    <t>學號</t>
    <phoneticPr fontId="2" type="noConversion"/>
  </si>
  <si>
    <t>=TEXT(DATE(2007,6,20),"dd-mmm-yyyy")</t>
    <phoneticPr fontId="2" type="noConversion"/>
  </si>
  <si>
    <t>="08/04/25"+100</t>
    <phoneticPr fontId="2" type="noConversion"/>
  </si>
  <si>
    <t>A345</t>
    <phoneticPr fontId="2" type="noConversion"/>
  </si>
  <si>
    <t>16500 Moody Rd.</t>
    <phoneticPr fontId="2" type="noConversion"/>
  </si>
  <si>
    <t>Excel中文版</t>
    <phoneticPr fontId="2" type="noConversion"/>
  </si>
  <si>
    <t>台北市民生東路三段69號</t>
    <phoneticPr fontId="2" type="noConversion"/>
  </si>
  <si>
    <t>=LEFT(A1,7)</t>
    <phoneticPr fontId="2" type="noConversion"/>
  </si>
  <si>
    <t>=LEFT(D1,3)</t>
    <phoneticPr fontId="2" type="noConversion"/>
  </si>
  <si>
    <t>=LEFTB(A1,7)</t>
    <phoneticPr fontId="2" type="noConversion"/>
  </si>
  <si>
    <t>=LEFTB(D1,6)</t>
    <phoneticPr fontId="2" type="noConversion"/>
  </si>
  <si>
    <t>=LEFTB(A1,6)</t>
    <phoneticPr fontId="2" type="noConversion"/>
  </si>
  <si>
    <t>=LEFT(D2,10)</t>
    <phoneticPr fontId="2" type="noConversion"/>
  </si>
  <si>
    <t>=B7&amp;"2007"</t>
    <phoneticPr fontId="2" type="noConversion"/>
  </si>
  <si>
    <t>=LEFTB(D2,10)</t>
    <phoneticPr fontId="2" type="noConversion"/>
  </si>
  <si>
    <t>左邊取幾個字</t>
    <phoneticPr fontId="2" type="noConversion"/>
  </si>
  <si>
    <t>貨品編號之總長度為4，首字必須為大寫字母，後接三位數字。</t>
    <phoneticPr fontId="2" type="noConversion"/>
  </si>
  <si>
    <t>貨品編號</t>
    <phoneticPr fontId="2" type="noConversion"/>
  </si>
  <si>
    <t>=VALUE("123")+100</t>
    <phoneticPr fontId="2" type="noConversion"/>
  </si>
  <si>
    <t>=VALUE("2008/04/25")+100</t>
    <phoneticPr fontId="2" type="noConversion"/>
  </si>
  <si>
    <t>="123"+100</t>
    <phoneticPr fontId="2" type="noConversion"/>
  </si>
  <si>
    <t>Excel 2007中文版</t>
    <phoneticPr fontId="2" type="noConversion"/>
  </si>
  <si>
    <t>LOWER</t>
    <phoneticPr fontId="2" type="noConversion"/>
  </si>
  <si>
    <t>THE LOWER FUNCTION</t>
    <phoneticPr fontId="2" type="noConversion"/>
  </si>
  <si>
    <t>the LOWER() function</t>
    <phoneticPr fontId="2" type="noConversion"/>
  </si>
  <si>
    <t>EXCEL 2007中文版</t>
    <phoneticPr fontId="2" type="noConversion"/>
  </si>
  <si>
    <t>PROPER</t>
    <phoneticPr fontId="2" type="noConversion"/>
  </si>
  <si>
    <t>THE PROPER FUNCTION</t>
    <phoneticPr fontId="2" type="noConversion"/>
  </si>
  <si>
    <t xml:space="preserve">  ←  =PROPER(A2)</t>
    <phoneticPr fontId="2" type="noConversion"/>
  </si>
  <si>
    <t>the PROPER function</t>
    <phoneticPr fontId="2" type="noConversion"/>
  </si>
  <si>
    <t xml:space="preserve">  ←  =PROPER(A3)</t>
    <phoneticPr fontId="2" type="noConversion"/>
  </si>
  <si>
    <t xml:space="preserve">  ←  =TRIM(PROPER(A4))</t>
    <phoneticPr fontId="2" type="noConversion"/>
  </si>
  <si>
    <t>the proPER  funcTION</t>
    <phoneticPr fontId="2" type="noConversion"/>
  </si>
  <si>
    <t xml:space="preserve">  ←  =PROPER(A5)</t>
    <phoneticPr fontId="2" type="noConversion"/>
  </si>
  <si>
    <t xml:space="preserve">  台北市  民生東路  三段  69號</t>
    <phoneticPr fontId="2" type="noConversion"/>
  </si>
  <si>
    <t xml:space="preserve">  The      TRIM      Function</t>
    <phoneticPr fontId="2" type="noConversion"/>
  </si>
  <si>
    <t>=TRIM(A2)</t>
    <phoneticPr fontId="2" type="noConversion"/>
  </si>
  <si>
    <t>Excel</t>
    <phoneticPr fontId="2" type="noConversion"/>
  </si>
  <si>
    <t>EXCEL</t>
    <phoneticPr fontId="2" type="noConversion"/>
  </si>
  <si>
    <t>比較結果</t>
    <phoneticPr fontId="2" type="noConversion"/>
  </si>
  <si>
    <t>=A1=B1</t>
    <phoneticPr fontId="2" type="noConversion"/>
  </si>
  <si>
    <t>=DOLLAR(1234.5,1)</t>
    <phoneticPr fontId="2" type="noConversion"/>
  </si>
  <si>
    <t>=DOLLAR(1234.5,0)</t>
    <phoneticPr fontId="2" type="noConversion"/>
  </si>
  <si>
    <t>=DOLLAR(1234.567)</t>
    <phoneticPr fontId="2" type="noConversion"/>
  </si>
  <si>
    <t>類別</t>
    <phoneticPr fontId="2" type="noConversion"/>
  </si>
  <si>
    <t>B</t>
    <phoneticPr fontId="2" type="noConversion"/>
  </si>
  <si>
    <t>TEXT結果</t>
    <phoneticPr fontId="2" type="noConversion"/>
  </si>
  <si>
    <t>=TEXT(12345,"$#,##0")</t>
    <phoneticPr fontId="2" type="noConversion"/>
  </si>
  <si>
    <t>=TEXT(345,"000000")</t>
    <phoneticPr fontId="2" type="noConversion"/>
  </si>
  <si>
    <t>地址</t>
    <phoneticPr fontId="2" type="noConversion"/>
  </si>
  <si>
    <t>以RIGHT</t>
    <phoneticPr fontId="2" type="noConversion"/>
  </si>
  <si>
    <t>以MID</t>
    <phoneticPr fontId="2" type="noConversion"/>
  </si>
  <si>
    <t>假定，貨品編號首字為大寫字母且總長度為4。</t>
  </si>
  <si>
    <t>備註</t>
    <phoneticPr fontId="2" type="noConversion"/>
  </si>
  <si>
    <t>A1234</t>
    <phoneticPr fontId="2" type="noConversion"/>
  </si>
  <si>
    <t>B002</t>
    <phoneticPr fontId="2" type="noConversion"/>
  </si>
  <si>
    <t>A102</t>
    <phoneticPr fontId="2" type="noConversion"/>
  </si>
  <si>
    <t>c103</t>
    <phoneticPr fontId="2" type="noConversion"/>
  </si>
  <si>
    <t>B004</t>
    <phoneticPr fontId="2" type="noConversion"/>
  </si>
  <si>
    <t>C2</t>
    <phoneticPr fontId="2" type="noConversion"/>
  </si>
  <si>
    <t>A12345</t>
    <phoneticPr fontId="2" type="noConversion"/>
  </si>
  <si>
    <t>字數</t>
    <phoneticPr fontId="2" type="noConversion"/>
  </si>
  <si>
    <t xml:space="preserve">  ← =LEN(A1)</t>
    <phoneticPr fontId="2" type="noConversion"/>
  </si>
  <si>
    <t>位元數</t>
    <phoneticPr fontId="2" type="noConversion"/>
  </si>
  <si>
    <t xml:space="preserve">  ← =LENB(A1)</t>
    <phoneticPr fontId="2" type="noConversion"/>
  </si>
  <si>
    <t>文字串</t>
    <phoneticPr fontId="2" type="noConversion"/>
  </si>
  <si>
    <t>Code值</t>
    <phoneticPr fontId="2" type="noConversion"/>
  </si>
  <si>
    <t>ABC</t>
    <phoneticPr fontId="2" type="noConversion"/>
  </si>
  <si>
    <t>中</t>
    <phoneticPr fontId="2" type="noConversion"/>
  </si>
  <si>
    <t>Z</t>
    <phoneticPr fontId="2" type="noConversion"/>
  </si>
  <si>
    <t>文</t>
    <phoneticPr fontId="2" type="noConversion"/>
  </si>
  <si>
    <t>a</t>
    <phoneticPr fontId="2" type="noConversion"/>
  </si>
  <si>
    <t>zip</t>
    <phoneticPr fontId="2" type="noConversion"/>
  </si>
  <si>
    <t>更改後</t>
    <phoneticPr fontId="2" type="noConversion"/>
  </si>
  <si>
    <t>北市龍江街165號5F</t>
    <phoneticPr fontId="2" type="noConversion"/>
  </si>
  <si>
    <t>新電話</t>
    <phoneticPr fontId="2" type="noConversion"/>
  </si>
  <si>
    <t>(02) 785-1234</t>
    <phoneticPr fontId="2" type="noConversion"/>
  </si>
  <si>
    <t>(07) 752-6699</t>
    <phoneticPr fontId="2" type="noConversion"/>
  </si>
  <si>
    <t>台北市北平街</t>
    <phoneticPr fontId="2" type="noConversion"/>
  </si>
  <si>
    <t>=SUBSTITUTE(A1,"北","南",1)</t>
    <phoneticPr fontId="2" type="noConversion"/>
  </si>
  <si>
    <t>姓名</t>
    <phoneticPr fontId="2" type="noConversion"/>
  </si>
  <si>
    <t>陳淑惠</t>
    <phoneticPr fontId="3" type="noConversion"/>
  </si>
  <si>
    <t>吳順德</t>
    <phoneticPr fontId="3" type="noConversion"/>
  </si>
  <si>
    <t>梁鈴芬</t>
    <phoneticPr fontId="3" type="noConversion"/>
  </si>
  <si>
    <t>台北市中山北路二段47號</t>
    <phoneticPr fontId="2" type="noConversion"/>
  </si>
  <si>
    <r>
      <t xml:space="preserve">  ←  =REPLACE(A1,4,2,"</t>
    </r>
    <r>
      <rPr>
        <sz val="11"/>
        <rFont val="新細明體"/>
        <family val="1"/>
        <charset val="136"/>
      </rPr>
      <t>重慶")</t>
    </r>
    <phoneticPr fontId="2" type="noConversion"/>
  </si>
  <si>
    <t xml:space="preserve">  ←  =REPLACEB(A1,7,4,"重慶")</t>
    <phoneticPr fontId="2" type="noConversion"/>
  </si>
  <si>
    <t>起始位置</t>
    <phoneticPr fontId="2" type="noConversion"/>
  </si>
  <si>
    <t>新字串</t>
    <phoneticPr fontId="2" type="noConversion"/>
  </si>
  <si>
    <t>合江街</t>
    <phoneticPr fontId="2" type="noConversion"/>
  </si>
  <si>
    <t>六</t>
    <phoneticPr fontId="2" type="noConversion"/>
  </si>
  <si>
    <t>中山區</t>
    <phoneticPr fontId="2" type="noConversion"/>
  </si>
  <si>
    <t>成績</t>
    <phoneticPr fontId="2" type="noConversion"/>
  </si>
  <si>
    <t>=REPT("-",15)</t>
    <phoneticPr fontId="2" type="noConversion"/>
  </si>
  <si>
    <t xml:space="preserve">  ← =SEARCH("中山","台北市中山北路",1)</t>
    <phoneticPr fontId="2" type="noConversion"/>
  </si>
  <si>
    <t xml:space="preserve">  ← =SEARCH("中*","台北市中山北路",1)</t>
    <phoneticPr fontId="2" type="noConversion"/>
  </si>
  <si>
    <t xml:space="preserve">  ← =SEARCHB("中??","台北市中山北路",1)</t>
    <phoneticPr fontId="2" type="noConversion"/>
  </si>
  <si>
    <t xml:space="preserve">  ←  =SEARCH("~*","=B4*B5+6",1)</t>
    <phoneticPr fontId="2" type="noConversion"/>
  </si>
  <si>
    <t>街道</t>
    <phoneticPr fontId="2" type="noConversion"/>
  </si>
  <si>
    <t>北市中山北路二段 40 巷 6 弄 3 號</t>
    <phoneticPr fontId="2" type="noConversion"/>
  </si>
  <si>
    <t>北市內湖路一段 47 巷 58號</t>
    <phoneticPr fontId="2" type="noConversion"/>
  </si>
  <si>
    <t>台北市長安東路 256 巷 14 號 4F</t>
    <phoneticPr fontId="2" type="noConversion"/>
  </si>
  <si>
    <t>北市北安路三段 236 巷 45 弄 9 號F</t>
    <phoneticPr fontId="2" type="noConversion"/>
  </si>
  <si>
    <t>台北市南京東路五段45 號 5F-3</t>
    <phoneticPr fontId="2" type="noConversion"/>
  </si>
  <si>
    <t>Microsoft Excel 2007</t>
    <phoneticPr fontId="2" type="noConversion"/>
  </si>
  <si>
    <t>第一個空格</t>
    <phoneticPr fontId="2" type="noConversion"/>
  </si>
  <si>
    <t>第二個空格</t>
    <phoneticPr fontId="2" type="noConversion"/>
  </si>
  <si>
    <t>找尋內容</t>
    <phoneticPr fontId="2" type="noConversion"/>
  </si>
  <si>
    <t>中山</t>
    <phoneticPr fontId="2" type="noConversion"/>
  </si>
  <si>
    <t>北</t>
    <phoneticPr fontId="2" type="noConversion"/>
  </si>
  <si>
    <t>六十</t>
    <phoneticPr fontId="2" type="noConversion"/>
  </si>
  <si>
    <t>=FIND(A14,A11)</t>
    <phoneticPr fontId="2" type="noConversion"/>
  </si>
  <si>
    <t>=FIND(A15,A11,C14+1)</t>
    <phoneticPr fontId="2" type="noConversion"/>
  </si>
  <si>
    <t>=FIND(A16,A11)</t>
    <phoneticPr fontId="2" type="noConversion"/>
  </si>
  <si>
    <t>=FIND(A17,A11,C16+1)</t>
    <phoneticPr fontId="2" type="noConversion"/>
  </si>
  <si>
    <t>=FIND(A18,A11,C17+1)</t>
    <phoneticPr fontId="2" type="noConversion"/>
  </si>
  <si>
    <t>拆開電話號碼並加括號</t>
    <phoneticPr fontId="2" type="noConversion"/>
  </si>
  <si>
    <t>電話</t>
    <phoneticPr fontId="2" type="noConversion"/>
  </si>
  <si>
    <t>02-2502-1520</t>
    <phoneticPr fontId="2" type="noConversion"/>
  </si>
  <si>
    <t>03-365-6655</t>
    <phoneticPr fontId="2" type="noConversion"/>
  </si>
  <si>
    <t>07-2662-7890</t>
    <phoneticPr fontId="2" type="noConversion"/>
  </si>
  <si>
    <t>04-802-3388</t>
    <phoneticPr fontId="2" type="noConversion"/>
  </si>
  <si>
    <t>=MID(A1,6,2)</t>
    <phoneticPr fontId="2" type="noConversion"/>
  </si>
  <si>
    <t>=MIDB(A1,6,2)</t>
    <phoneticPr fontId="2" type="noConversion"/>
  </si>
  <si>
    <t>=MIDB(A1,6,3)</t>
    <phoneticPr fontId="2" type="noConversion"/>
  </si>
  <si>
    <t>=MIDB(A1,6,3)&amp;"英文"</t>
    <phoneticPr fontId="2" type="noConversion"/>
  </si>
  <si>
    <t>長度</t>
    <phoneticPr fontId="2" type="noConversion"/>
  </si>
  <si>
    <t>員工編號</t>
    <phoneticPr fontId="2" type="noConversion"/>
  </si>
  <si>
    <t>性別</t>
    <phoneticPr fontId="2" type="noConversion"/>
  </si>
  <si>
    <t>稱呼</t>
    <phoneticPr fontId="2" type="noConversion"/>
  </si>
  <si>
    <t>C102</t>
    <phoneticPr fontId="2" type="noConversion"/>
  </si>
  <si>
    <t>男</t>
    <phoneticPr fontId="2" type="noConversion"/>
  </si>
  <si>
    <t>C103</t>
    <phoneticPr fontId="2" type="noConversion"/>
  </si>
  <si>
    <t>女</t>
    <phoneticPr fontId="2" type="noConversion"/>
  </si>
  <si>
    <t>男</t>
    <phoneticPr fontId="2" type="noConversion"/>
  </si>
  <si>
    <t>女</t>
    <phoneticPr fontId="2" type="noConversion"/>
  </si>
  <si>
    <t>女</t>
    <phoneticPr fontId="2" type="noConversion"/>
  </si>
  <si>
    <t>男</t>
    <phoneticPr fontId="2" type="noConversion"/>
  </si>
  <si>
    <t>=RIGHTB(A1,5)</t>
    <phoneticPr fontId="2" type="noConversion"/>
  </si>
  <si>
    <t>員工編號</t>
    <phoneticPr fontId="2" type="noConversion"/>
  </si>
  <si>
    <t>姓名</t>
    <phoneticPr fontId="2" type="noConversion"/>
  </si>
  <si>
    <t>性別</t>
    <phoneticPr fontId="2" type="noConversion"/>
  </si>
  <si>
    <t>地址</t>
    <phoneticPr fontId="2" type="noConversion"/>
  </si>
  <si>
    <t>稱呼</t>
    <phoneticPr fontId="2" type="noConversion"/>
  </si>
  <si>
    <t>C102</t>
    <phoneticPr fontId="2" type="noConversion"/>
  </si>
  <si>
    <t>台北市合江街15號</t>
    <phoneticPr fontId="2" type="noConversion"/>
  </si>
  <si>
    <t>桃園市成功路36號</t>
    <phoneticPr fontId="2" type="noConversion"/>
  </si>
  <si>
    <t>高雄市福建街136號</t>
    <phoneticPr fontId="2" type="noConversion"/>
  </si>
  <si>
    <t>新竹市中正路3號</t>
    <phoneticPr fontId="2" type="noConversion"/>
  </si>
  <si>
    <t>台北市龍江街245號</t>
    <phoneticPr fontId="2" type="noConversion"/>
  </si>
  <si>
    <t>台北市南京東路5號</t>
    <phoneticPr fontId="2" type="noConversion"/>
  </si>
  <si>
    <t xml:space="preserve">  ← 中文字間也留下一格空白</t>
    <phoneticPr fontId="2" type="noConversion"/>
  </si>
  <si>
    <t>=LEN(A1)</t>
    <phoneticPr fontId="2" type="noConversion"/>
  </si>
  <si>
    <t xml:space="preserve">  ← 取消多餘空白後，長度變短了</t>
    <phoneticPr fontId="2" type="noConversion"/>
  </si>
  <si>
    <t>原日期</t>
    <phoneticPr fontId="2" type="noConversion"/>
  </si>
  <si>
    <t>新日期</t>
    <phoneticPr fontId="2" type="noConversion"/>
  </si>
  <si>
    <t>x</t>
    <phoneticPr fontId="2" type="noConversion"/>
  </si>
  <si>
    <t>y</t>
    <phoneticPr fontId="2" type="noConversion"/>
  </si>
  <si>
    <t>右尾幾位</t>
    <phoneticPr fontId="2" type="noConversion"/>
  </si>
  <si>
    <t>數值</t>
    <phoneticPr fontId="2" type="noConversion"/>
  </si>
  <si>
    <t>Char()字元</t>
    <phoneticPr fontId="2" type="noConversion"/>
  </si>
  <si>
    <t>台北市中山北路六段六十九號六樓</t>
    <phoneticPr fontId="2" type="noConversion"/>
  </si>
  <si>
    <t>=FIND(A4,$A$1,1)</t>
    <phoneticPr fontId="2" type="noConversion"/>
  </si>
  <si>
    <t>=FINDB(A5,$A$1,1)</t>
    <phoneticPr fontId="2" type="noConversion"/>
  </si>
  <si>
    <t>=FIND(A6,$A$1,1)</t>
    <phoneticPr fontId="2" type="noConversion"/>
  </si>
  <si>
    <t>=FINDB(A7,$A$1,1)</t>
    <phoneticPr fontId="2" type="noConversion"/>
  </si>
  <si>
    <t>=FIND(A8,$A$1,1)</t>
    <phoneticPr fontId="2" type="noConversion"/>
  </si>
  <si>
    <t>=FINDB(A9,$A$1,1)</t>
    <phoneticPr fontId="2" type="noConversion"/>
  </si>
  <si>
    <t>=FINDB("M","Miriam McGovern")</t>
    <phoneticPr fontId="2" type="noConversion"/>
  </si>
  <si>
    <t>原電話</t>
    <phoneticPr fontId="2" type="noConversion"/>
  </si>
  <si>
    <t>區碼</t>
    <phoneticPr fontId="2" type="noConversion"/>
  </si>
  <si>
    <t>電話</t>
    <phoneticPr fontId="2" type="noConversion"/>
  </si>
  <si>
    <t>02-2502-1520</t>
    <phoneticPr fontId="2" type="noConversion"/>
  </si>
  <si>
    <t>02-2785-6655</t>
    <phoneticPr fontId="2" type="noConversion"/>
  </si>
  <si>
    <t>07-2662-7890</t>
    <phoneticPr fontId="2" type="noConversion"/>
  </si>
  <si>
    <t>02-2760-9988</t>
    <phoneticPr fontId="2" type="noConversion"/>
  </si>
  <si>
    <t>姓</t>
    <phoneticPr fontId="2" type="noConversion"/>
  </si>
  <si>
    <t>名</t>
    <phoneticPr fontId="2" type="noConversion"/>
  </si>
  <si>
    <t>Microsoft Excel</t>
    <phoneticPr fontId="2" type="noConversion"/>
  </si>
  <si>
    <t>Excel中文版2007</t>
    <phoneticPr fontId="2" type="noConversion"/>
  </si>
  <si>
    <t>台北市民生東路三段69號</t>
    <phoneticPr fontId="2" type="noConversion"/>
  </si>
  <si>
    <t>16500 Moody Rd.</t>
    <phoneticPr fontId="2" type="noConversion"/>
  </si>
  <si>
    <t>公式</t>
    <phoneticPr fontId="2" type="noConversion"/>
  </si>
  <si>
    <t>結果</t>
    <phoneticPr fontId="2" type="noConversion"/>
  </si>
  <si>
    <t>=RIGHT(D1,5)</t>
    <phoneticPr fontId="2" type="noConversion"/>
  </si>
  <si>
    <t>=RIGHTB(A1,10)</t>
    <phoneticPr fontId="2" type="noConversion"/>
  </si>
  <si>
    <t>=RIGHTB(D1,8)</t>
    <phoneticPr fontId="2" type="noConversion"/>
  </si>
  <si>
    <t>=RIGHTB(A1,5)</t>
    <phoneticPr fontId="2" type="noConversion"/>
  </si>
  <si>
    <t>=RIGHT(D2,9)</t>
    <phoneticPr fontId="2" type="noConversion"/>
  </si>
  <si>
    <t>="Excel"&amp;B7</t>
    <phoneticPr fontId="2" type="noConversion"/>
  </si>
  <si>
    <t>=RIGHTB(D2,9)</t>
    <phoneticPr fontId="2" type="noConversion"/>
  </si>
  <si>
    <t>右邊取幾個字</t>
    <phoneticPr fontId="2" type="noConversion"/>
  </si>
  <si>
    <t>Excel中文版</t>
    <phoneticPr fontId="2" type="noConversion"/>
  </si>
  <si>
    <t>=LEFT(A1,7)</t>
    <phoneticPr fontId="2" type="noConversion"/>
  </si>
  <si>
    <t>=LEFT(D1,3)</t>
    <phoneticPr fontId="2" type="noConversion"/>
  </si>
  <si>
    <t>=LEFTB(A1,7)</t>
    <phoneticPr fontId="2" type="noConversion"/>
  </si>
  <si>
    <t>=LEFTB(D1,6)</t>
    <phoneticPr fontId="2" type="noConversion"/>
  </si>
  <si>
    <t>=LEFTB(A1,6)</t>
    <phoneticPr fontId="2" type="noConversion"/>
  </si>
  <si>
    <t>=LEFT(D2,10)</t>
    <phoneticPr fontId="2" type="noConversion"/>
  </si>
  <si>
    <t>=B7&amp;"2007"</t>
    <phoneticPr fontId="2" type="noConversion"/>
  </si>
  <si>
    <t>=LEFTB(D2,10)</t>
    <phoneticPr fontId="2" type="noConversion"/>
  </si>
  <si>
    <t>左邊取幾個字</t>
    <phoneticPr fontId="2" type="noConversion"/>
  </si>
  <si>
    <r>
      <t>A12345</t>
    </r>
    <r>
      <rPr>
        <sz val="12"/>
        <rFont val="新細明體"/>
        <family val="1"/>
        <charset val="136"/>
      </rPr>
      <t>.545</t>
    </r>
    <phoneticPr fontId="2" type="noConversion"/>
  </si>
  <si>
    <t>'=dollar(number,[decimals])</t>
  </si>
  <si>
    <r>
      <t>A12345</t>
    </r>
    <r>
      <rPr>
        <sz val="12"/>
        <rFont val="新細明體"/>
        <family val="1"/>
        <charset val="136"/>
      </rPr>
      <t>.67</t>
    </r>
    <phoneticPr fontId="2" type="noConversion"/>
  </si>
  <si>
    <t>BAHTTEXT</t>
  </si>
  <si>
    <t>使用B(baht)貨幣格式將數值轉換成文字</t>
  </si>
  <si>
    <t>DOLLAR</t>
  </si>
  <si>
    <t>使用$(錢幣)貨幣格式將數值轉換成文字</t>
  </si>
  <si>
    <t>T</t>
  </si>
  <si>
    <t>將引數轉換為文字</t>
  </si>
  <si>
    <t>=T(value)</t>
    <phoneticPr fontId="2" type="noConversion"/>
  </si>
  <si>
    <t>TEXT</t>
  </si>
  <si>
    <t>設定數字的格式並將之轉換為文字</t>
  </si>
  <si>
    <t>=TEXT(value,format_text)</t>
    <phoneticPr fontId="2" type="noConversion"/>
  </si>
  <si>
    <t>VALUE</t>
  </si>
  <si>
    <t>將文字引數轉換為數字</t>
  </si>
  <si>
    <t>=VALUE(text)</t>
    <phoneticPr fontId="2" type="noConversion"/>
  </si>
  <si>
    <t>12345.678</t>
    <phoneticPr fontId="2" type="noConversion"/>
  </si>
  <si>
    <r>
      <t>A</t>
    </r>
    <r>
      <rPr>
        <sz val="12"/>
        <rFont val="新細明體"/>
        <family val="1"/>
        <charset val="136"/>
      </rPr>
      <t>12345.678</t>
    </r>
    <phoneticPr fontId="2" type="noConversion"/>
  </si>
  <si>
    <t>=BAHTTEXT(number)</t>
    <phoneticPr fontId="2" type="noConversion"/>
  </si>
  <si>
    <t>參數</t>
    <phoneticPr fontId="2" type="noConversion"/>
  </si>
  <si>
    <t>函數</t>
    <phoneticPr fontId="2" type="noConversion"/>
  </si>
  <si>
    <t>說明</t>
    <phoneticPr fontId="2" type="noConversion"/>
  </si>
  <si>
    <r>
      <t>¢</t>
    </r>
    <r>
      <rPr>
        <sz val="12"/>
        <color indexed="8"/>
        <rFont val="新細明體"/>
        <family val="1"/>
        <charset val="136"/>
      </rPr>
      <t>省略標定由</t>
    </r>
    <r>
      <rPr>
        <sz val="12"/>
        <color indexed="52"/>
        <rFont val="新細明體"/>
        <family val="1"/>
        <charset val="136"/>
      </rPr>
      <t>第幾個字開始找</t>
    </r>
    <r>
      <rPr>
        <sz val="12"/>
        <color indexed="8"/>
        <rFont val="新細明體"/>
        <family val="1"/>
        <charset val="136"/>
      </rPr>
      <t xml:space="preserve">，表示由第一個字開始。允許加標由第幾個字開始找，其目的在跳過某些重複出現之內容。 </t>
    </r>
  </si>
  <si>
    <r>
      <t>¢</t>
    </r>
    <r>
      <rPr>
        <sz val="12"/>
        <color indexed="8"/>
        <rFont val="新細明體"/>
        <family val="1"/>
        <charset val="136"/>
      </rPr>
      <t>若找不到、開始找尋位置不大於零或其值超過字串之總長度，本函數之結果為錯誤值</t>
    </r>
    <r>
      <rPr>
        <sz val="12"/>
        <color indexed="8"/>
        <rFont val="Century Schoolbook"/>
        <family val="1"/>
      </rPr>
      <t>#VALUE!</t>
    </r>
    <r>
      <rPr>
        <sz val="12"/>
        <color indexed="8"/>
        <rFont val="新細明體"/>
        <family val="1"/>
        <charset val="136"/>
      </rPr>
      <t xml:space="preserve">。 </t>
    </r>
  </si>
  <si>
    <t>=LEFT(A2,FIND(“, ”,A2)-1)</t>
  </si>
  <si>
    <r>
      <t>姓</t>
    </r>
    <r>
      <rPr>
        <sz val="12"/>
        <color indexed="8"/>
        <rFont val="Century Schoolbook"/>
        <family val="1"/>
      </rPr>
      <t>Last Name</t>
    </r>
    <r>
      <rPr>
        <sz val="12"/>
        <color indexed="8"/>
        <rFont val="新細明體"/>
        <family val="1"/>
        <charset val="136"/>
      </rPr>
      <t>與名</t>
    </r>
    <r>
      <rPr>
        <sz val="12"/>
        <color indexed="8"/>
        <rFont val="Century Schoolbook"/>
        <family val="1"/>
      </rPr>
      <t>First Name</t>
    </r>
    <r>
      <rPr>
        <sz val="12"/>
        <color indexed="8"/>
        <rFont val="新細明體"/>
        <family val="1"/>
        <charset val="136"/>
      </rPr>
      <t>間是以逗號及空格標開。故使用</t>
    </r>
  </si>
  <si>
    <r>
      <t>找到</t>
    </r>
    <r>
      <rPr>
        <sz val="12"/>
        <color indexed="21"/>
        <rFont val="Century Schoolbook"/>
        <family val="1"/>
      </rPr>
      <t>“</t>
    </r>
    <r>
      <rPr>
        <sz val="12"/>
        <color indexed="8"/>
        <rFont val="Century Schoolbook"/>
        <family val="1"/>
      </rPr>
      <t xml:space="preserve">, </t>
    </r>
    <r>
      <rPr>
        <sz val="12"/>
        <color indexed="21"/>
        <rFont val="Century Schoolbook"/>
        <family val="1"/>
      </rPr>
      <t>”</t>
    </r>
    <r>
      <rPr>
        <sz val="12"/>
        <color indexed="8"/>
        <rFont val="新細明體"/>
        <family val="1"/>
        <charset val="136"/>
      </rPr>
      <t>取得逗號及空格之位置，將其減</t>
    </r>
    <r>
      <rPr>
        <sz val="12"/>
        <color indexed="8"/>
        <rFont val="Century Schoolbook"/>
        <family val="1"/>
      </rPr>
      <t>1</t>
    </r>
    <r>
      <rPr>
        <sz val="12"/>
        <color indexed="8"/>
        <rFont val="新細明體"/>
        <family val="1"/>
        <charset val="136"/>
      </rPr>
      <t>即姓氏之長度。以</t>
    </r>
    <r>
      <rPr>
        <sz val="12"/>
        <color indexed="8"/>
        <rFont val="Century Schoolbook"/>
        <family val="1"/>
      </rPr>
      <t>LEFT()</t>
    </r>
    <r>
      <rPr>
        <sz val="12"/>
        <color indexed="8"/>
        <rFont val="新細明體"/>
        <family val="1"/>
        <charset val="136"/>
      </rPr>
      <t>自左邊取該長度之內容，即可得到姓氏。</t>
    </r>
  </si>
  <si>
    <t>ASC</t>
  </si>
  <si>
    <t>JIS</t>
  </si>
  <si>
    <t>LOWER</t>
  </si>
  <si>
    <t>將文字轉換為小寫</t>
  </si>
  <si>
    <t>UPPER</t>
  </si>
  <si>
    <t>將文字轉換為大寫</t>
  </si>
  <si>
    <t>PROPER</t>
  </si>
  <si>
    <t>將文字值中每個單字的第一個字母設定為大寫</t>
  </si>
  <si>
    <t>CHAR</t>
  </si>
  <si>
    <t>傳回由編碼所指定的字元</t>
  </si>
  <si>
    <t>CLEAN</t>
  </si>
  <si>
    <t>刪除文字中所有不可列印的字元</t>
  </si>
  <si>
    <t>CODE</t>
  </si>
  <si>
    <t>傳回文字字串中第一個字元的數字碼</t>
  </si>
  <si>
    <t>CONCATENATE</t>
  </si>
  <si>
    <t>將多個文字項目連接到一個文字項目中</t>
  </si>
  <si>
    <t>LEFT</t>
  </si>
  <si>
    <t>RIGHT</t>
  </si>
  <si>
    <t>傳回文字值中最右邊的字元</t>
  </si>
  <si>
    <t>LEN</t>
  </si>
  <si>
    <t>傳回文字字串中字元的個數</t>
  </si>
  <si>
    <t>MID</t>
  </si>
  <si>
    <t>從文字字串中的指定位置開始傳回指定數目的字元</t>
  </si>
  <si>
    <t>FIND</t>
  </si>
  <si>
    <t>在其他文字值中搜尋文字值(大小寫視為相異)</t>
  </si>
  <si>
    <t>SEARCH</t>
  </si>
  <si>
    <t>EXACT</t>
  </si>
  <si>
    <t>檢查兩個文字值是否相同</t>
  </si>
  <si>
    <t>REPLACE</t>
  </si>
  <si>
    <t>REPT</t>
  </si>
  <si>
    <t>SUBSTITUTE</t>
  </si>
  <si>
    <t>在文字串中使用新文字來取代舊文字</t>
  </si>
  <si>
    <t>PHONETIC</t>
  </si>
  <si>
    <t>FIXED</t>
  </si>
  <si>
    <t>TRIM</t>
  </si>
  <si>
    <t>刪除文字中的空格</t>
  </si>
  <si>
    <t>文字及資料</t>
    <phoneticPr fontId="3" type="noConversion"/>
  </si>
  <si>
    <t>說明</t>
    <phoneticPr fontId="3" type="noConversion"/>
  </si>
  <si>
    <t>語法</t>
    <phoneticPr fontId="3" type="noConversion"/>
  </si>
  <si>
    <t>課本章節</t>
    <phoneticPr fontId="3" type="noConversion"/>
  </si>
  <si>
    <t>備註</t>
    <phoneticPr fontId="3" type="noConversion"/>
  </si>
  <si>
    <r>
      <t>將字串中的全形</t>
    </r>
    <r>
      <rPr>
        <sz val="12"/>
        <rFont val="Times New Roman"/>
        <family val="1"/>
      </rPr>
      <t>(</t>
    </r>
    <r>
      <rPr>
        <sz val="12"/>
        <rFont val="細明體"/>
        <family val="3"/>
        <charset val="136"/>
      </rPr>
      <t>雙位元組</t>
    </r>
    <r>
      <rPr>
        <sz val="12"/>
        <rFont val="Times New Roman"/>
        <family val="1"/>
      </rPr>
      <t>)</t>
    </r>
    <r>
      <rPr>
        <sz val="12"/>
        <rFont val="細明體"/>
        <family val="3"/>
        <charset val="136"/>
      </rPr>
      <t>英文字母或片假名變更為</t>
    </r>
    <r>
      <rPr>
        <sz val="12"/>
        <color indexed="10"/>
        <rFont val="細明體"/>
        <family val="3"/>
        <charset val="136"/>
      </rPr>
      <t>半形</t>
    </r>
    <r>
      <rPr>
        <sz val="12"/>
        <rFont val="Times New Roman"/>
        <family val="1"/>
      </rPr>
      <t>(</t>
    </r>
    <r>
      <rPr>
        <sz val="12"/>
        <rFont val="細明體"/>
        <family val="3"/>
        <charset val="136"/>
      </rPr>
      <t>單一位元組</t>
    </r>
    <r>
      <rPr>
        <sz val="12"/>
        <rFont val="Times New Roman"/>
        <family val="1"/>
      </rPr>
      <t>)</t>
    </r>
    <r>
      <rPr>
        <sz val="12"/>
        <rFont val="細明體"/>
        <family val="3"/>
        <charset val="136"/>
      </rPr>
      <t>字元</t>
    </r>
    <phoneticPr fontId="2" type="noConversion"/>
  </si>
  <si>
    <r>
      <t>將字串中的半形</t>
    </r>
    <r>
      <rPr>
        <sz val="12"/>
        <rFont val="Times New Roman"/>
        <family val="1"/>
      </rPr>
      <t>(</t>
    </r>
    <r>
      <rPr>
        <sz val="12"/>
        <rFont val="細明體"/>
        <family val="3"/>
        <charset val="136"/>
      </rPr>
      <t>單一位元組</t>
    </r>
    <r>
      <rPr>
        <sz val="12"/>
        <rFont val="Times New Roman"/>
        <family val="1"/>
      </rPr>
      <t>)</t>
    </r>
    <r>
      <rPr>
        <sz val="12"/>
        <rFont val="細明體"/>
        <family val="3"/>
        <charset val="136"/>
      </rPr>
      <t>英文字元或片假名變更為</t>
    </r>
    <r>
      <rPr>
        <sz val="12"/>
        <color indexed="10"/>
        <rFont val="細明體"/>
        <family val="3"/>
        <charset val="136"/>
      </rPr>
      <t>全形</t>
    </r>
    <r>
      <rPr>
        <sz val="12"/>
        <rFont val="Times New Roman"/>
        <family val="1"/>
      </rPr>
      <t>(</t>
    </r>
    <r>
      <rPr>
        <sz val="12"/>
        <rFont val="細明體"/>
        <family val="3"/>
        <charset val="136"/>
      </rPr>
      <t>雙位元組</t>
    </r>
    <r>
      <rPr>
        <sz val="12"/>
        <rFont val="Times New Roman"/>
        <family val="1"/>
      </rPr>
      <t>)</t>
    </r>
    <r>
      <rPr>
        <sz val="12"/>
        <rFont val="細明體"/>
        <family val="3"/>
        <charset val="136"/>
      </rPr>
      <t>字元</t>
    </r>
    <phoneticPr fontId="2" type="noConversion"/>
  </si>
  <si>
    <t>ch5</t>
    <phoneticPr fontId="2" type="noConversion"/>
  </si>
  <si>
    <r>
      <t>在其他文字值中搜尋文字值</t>
    </r>
    <r>
      <rPr>
        <sz val="12"/>
        <color indexed="12"/>
        <rFont val="Times New Roman"/>
        <family val="1"/>
      </rPr>
      <t>(</t>
    </r>
    <r>
      <rPr>
        <sz val="12"/>
        <color indexed="12"/>
        <rFont val="細明體"/>
        <family val="3"/>
        <charset val="136"/>
      </rPr>
      <t>大小寫</t>
    </r>
    <r>
      <rPr>
        <sz val="12"/>
        <color indexed="10"/>
        <rFont val="細明體"/>
        <family val="3"/>
        <charset val="136"/>
      </rPr>
      <t>不視為相異</t>
    </r>
    <r>
      <rPr>
        <sz val="12"/>
        <color indexed="12"/>
        <rFont val="Times New Roman"/>
        <family val="1"/>
      </rPr>
      <t>)</t>
    </r>
    <phoneticPr fontId="2" type="noConversion"/>
  </si>
  <si>
    <r>
      <t>按指定次數</t>
    </r>
    <r>
      <rPr>
        <sz val="12"/>
        <color indexed="12"/>
        <rFont val="細明體"/>
        <family val="3"/>
        <charset val="136"/>
      </rPr>
      <t>重複文字</t>
    </r>
    <phoneticPr fontId="2" type="noConversion"/>
  </si>
  <si>
    <r>
      <t>從文字字串中抽選語音</t>
    </r>
    <r>
      <rPr>
        <sz val="12"/>
        <rFont val="Times New Roman"/>
        <family val="1"/>
      </rPr>
      <t>(</t>
    </r>
    <r>
      <rPr>
        <sz val="12"/>
        <rFont val="細明體"/>
        <family val="3"/>
        <charset val="136"/>
      </rPr>
      <t>假名</t>
    </r>
    <r>
      <rPr>
        <sz val="12"/>
        <rFont val="Times New Roman"/>
        <family val="1"/>
      </rPr>
      <t>)</t>
    </r>
    <r>
      <rPr>
        <sz val="12"/>
        <rFont val="細明體"/>
        <family val="3"/>
        <charset val="136"/>
      </rPr>
      <t>字元</t>
    </r>
    <phoneticPr fontId="2" type="noConversion"/>
  </si>
  <si>
    <t>使用固定的十進位數字將數字設定為文字格式</t>
    <phoneticPr fontId="2" type="noConversion"/>
  </si>
  <si>
    <r>
      <t>FIXED</t>
    </r>
    <r>
      <rPr>
        <sz val="12"/>
        <rFont val="新細明體"/>
        <family val="1"/>
        <charset val="136"/>
      </rPr>
      <t>(</t>
    </r>
    <r>
      <rPr>
        <b/>
        <sz val="12"/>
        <rFont val="新細明體"/>
        <family val="1"/>
        <charset val="136"/>
      </rPr>
      <t>number</t>
    </r>
    <r>
      <rPr>
        <sz val="12"/>
        <rFont val="新細明體"/>
        <family val="1"/>
        <charset val="136"/>
      </rPr>
      <t>,decimals,no_commas)</t>
    </r>
  </si>
  <si>
    <t>=T(value)</t>
    <phoneticPr fontId="2" type="noConversion"/>
  </si>
  <si>
    <t>=TEXT(value,format_text)</t>
    <phoneticPr fontId="2" type="noConversion"/>
  </si>
  <si>
    <t>=VALUE(text)</t>
    <phoneticPr fontId="2" type="noConversion"/>
  </si>
  <si>
    <t>=dollar(number,[decimals])</t>
    <phoneticPr fontId="2" type="noConversion"/>
  </si>
  <si>
    <t>=BAHTTEXT(number)</t>
    <phoneticPr fontId="2" type="noConversion"/>
  </si>
  <si>
    <t>LEFTB</t>
    <phoneticPr fontId="2" type="noConversion"/>
  </si>
  <si>
    <t>傳回文字值中最左邊的位元數</t>
    <phoneticPr fontId="2" type="noConversion"/>
  </si>
  <si>
    <t>傳回文字值中最左邊的字元</t>
    <phoneticPr fontId="2" type="noConversion"/>
  </si>
  <si>
    <t>num_chars</t>
    <phoneticPr fontId="2" type="noConversion"/>
  </si>
  <si>
    <t>Bytes</t>
    <phoneticPr fontId="2" type="noConversion"/>
  </si>
  <si>
    <t>RIGHTB</t>
    <phoneticPr fontId="2" type="noConversion"/>
  </si>
  <si>
    <t>MIDB</t>
    <phoneticPr fontId="2" type="noConversion"/>
  </si>
  <si>
    <t>傳回文字值中最右邊的位元數</t>
    <phoneticPr fontId="2" type="noConversion"/>
  </si>
  <si>
    <t>從文字字串中的指定位置開始傳回指定數目的位元數</t>
    <phoneticPr fontId="2" type="noConversion"/>
  </si>
  <si>
    <t>FINDB</t>
    <phoneticPr fontId="2" type="noConversion"/>
  </si>
  <si>
    <t>ch5</t>
    <phoneticPr fontId="2" type="noConversion"/>
  </si>
  <si>
    <r>
      <t>在其他文字值中搜尋位元數值</t>
    </r>
    <r>
      <rPr>
        <sz val="12"/>
        <color indexed="12"/>
        <rFont val="Times New Roman"/>
        <family val="1"/>
      </rPr>
      <t>(</t>
    </r>
    <r>
      <rPr>
        <sz val="12"/>
        <color indexed="12"/>
        <rFont val="細明體"/>
        <family val="3"/>
        <charset val="136"/>
      </rPr>
      <t>大小寫視為相異</t>
    </r>
    <r>
      <rPr>
        <sz val="12"/>
        <color indexed="12"/>
        <rFont val="Times New Roman"/>
        <family val="1"/>
      </rPr>
      <t>)</t>
    </r>
    <phoneticPr fontId="2" type="noConversion"/>
  </si>
  <si>
    <r>
      <t>在其他文字值中搜尋位元數值</t>
    </r>
    <r>
      <rPr>
        <sz val="12"/>
        <color indexed="12"/>
        <rFont val="Times New Roman"/>
        <family val="1"/>
      </rPr>
      <t>(</t>
    </r>
    <r>
      <rPr>
        <sz val="12"/>
        <color indexed="12"/>
        <rFont val="細明體"/>
        <family val="3"/>
        <charset val="136"/>
      </rPr>
      <t>大小寫</t>
    </r>
    <r>
      <rPr>
        <sz val="12"/>
        <color indexed="10"/>
        <rFont val="細明體"/>
        <family val="3"/>
        <charset val="136"/>
      </rPr>
      <t>不視為相異</t>
    </r>
    <r>
      <rPr>
        <sz val="12"/>
        <color indexed="12"/>
        <rFont val="Times New Roman"/>
        <family val="1"/>
      </rPr>
      <t>)</t>
    </r>
    <phoneticPr fontId="2" type="noConversion"/>
  </si>
  <si>
    <t>SEARCHB</t>
    <phoneticPr fontId="2" type="noConversion"/>
  </si>
  <si>
    <t>取代文字中的字元</t>
    <phoneticPr fontId="2" type="noConversion"/>
  </si>
  <si>
    <t>REPLACEB</t>
    <phoneticPr fontId="2" type="noConversion"/>
  </si>
  <si>
    <t>LENB</t>
    <phoneticPr fontId="2" type="noConversion"/>
  </si>
  <si>
    <t>取代文字中的位元數</t>
    <phoneticPr fontId="2" type="noConversion"/>
  </si>
  <si>
    <t>傳回文字字串中字元的位元個數</t>
    <phoneticPr fontId="2" type="noConversion"/>
  </si>
  <si>
    <r>
      <t>=</t>
    </r>
    <r>
      <rPr>
        <sz val="12"/>
        <rFont val="新細明體"/>
        <family val="1"/>
        <charset val="136"/>
      </rPr>
      <t>asc(text)</t>
    </r>
    <phoneticPr fontId="2" type="noConversion"/>
  </si>
  <si>
    <t>=jis(text)</t>
    <phoneticPr fontId="2" type="noConversion"/>
  </si>
  <si>
    <r>
      <t>FIND(</t>
    </r>
    <r>
      <rPr>
        <b/>
        <sz val="12"/>
        <color indexed="8"/>
        <rFont val="新細明體"/>
        <family val="1"/>
        <charset val="136"/>
      </rPr>
      <t>要找尋之子字串</t>
    </r>
    <r>
      <rPr>
        <b/>
        <sz val="12"/>
        <color indexed="8"/>
        <rFont val="Century Schoolbook"/>
        <family val="1"/>
      </rPr>
      <t>,</t>
    </r>
    <r>
      <rPr>
        <b/>
        <sz val="12"/>
        <color indexed="8"/>
        <rFont val="新細明體"/>
        <family val="1"/>
        <charset val="136"/>
      </rPr>
      <t>文字串</t>
    </r>
    <r>
      <rPr>
        <b/>
        <sz val="12"/>
        <color indexed="8"/>
        <rFont val="Century Schoolbook"/>
        <family val="1"/>
      </rPr>
      <t>,[</t>
    </r>
    <r>
      <rPr>
        <sz val="12"/>
        <color indexed="8"/>
        <rFont val="新細明體"/>
        <family val="1"/>
        <charset val="136"/>
      </rPr>
      <t>第幾個字開始找</t>
    </r>
    <r>
      <rPr>
        <sz val="12"/>
        <color indexed="8"/>
        <rFont val="Century Schoolbook"/>
        <family val="1"/>
      </rPr>
      <t>]</t>
    </r>
    <r>
      <rPr>
        <b/>
        <sz val="12"/>
        <color indexed="8"/>
        <rFont val="Century Schoolbook"/>
        <family val="1"/>
      </rPr>
      <t>)</t>
    </r>
    <r>
      <rPr>
        <sz val="12"/>
        <color indexed="8"/>
        <rFont val="Century Schoolbook"/>
        <family val="1"/>
      </rPr>
      <t xml:space="preserve"> </t>
    </r>
  </si>
  <si>
    <r>
      <t>FINDB(</t>
    </r>
    <r>
      <rPr>
        <b/>
        <sz val="12"/>
        <color indexed="8"/>
        <rFont val="新細明體"/>
        <family val="1"/>
        <charset val="136"/>
      </rPr>
      <t>要找尋之子字串</t>
    </r>
    <r>
      <rPr>
        <b/>
        <sz val="12"/>
        <color indexed="8"/>
        <rFont val="Century Schoolbook"/>
        <family val="1"/>
      </rPr>
      <t>,</t>
    </r>
    <r>
      <rPr>
        <b/>
        <sz val="12"/>
        <color indexed="8"/>
        <rFont val="新細明體"/>
        <family val="1"/>
        <charset val="136"/>
      </rPr>
      <t>文字串</t>
    </r>
    <r>
      <rPr>
        <b/>
        <sz val="12"/>
        <color indexed="8"/>
        <rFont val="Century Schoolbook"/>
        <family val="1"/>
      </rPr>
      <t>,[</t>
    </r>
    <r>
      <rPr>
        <sz val="12"/>
        <color indexed="8"/>
        <rFont val="新細明體"/>
        <family val="1"/>
        <charset val="136"/>
      </rPr>
      <t>第幾個位元開始找</t>
    </r>
    <r>
      <rPr>
        <sz val="12"/>
        <color indexed="8"/>
        <rFont val="Century Schoolbook"/>
        <family val="1"/>
      </rPr>
      <t>]</t>
    </r>
    <r>
      <rPr>
        <b/>
        <sz val="12"/>
        <color indexed="8"/>
        <rFont val="Century Schoolbook"/>
        <family val="1"/>
      </rPr>
      <t xml:space="preserve">) </t>
    </r>
  </si>
  <si>
    <r>
      <t>¢</t>
    </r>
    <r>
      <rPr>
        <sz val="12"/>
        <color indexed="8"/>
        <rFont val="新細明體"/>
        <family val="1"/>
        <charset val="136"/>
      </rPr>
      <t>自某</t>
    </r>
    <r>
      <rPr>
        <b/>
        <sz val="12"/>
        <color indexed="52"/>
        <rFont val="新細明體"/>
        <family val="1"/>
        <charset val="136"/>
      </rPr>
      <t>文字串</t>
    </r>
    <r>
      <rPr>
        <sz val="12"/>
        <color indexed="8"/>
        <rFont val="新細明體"/>
        <family val="1"/>
        <charset val="136"/>
      </rPr>
      <t>之</t>
    </r>
    <r>
      <rPr>
        <b/>
        <sz val="12"/>
        <color indexed="52"/>
        <rFont val="新細明體"/>
        <family val="1"/>
        <charset val="136"/>
      </rPr>
      <t>第幾個字開始</t>
    </r>
    <r>
      <rPr>
        <sz val="12"/>
        <color indexed="8"/>
        <rFont val="新細明體"/>
        <family val="1"/>
        <charset val="136"/>
      </rPr>
      <t>，找尋第一個出現某一</t>
    </r>
    <r>
      <rPr>
        <b/>
        <sz val="12"/>
        <color indexed="52"/>
        <rFont val="新細明體"/>
        <family val="1"/>
        <charset val="136"/>
      </rPr>
      <t>要找尋之子字串</t>
    </r>
    <r>
      <rPr>
        <sz val="12"/>
        <color indexed="8"/>
        <rFont val="新細明體"/>
        <family val="1"/>
        <charset val="136"/>
      </rPr>
      <t>的位置。</t>
    </r>
    <phoneticPr fontId="2" type="noConversion"/>
  </si>
  <si>
    <r>
      <t>¢</t>
    </r>
    <r>
      <rPr>
        <sz val="12"/>
        <color indexed="12"/>
        <rFont val="新細明體"/>
        <family val="1"/>
        <charset val="136"/>
      </rPr>
      <t xml:space="preserve">此二函數，視大小寫為不同字元。 </t>
    </r>
  </si>
  <si>
    <r>
      <t>¢</t>
    </r>
    <r>
      <rPr>
        <sz val="12"/>
        <color indexed="8"/>
        <rFont val="新細明體"/>
        <family val="1"/>
        <charset val="136"/>
      </rPr>
      <t>名的部份，則使用</t>
    </r>
  </si>
  <si>
    <r>
      <t>於找到</t>
    </r>
    <r>
      <rPr>
        <sz val="12"/>
        <color indexed="8"/>
        <rFont val="Century Schoolbook"/>
        <family val="1"/>
      </rPr>
      <t>", "</t>
    </r>
    <r>
      <rPr>
        <sz val="12"/>
        <color indexed="8"/>
        <rFont val="新細明體"/>
        <family val="1"/>
        <charset val="136"/>
      </rPr>
      <t>逗號及空格之位置，將其加</t>
    </r>
    <r>
      <rPr>
        <sz val="12"/>
        <color indexed="8"/>
        <rFont val="Century Schoolbook"/>
        <family val="1"/>
      </rPr>
      <t>2</t>
    </r>
    <r>
      <rPr>
        <sz val="12"/>
        <color indexed="8"/>
        <rFont val="新細明體"/>
        <family val="1"/>
        <charset val="136"/>
      </rPr>
      <t>即名字之開始位置。但因不知其長度應為多少？故意安排一個很大之數字</t>
    </r>
    <r>
      <rPr>
        <sz val="12"/>
        <color indexed="8"/>
        <rFont val="Century Schoolbook"/>
        <family val="1"/>
      </rPr>
      <t xml:space="preserve">200 </t>
    </r>
  </si>
  <si>
    <t>=MID(A2,FIND(“, ”,A2)+2,LEN(A2))</t>
  </si>
  <si>
    <r>
      <t>¢</t>
    </r>
    <r>
      <rPr>
        <sz val="12"/>
        <color indexed="8"/>
        <rFont val="新細明體"/>
        <family val="1"/>
        <charset val="136"/>
      </rPr>
      <t>若覺得使用</t>
    </r>
    <r>
      <rPr>
        <sz val="12"/>
        <color indexed="8"/>
        <rFont val="Century Schoolbook"/>
        <family val="1"/>
      </rPr>
      <t>200</t>
    </r>
    <r>
      <rPr>
        <sz val="12"/>
        <color indexed="8"/>
        <rFont val="新細明體"/>
        <family val="1"/>
        <charset val="136"/>
      </rPr>
      <t>為長度，不很有道理（笨笨的）。可使用</t>
    </r>
    <r>
      <rPr>
        <sz val="12"/>
        <color indexed="8"/>
        <rFont val="Century Schoolbook"/>
        <family val="1"/>
      </rPr>
      <t>LEN()</t>
    </r>
    <r>
      <rPr>
        <sz val="12"/>
        <color indexed="8"/>
        <rFont val="新細明體"/>
        <family val="1"/>
        <charset val="136"/>
      </rPr>
      <t>判斷出整個姓名之長度，續以</t>
    </r>
  </si>
  <si>
    <r>
      <t>也可取得名字之內容</t>
    </r>
    <r>
      <rPr>
        <sz val="12"/>
        <color indexed="8"/>
        <rFont val="Century Schoolbook"/>
        <family val="1"/>
      </rPr>
      <t xml:space="preserve"> </t>
    </r>
  </si>
  <si>
    <r>
      <t>¢</t>
    </r>
    <r>
      <rPr>
        <sz val="12"/>
        <color indexed="8"/>
        <rFont val="新細明體"/>
        <family val="1"/>
        <charset val="136"/>
      </rPr>
      <t>本例也可使用</t>
    </r>
    <r>
      <rPr>
        <sz val="12"/>
        <color indexed="8"/>
        <rFont val="Century Schoolbook"/>
        <family val="1"/>
      </rPr>
      <t>RIGHT()</t>
    </r>
    <r>
      <rPr>
        <sz val="12"/>
        <color indexed="8"/>
        <rFont val="新細明體"/>
        <family val="1"/>
        <charset val="136"/>
      </rPr>
      <t>來處理：</t>
    </r>
  </si>
  <si>
    <t>=RIGHT(A9,LEN(A9)-FIND(", ",A9)-1)</t>
    <phoneticPr fontId="2" type="noConversion"/>
  </si>
  <si>
    <r>
      <t>¢</t>
    </r>
    <r>
      <rPr>
        <sz val="12"/>
        <color indexed="8"/>
        <rFont val="新細明體"/>
        <family val="1"/>
        <charset val="136"/>
      </rPr>
      <t>以</t>
    </r>
    <r>
      <rPr>
        <sz val="12"/>
        <color indexed="21"/>
        <rFont val="Century Schoolbook"/>
        <family val="1"/>
      </rPr>
      <t>FIND("</t>
    </r>
    <r>
      <rPr>
        <sz val="12"/>
        <color indexed="21"/>
        <rFont val="新細明體"/>
        <family val="1"/>
        <charset val="136"/>
      </rPr>
      <t>市</t>
    </r>
    <r>
      <rPr>
        <sz val="12"/>
        <color indexed="21"/>
        <rFont val="Century Schoolbook"/>
        <family val="1"/>
      </rPr>
      <t>",A2)+1</t>
    </r>
    <r>
      <rPr>
        <sz val="12"/>
        <color indexed="8"/>
        <rFont val="新細明體"/>
        <family val="1"/>
        <charset val="136"/>
      </rPr>
      <t>可取得</t>
    </r>
    <r>
      <rPr>
        <sz val="12"/>
        <color indexed="8"/>
        <rFont val="Century Schoolbook"/>
        <family val="1"/>
      </rPr>
      <t>“</t>
    </r>
    <r>
      <rPr>
        <sz val="12"/>
        <color indexed="8"/>
        <rFont val="新細明體"/>
        <family val="1"/>
        <charset val="136"/>
      </rPr>
      <t>市</t>
    </r>
    <r>
      <rPr>
        <sz val="12"/>
        <color indexed="8"/>
        <rFont val="Century Schoolbook"/>
        <family val="1"/>
      </rPr>
      <t>”</t>
    </r>
    <r>
      <rPr>
        <sz val="12"/>
        <color indexed="8"/>
        <rFont val="新細明體"/>
        <family val="1"/>
        <charset val="136"/>
      </rPr>
      <t xml:space="preserve">之後的第一個字之位置，即路名位置 </t>
    </r>
  </si>
  <si>
    <r>
      <t>¢</t>
    </r>
    <r>
      <rPr>
        <sz val="12"/>
        <color indexed="8"/>
        <rFont val="新細明體"/>
        <family val="1"/>
        <charset val="136"/>
      </rPr>
      <t>以</t>
    </r>
    <r>
      <rPr>
        <sz val="12"/>
        <color indexed="21"/>
        <rFont val="Century Schoolbook"/>
        <family val="1"/>
      </rPr>
      <t>FIND("</t>
    </r>
    <r>
      <rPr>
        <sz val="12"/>
        <color indexed="21"/>
        <rFont val="新細明體"/>
        <family val="1"/>
        <charset val="136"/>
      </rPr>
      <t>路</t>
    </r>
    <r>
      <rPr>
        <sz val="12"/>
        <color indexed="21"/>
        <rFont val="Century Schoolbook"/>
        <family val="1"/>
      </rPr>
      <t>",A2)</t>
    </r>
    <r>
      <rPr>
        <sz val="12"/>
        <color indexed="8"/>
        <rFont val="新細明體"/>
        <family val="1"/>
        <charset val="136"/>
      </rPr>
      <t>可取得</t>
    </r>
    <r>
      <rPr>
        <sz val="12"/>
        <color indexed="8"/>
        <rFont val="Century Schoolbook"/>
        <family val="1"/>
      </rPr>
      <t>"</t>
    </r>
    <r>
      <rPr>
        <sz val="12"/>
        <color indexed="8"/>
        <rFont val="新細明體"/>
        <family val="1"/>
        <charset val="136"/>
      </rPr>
      <t>路</t>
    </r>
    <r>
      <rPr>
        <sz val="12"/>
        <color indexed="8"/>
        <rFont val="Century Schoolbook"/>
        <family val="1"/>
      </rPr>
      <t>"</t>
    </r>
    <r>
      <rPr>
        <sz val="12"/>
        <color indexed="8"/>
        <rFont val="新細明體"/>
        <family val="1"/>
        <charset val="136"/>
      </rPr>
      <t>（路名之最後一個字）之位置；那麼</t>
    </r>
    <r>
      <rPr>
        <sz val="12"/>
        <color indexed="21"/>
        <rFont val="Century Schoolbook"/>
        <family val="1"/>
      </rPr>
      <t>FIND("</t>
    </r>
    <r>
      <rPr>
        <sz val="12"/>
        <color indexed="21"/>
        <rFont val="新細明體"/>
        <family val="1"/>
        <charset val="136"/>
      </rPr>
      <t>路</t>
    </r>
    <r>
      <rPr>
        <sz val="12"/>
        <color indexed="21"/>
        <rFont val="Century Schoolbook"/>
        <family val="1"/>
      </rPr>
      <t>",A2)-FIND("</t>
    </r>
    <r>
      <rPr>
        <sz val="12"/>
        <color indexed="21"/>
        <rFont val="新細明體"/>
        <family val="1"/>
        <charset val="136"/>
      </rPr>
      <t>市</t>
    </r>
    <r>
      <rPr>
        <sz val="12"/>
        <color indexed="21"/>
        <rFont val="Century Schoolbook"/>
        <family val="1"/>
      </rPr>
      <t>",A2)</t>
    </r>
    <r>
      <rPr>
        <sz val="12"/>
        <color indexed="8"/>
        <rFont val="新細明體"/>
        <family val="1"/>
        <charset val="136"/>
      </rPr>
      <t xml:space="preserve">即可算出應取出幾個字 </t>
    </r>
  </si>
  <si>
    <r>
      <t>¢</t>
    </r>
    <r>
      <rPr>
        <sz val="12"/>
        <color indexed="8"/>
        <rFont val="新細明體"/>
        <family val="1"/>
        <charset val="136"/>
      </rPr>
      <t>所以，完整之公式應為：</t>
    </r>
    <r>
      <rPr>
        <sz val="12"/>
        <color indexed="21"/>
        <rFont val="Century Schoolbook"/>
        <family val="1"/>
      </rPr>
      <t>=MID(A2,FIND("</t>
    </r>
    <r>
      <rPr>
        <sz val="12"/>
        <color indexed="21"/>
        <rFont val="新細明體"/>
        <family val="1"/>
        <charset val="136"/>
      </rPr>
      <t>市</t>
    </r>
    <r>
      <rPr>
        <sz val="12"/>
        <color indexed="21"/>
        <rFont val="Century Schoolbook"/>
        <family val="1"/>
      </rPr>
      <t>",A2)+1,FIND("</t>
    </r>
    <r>
      <rPr>
        <sz val="12"/>
        <color indexed="21"/>
        <rFont val="新細明體"/>
        <family val="1"/>
        <charset val="136"/>
      </rPr>
      <t>路</t>
    </r>
    <r>
      <rPr>
        <sz val="12"/>
        <color indexed="21"/>
        <rFont val="Century Schoolbook"/>
        <family val="1"/>
      </rPr>
      <t>",A2)-FIND("</t>
    </r>
    <r>
      <rPr>
        <sz val="12"/>
        <color indexed="21"/>
        <rFont val="新細明體"/>
        <family val="1"/>
        <charset val="136"/>
      </rPr>
      <t>市</t>
    </r>
    <r>
      <rPr>
        <sz val="12"/>
        <color indexed="21"/>
        <rFont val="Century Schoolbook"/>
        <family val="1"/>
      </rPr>
      <t xml:space="preserve">",A2)) </t>
    </r>
  </si>
  <si>
    <t>地址資料共通點為"市"之後即接其路名（○○路）</t>
    <phoneticPr fontId="2" type="noConversion"/>
  </si>
  <si>
    <r>
      <t>¢</t>
    </r>
    <r>
      <rPr>
        <sz val="12"/>
        <color indexed="8"/>
        <rFont val="新細明體"/>
        <family val="1"/>
        <charset val="136"/>
      </rPr>
      <t>以</t>
    </r>
    <r>
      <rPr>
        <sz val="12"/>
        <color indexed="21"/>
        <rFont val="Century Schoolbook"/>
        <family val="1"/>
      </rPr>
      <t>IF(ISERR(FIND("</t>
    </r>
    <r>
      <rPr>
        <sz val="12"/>
        <color indexed="21"/>
        <rFont val="新細明體"/>
        <family val="1"/>
        <charset val="136"/>
      </rPr>
      <t>街</t>
    </r>
    <r>
      <rPr>
        <sz val="12"/>
        <color indexed="21"/>
        <rFont val="Century Schoolbook"/>
        <family val="1"/>
      </rPr>
      <t>",A12)),FIND("</t>
    </r>
    <r>
      <rPr>
        <sz val="12"/>
        <color indexed="21"/>
        <rFont val="新細明體"/>
        <family val="1"/>
        <charset val="136"/>
      </rPr>
      <t>路</t>
    </r>
    <r>
      <rPr>
        <sz val="12"/>
        <color indexed="21"/>
        <rFont val="Century Schoolbook"/>
        <family val="1"/>
      </rPr>
      <t>",A12),FIND("</t>
    </r>
    <r>
      <rPr>
        <sz val="12"/>
        <color indexed="21"/>
        <rFont val="新細明體"/>
        <family val="1"/>
        <charset val="136"/>
      </rPr>
      <t>街</t>
    </r>
    <r>
      <rPr>
        <sz val="12"/>
        <color indexed="21"/>
        <rFont val="Century Schoolbook"/>
        <family val="1"/>
      </rPr>
      <t>",A12))</t>
    </r>
    <r>
      <rPr>
        <sz val="12"/>
        <color indexed="8"/>
        <rFont val="新細明體"/>
        <family val="1"/>
        <charset val="136"/>
      </rPr>
      <t>判斷應以</t>
    </r>
    <r>
      <rPr>
        <sz val="12"/>
        <color indexed="8"/>
        <rFont val="Century Schoolbook"/>
        <family val="1"/>
      </rPr>
      <t>"</t>
    </r>
    <r>
      <rPr>
        <sz val="12"/>
        <color indexed="8"/>
        <rFont val="新細明體"/>
        <family val="1"/>
        <charset val="136"/>
      </rPr>
      <t>街</t>
    </r>
    <r>
      <rPr>
        <sz val="12"/>
        <color indexed="8"/>
        <rFont val="Century Schoolbook"/>
        <family val="1"/>
      </rPr>
      <t>"</t>
    </r>
    <r>
      <rPr>
        <sz val="12"/>
        <color indexed="8"/>
        <rFont val="新細明體"/>
        <family val="1"/>
        <charset val="136"/>
      </rPr>
      <t>或</t>
    </r>
    <r>
      <rPr>
        <sz val="12"/>
        <color indexed="8"/>
        <rFont val="Century Schoolbook"/>
        <family val="1"/>
      </rPr>
      <t>"</t>
    </r>
    <r>
      <rPr>
        <sz val="12"/>
        <color indexed="8"/>
        <rFont val="新細明體"/>
        <family val="1"/>
        <charset val="136"/>
      </rPr>
      <t>路</t>
    </r>
    <r>
      <rPr>
        <sz val="12"/>
        <color indexed="8"/>
        <rFont val="Century Schoolbook"/>
        <family val="1"/>
      </rPr>
      <t xml:space="preserve">" </t>
    </r>
    <r>
      <rPr>
        <sz val="12"/>
        <color indexed="8"/>
        <rFont val="新細明體"/>
        <family val="1"/>
        <charset val="136"/>
      </rPr>
      <t xml:space="preserve">，來找出街道之名稱的結束位置？ </t>
    </r>
  </si>
  <si>
    <r>
      <t>¢</t>
    </r>
    <r>
      <rPr>
        <sz val="12"/>
        <color indexed="8"/>
        <rFont val="Century Schoolbook"/>
        <family val="1"/>
      </rPr>
      <t>FIND()</t>
    </r>
    <r>
      <rPr>
        <sz val="12"/>
        <color indexed="8"/>
        <rFont val="新細明體"/>
        <family val="1"/>
        <charset val="136"/>
      </rPr>
      <t>找不到所要找之內容，其結果為</t>
    </r>
    <r>
      <rPr>
        <sz val="12"/>
        <color indexed="8"/>
        <rFont val="Century Schoolbook"/>
        <family val="1"/>
      </rPr>
      <t>#VALUE!</t>
    </r>
    <r>
      <rPr>
        <sz val="12"/>
        <color indexed="8"/>
        <rFont val="新細明體"/>
        <family val="1"/>
        <charset val="136"/>
      </rPr>
      <t>，</t>
    </r>
    <r>
      <rPr>
        <sz val="12"/>
        <color indexed="21"/>
        <rFont val="Century Schoolbook"/>
        <family val="1"/>
      </rPr>
      <t>ISERR(FIND("</t>
    </r>
    <r>
      <rPr>
        <sz val="12"/>
        <color indexed="21"/>
        <rFont val="新細明體"/>
        <family val="1"/>
        <charset val="136"/>
      </rPr>
      <t>街</t>
    </r>
    <r>
      <rPr>
        <sz val="12"/>
        <color indexed="21"/>
        <rFont val="Century Schoolbook"/>
        <family val="1"/>
      </rPr>
      <t>",A12))</t>
    </r>
    <r>
      <rPr>
        <sz val="12"/>
        <color indexed="8"/>
        <rFont val="新細明體"/>
        <family val="1"/>
        <charset val="136"/>
      </rPr>
      <t>將成立，表地址內無</t>
    </r>
    <r>
      <rPr>
        <sz val="12"/>
        <color indexed="8"/>
        <rFont val="Century Schoolbook"/>
        <family val="1"/>
      </rPr>
      <t>"</t>
    </r>
    <r>
      <rPr>
        <sz val="12"/>
        <color indexed="8"/>
        <rFont val="新細明體"/>
        <family val="1"/>
        <charset val="136"/>
      </rPr>
      <t>街</t>
    </r>
    <r>
      <rPr>
        <sz val="12"/>
        <color indexed="8"/>
        <rFont val="Century Schoolbook"/>
        <family val="1"/>
      </rPr>
      <t>"</t>
    </r>
    <r>
      <rPr>
        <sz val="12"/>
        <color indexed="8"/>
        <rFont val="新細明體"/>
        <family val="1"/>
        <charset val="136"/>
      </rPr>
      <t>字，應以</t>
    </r>
    <r>
      <rPr>
        <sz val="12"/>
        <color indexed="8"/>
        <rFont val="Century Schoolbook"/>
        <family val="1"/>
      </rPr>
      <t>"</t>
    </r>
    <r>
      <rPr>
        <sz val="12"/>
        <color indexed="8"/>
        <rFont val="新細明體"/>
        <family val="1"/>
        <charset val="136"/>
      </rPr>
      <t>路</t>
    </r>
    <r>
      <rPr>
        <sz val="12"/>
        <color indexed="8"/>
        <rFont val="Century Schoolbook"/>
        <family val="1"/>
      </rPr>
      <t>"</t>
    </r>
    <r>
      <rPr>
        <sz val="12"/>
        <color indexed="8"/>
        <rFont val="新細明體"/>
        <family val="1"/>
        <charset val="136"/>
      </rPr>
      <t>進行判斷；否則，以</t>
    </r>
    <r>
      <rPr>
        <sz val="12"/>
        <color indexed="8"/>
        <rFont val="Century Schoolbook"/>
        <family val="1"/>
      </rPr>
      <t>"</t>
    </r>
    <r>
      <rPr>
        <sz val="12"/>
        <color indexed="8"/>
        <rFont val="新細明體"/>
        <family val="1"/>
        <charset val="136"/>
      </rPr>
      <t>街</t>
    </r>
    <r>
      <rPr>
        <sz val="12"/>
        <color indexed="8"/>
        <rFont val="Century Schoolbook"/>
        <family val="1"/>
      </rPr>
      <t>"</t>
    </r>
    <r>
      <rPr>
        <sz val="12"/>
        <color indexed="8"/>
        <rFont val="新細明體"/>
        <family val="1"/>
        <charset val="136"/>
      </rPr>
      <t xml:space="preserve">進行處理 </t>
    </r>
  </si>
  <si>
    <r>
      <t>¢</t>
    </r>
    <r>
      <rPr>
        <sz val="12"/>
        <color indexed="8"/>
        <rFont val="新細明體"/>
        <family val="1"/>
        <charset val="136"/>
      </rPr>
      <t>故完整公式將為</t>
    </r>
    <r>
      <rPr>
        <sz val="12"/>
        <color indexed="21"/>
        <rFont val="Century Schoolbook"/>
        <family val="1"/>
      </rPr>
      <t>=MID(A12,FIND("</t>
    </r>
    <r>
      <rPr>
        <sz val="12"/>
        <color indexed="21"/>
        <rFont val="新細明體"/>
        <family val="1"/>
        <charset val="136"/>
      </rPr>
      <t>市</t>
    </r>
    <r>
      <rPr>
        <sz val="12"/>
        <color indexed="21"/>
        <rFont val="Century Schoolbook"/>
        <family val="1"/>
      </rPr>
      <t>",A12)+1,IF(ISERR(FIND("</t>
    </r>
    <r>
      <rPr>
        <sz val="12"/>
        <color indexed="21"/>
        <rFont val="新細明體"/>
        <family val="1"/>
        <charset val="136"/>
      </rPr>
      <t>街</t>
    </r>
    <r>
      <rPr>
        <sz val="12"/>
        <color indexed="21"/>
        <rFont val="Century Schoolbook"/>
        <family val="1"/>
      </rPr>
      <t>",A12)),FIND("</t>
    </r>
    <r>
      <rPr>
        <sz val="12"/>
        <color indexed="21"/>
        <rFont val="新細明體"/>
        <family val="1"/>
        <charset val="136"/>
      </rPr>
      <t>路</t>
    </r>
    <r>
      <rPr>
        <sz val="12"/>
        <color indexed="21"/>
        <rFont val="Century Schoolbook"/>
        <family val="1"/>
      </rPr>
      <t>",A12),FIND("</t>
    </r>
    <r>
      <rPr>
        <sz val="12"/>
        <color indexed="21"/>
        <rFont val="新細明體"/>
        <family val="1"/>
        <charset val="136"/>
      </rPr>
      <t>街</t>
    </r>
    <r>
      <rPr>
        <sz val="12"/>
        <color indexed="21"/>
        <rFont val="Century Schoolbook"/>
        <family val="1"/>
      </rPr>
      <t>",A12))-FIND("</t>
    </r>
    <r>
      <rPr>
        <sz val="12"/>
        <color indexed="21"/>
        <rFont val="新細明體"/>
        <family val="1"/>
        <charset val="136"/>
      </rPr>
      <t>市</t>
    </r>
    <r>
      <rPr>
        <sz val="12"/>
        <color indexed="21"/>
        <rFont val="Century Schoolbook"/>
        <family val="1"/>
      </rPr>
      <t xml:space="preserve">",A12)) </t>
    </r>
  </si>
  <si>
    <r>
      <t>SEARCH(</t>
    </r>
    <r>
      <rPr>
        <b/>
        <sz val="12"/>
        <color indexed="8"/>
        <rFont val="新細明體"/>
        <family val="1"/>
        <charset val="136"/>
      </rPr>
      <t>要找尋之子字串</t>
    </r>
    <r>
      <rPr>
        <b/>
        <sz val="12"/>
        <color indexed="8"/>
        <rFont val="Century Schoolbook"/>
        <family val="1"/>
      </rPr>
      <t>,</t>
    </r>
    <r>
      <rPr>
        <b/>
        <sz val="12"/>
        <color indexed="8"/>
        <rFont val="新細明體"/>
        <family val="1"/>
        <charset val="136"/>
      </rPr>
      <t>文字串</t>
    </r>
    <r>
      <rPr>
        <sz val="12"/>
        <color indexed="8"/>
        <rFont val="Century Schoolbook"/>
        <family val="1"/>
      </rPr>
      <t>,[</t>
    </r>
    <r>
      <rPr>
        <sz val="12"/>
        <color indexed="8"/>
        <rFont val="新細明體"/>
        <family val="1"/>
        <charset val="136"/>
      </rPr>
      <t>第幾個字開始找</t>
    </r>
    <r>
      <rPr>
        <sz val="12"/>
        <color indexed="8"/>
        <rFont val="Century Schoolbook"/>
        <family val="1"/>
      </rPr>
      <t>]</t>
    </r>
    <r>
      <rPr>
        <b/>
        <sz val="12"/>
        <color indexed="8"/>
        <rFont val="Century Schoolbook"/>
        <family val="1"/>
      </rPr>
      <t>)</t>
    </r>
    <r>
      <rPr>
        <sz val="12"/>
        <color indexed="8"/>
        <rFont val="Century Schoolbook"/>
        <family val="1"/>
      </rPr>
      <t xml:space="preserve"> </t>
    </r>
  </si>
  <si>
    <r>
      <t>SEARCHB(</t>
    </r>
    <r>
      <rPr>
        <b/>
        <sz val="12"/>
        <color indexed="8"/>
        <rFont val="新細明體"/>
        <family val="1"/>
        <charset val="136"/>
      </rPr>
      <t>要找尋之子字串</t>
    </r>
    <r>
      <rPr>
        <b/>
        <sz val="12"/>
        <color indexed="8"/>
        <rFont val="Century Schoolbook"/>
        <family val="1"/>
      </rPr>
      <t>,</t>
    </r>
    <r>
      <rPr>
        <b/>
        <sz val="12"/>
        <color indexed="8"/>
        <rFont val="新細明體"/>
        <family val="1"/>
        <charset val="136"/>
      </rPr>
      <t>文字串</t>
    </r>
    <r>
      <rPr>
        <b/>
        <sz val="12"/>
        <color indexed="8"/>
        <rFont val="Century Schoolbook"/>
        <family val="1"/>
      </rPr>
      <t>,[</t>
    </r>
    <r>
      <rPr>
        <sz val="12"/>
        <color indexed="8"/>
        <rFont val="新細明體"/>
        <family val="1"/>
        <charset val="136"/>
      </rPr>
      <t>第幾個位元開始找</t>
    </r>
    <r>
      <rPr>
        <sz val="12"/>
        <color indexed="8"/>
        <rFont val="Century Schoolbook"/>
        <family val="1"/>
      </rPr>
      <t>]</t>
    </r>
    <r>
      <rPr>
        <b/>
        <sz val="12"/>
        <color indexed="8"/>
        <rFont val="Century Schoolbook"/>
        <family val="1"/>
      </rPr>
      <t xml:space="preserve">) </t>
    </r>
  </si>
  <si>
    <r>
      <t>¢</t>
    </r>
    <r>
      <rPr>
        <sz val="12"/>
        <color indexed="8"/>
        <rFont val="新細明體"/>
        <family val="1"/>
        <charset val="136"/>
      </rPr>
      <t>函數之效果同於</t>
    </r>
    <r>
      <rPr>
        <sz val="12"/>
        <color indexed="8"/>
        <rFont val="Century Schoolbook"/>
        <family val="1"/>
      </rPr>
      <t>FIND</t>
    </r>
  </si>
  <si>
    <r>
      <t>¢</t>
    </r>
    <r>
      <rPr>
        <sz val="12"/>
        <color indexed="8"/>
        <rFont val="新細明體"/>
        <family val="1"/>
        <charset val="136"/>
      </rPr>
      <t>但本類函數，</t>
    </r>
    <r>
      <rPr>
        <sz val="12"/>
        <color indexed="12"/>
        <rFont val="新細明體"/>
        <family val="1"/>
        <charset val="136"/>
      </rPr>
      <t>可使用</t>
    </r>
    <r>
      <rPr>
        <sz val="12"/>
        <color indexed="12"/>
        <rFont val="Century Schoolbook"/>
        <family val="1"/>
      </rPr>
      <t>*</t>
    </r>
    <r>
      <rPr>
        <sz val="12"/>
        <color indexed="12"/>
        <rFont val="新細明體"/>
        <family val="1"/>
        <charset val="136"/>
      </rPr>
      <t>及</t>
    </r>
    <r>
      <rPr>
        <sz val="12"/>
        <color indexed="12"/>
        <rFont val="Century Schoolbook"/>
        <family val="1"/>
      </rPr>
      <t>?</t>
    </r>
    <r>
      <rPr>
        <sz val="12"/>
        <color indexed="12"/>
        <rFont val="新細明體"/>
        <family val="1"/>
        <charset val="136"/>
      </rPr>
      <t xml:space="preserve">之萬用字元進行找尋。 </t>
    </r>
    <phoneticPr fontId="2" type="noConversion"/>
  </si>
  <si>
    <r>
      <t>表要找星號</t>
    </r>
    <r>
      <rPr>
        <sz val="12"/>
        <color indexed="8"/>
        <rFont val="Century Schoolbook"/>
        <family val="1"/>
      </rPr>
      <t>"*"</t>
    </r>
    <r>
      <rPr>
        <sz val="12"/>
        <color indexed="8"/>
        <rFont val="新細明體"/>
        <family val="1"/>
        <charset val="136"/>
      </rPr>
      <t>之位置，其結果為</t>
    </r>
    <r>
      <rPr>
        <sz val="12"/>
        <color indexed="8"/>
        <rFont val="Century Schoolbook"/>
        <family val="1"/>
      </rPr>
      <t>4</t>
    </r>
    <r>
      <rPr>
        <sz val="12"/>
        <color indexed="8"/>
        <rFont val="新細明體"/>
        <family val="1"/>
        <charset val="136"/>
      </rPr>
      <t xml:space="preserve">。 </t>
    </r>
  </si>
  <si>
    <r>
      <t>¢</t>
    </r>
    <r>
      <rPr>
        <sz val="12"/>
        <color indexed="8"/>
        <rFont val="新細明體"/>
        <family val="1"/>
        <charset val="136"/>
      </rPr>
      <t>若省略波浪符號</t>
    </r>
    <r>
      <rPr>
        <sz val="12"/>
        <color indexed="8"/>
        <rFont val="Century Schoolbook"/>
        <family val="1"/>
      </rPr>
      <t>"~"</t>
    </r>
    <r>
      <rPr>
        <sz val="12"/>
        <color indexed="8"/>
        <rFont val="新細明體"/>
        <family val="1"/>
        <charset val="136"/>
      </rPr>
      <t>：</t>
    </r>
  </si>
  <si>
    <r>
      <t>其結果將為</t>
    </r>
    <r>
      <rPr>
        <sz val="12"/>
        <color indexed="8"/>
        <rFont val="Century Schoolbook"/>
        <family val="1"/>
      </rPr>
      <t>1</t>
    </r>
    <r>
      <rPr>
        <sz val="12"/>
        <color indexed="8"/>
        <rFont val="新細明體"/>
        <family val="1"/>
        <charset val="136"/>
      </rPr>
      <t xml:space="preserve">，因任何字均符合要求。 </t>
    </r>
  </si>
  <si>
    <t>=SEARCH("~*","=B4*B5+6",1)</t>
    <phoneticPr fontId="2" type="noConversion"/>
  </si>
  <si>
    <t>=SEARCH("*","=B4*B5+6",1)</t>
    <phoneticPr fontId="2" type="noConversion"/>
  </si>
  <si>
    <r>
      <t>¢</t>
    </r>
    <r>
      <rPr>
        <sz val="12"/>
        <color indexed="8"/>
        <rFont val="新細明體"/>
        <family val="1"/>
        <charset val="136"/>
      </rPr>
      <t>由於，可使用</t>
    </r>
    <r>
      <rPr>
        <sz val="12"/>
        <color indexed="8"/>
        <rFont val="Century Schoolbook"/>
        <family val="1"/>
      </rPr>
      <t>*</t>
    </r>
    <r>
      <rPr>
        <sz val="12"/>
        <color indexed="8"/>
        <rFont val="新細明體"/>
        <family val="1"/>
        <charset val="136"/>
      </rPr>
      <t>及</t>
    </r>
    <r>
      <rPr>
        <sz val="12"/>
        <color indexed="8"/>
        <rFont val="Century Schoolbook"/>
        <family val="1"/>
      </rPr>
      <t>?</t>
    </r>
    <r>
      <rPr>
        <sz val="12"/>
        <color indexed="8"/>
        <rFont val="新細明體"/>
        <family val="1"/>
        <charset val="136"/>
      </rPr>
      <t>之萬用字元。若要找尋者恰含星號</t>
    </r>
    <r>
      <rPr>
        <sz val="12"/>
        <color indexed="8"/>
        <rFont val="Century Schoolbook"/>
        <family val="1"/>
      </rPr>
      <t>"*"</t>
    </r>
    <r>
      <rPr>
        <sz val="12"/>
        <color indexed="8"/>
        <rFont val="新細明體"/>
        <family val="1"/>
        <charset val="136"/>
      </rPr>
      <t>或問號</t>
    </r>
    <r>
      <rPr>
        <sz val="12"/>
        <color indexed="8"/>
        <rFont val="Century Schoolbook"/>
        <family val="1"/>
      </rPr>
      <t>"?"</t>
    </r>
    <r>
      <rPr>
        <sz val="12"/>
        <color indexed="8"/>
        <rFont val="新細明體"/>
        <family val="1"/>
        <charset val="136"/>
      </rPr>
      <t>，則可於其前加一波浪符號</t>
    </r>
    <r>
      <rPr>
        <sz val="12"/>
        <color indexed="8"/>
        <rFont val="Century Schoolbook"/>
        <family val="1"/>
      </rPr>
      <t>"~"</t>
    </r>
    <r>
      <rPr>
        <sz val="12"/>
        <color indexed="8"/>
        <rFont val="新細明體"/>
        <family val="1"/>
        <charset val="136"/>
      </rPr>
      <t>。如：</t>
    </r>
    <phoneticPr fontId="2" type="noConversion"/>
  </si>
  <si>
    <t>台北市中山北路</t>
  </si>
  <si>
    <t>字串</t>
    <phoneticPr fontId="2" type="noConversion"/>
  </si>
  <si>
    <t>台北市中山北路</t>
    <phoneticPr fontId="2" type="noConversion"/>
  </si>
  <si>
    <r>
      <t>台北市中山北路6段</t>
    </r>
    <r>
      <rPr>
        <sz val="12"/>
        <rFont val="新細明體"/>
        <family val="1"/>
        <charset val="136"/>
      </rPr>
      <t>6</t>
    </r>
    <r>
      <rPr>
        <sz val="12"/>
        <rFont val="新細明體"/>
        <family val="1"/>
        <charset val="136"/>
      </rPr>
      <t>號</t>
    </r>
    <r>
      <rPr>
        <sz val="12"/>
        <rFont val="新細明體"/>
        <family val="1"/>
        <charset val="136"/>
      </rPr>
      <t>6樓</t>
    </r>
    <phoneticPr fontId="2" type="noConversion"/>
  </si>
  <si>
    <t>中</t>
  </si>
  <si>
    <t>搜尋字串</t>
    <phoneticPr fontId="2" type="noConversion"/>
  </si>
  <si>
    <r>
      <t>f</t>
    </r>
    <r>
      <rPr>
        <sz val="12"/>
        <rFont val="新細明體"/>
        <family val="1"/>
        <charset val="136"/>
      </rPr>
      <t>ind</t>
    </r>
    <phoneticPr fontId="2" type="noConversion"/>
  </si>
  <si>
    <r>
      <t>s</t>
    </r>
    <r>
      <rPr>
        <sz val="12"/>
        <rFont val="新細明體"/>
        <family val="1"/>
        <charset val="136"/>
      </rPr>
      <t>earch</t>
    </r>
    <phoneticPr fontId="2" type="noConversion"/>
  </si>
  <si>
    <r>
      <t>REPLACE(</t>
    </r>
    <r>
      <rPr>
        <b/>
        <sz val="12"/>
        <color indexed="8"/>
        <rFont val="新細明體"/>
        <family val="1"/>
        <charset val="136"/>
      </rPr>
      <t>舊字串</t>
    </r>
    <r>
      <rPr>
        <b/>
        <sz val="12"/>
        <color indexed="8"/>
        <rFont val="Century Schoolbook"/>
        <family val="1"/>
      </rPr>
      <t>,</t>
    </r>
    <r>
      <rPr>
        <b/>
        <sz val="12"/>
        <color indexed="8"/>
        <rFont val="新細明體"/>
        <family val="1"/>
        <charset val="136"/>
      </rPr>
      <t>起始位置</t>
    </r>
    <r>
      <rPr>
        <b/>
        <sz val="12"/>
        <color indexed="8"/>
        <rFont val="Century Schoolbook"/>
        <family val="1"/>
      </rPr>
      <t>,</t>
    </r>
    <r>
      <rPr>
        <b/>
        <sz val="12"/>
        <color indexed="8"/>
        <rFont val="新細明體"/>
        <family val="1"/>
        <charset val="136"/>
      </rPr>
      <t>移出字元長度</t>
    </r>
    <r>
      <rPr>
        <b/>
        <sz val="12"/>
        <color indexed="8"/>
        <rFont val="Century Schoolbook"/>
        <family val="1"/>
      </rPr>
      <t>,</t>
    </r>
    <r>
      <rPr>
        <b/>
        <sz val="12"/>
        <color indexed="8"/>
        <rFont val="新細明體"/>
        <family val="1"/>
        <charset val="136"/>
      </rPr>
      <t>新字串</t>
    </r>
    <r>
      <rPr>
        <b/>
        <sz val="12"/>
        <color indexed="8"/>
        <rFont val="Century Schoolbook"/>
        <family val="1"/>
      </rPr>
      <t xml:space="preserve">) </t>
    </r>
  </si>
  <si>
    <r>
      <t>REPLACEB(</t>
    </r>
    <r>
      <rPr>
        <b/>
        <sz val="12"/>
        <color indexed="8"/>
        <rFont val="新細明體"/>
        <family val="1"/>
        <charset val="136"/>
      </rPr>
      <t>舊字串</t>
    </r>
    <r>
      <rPr>
        <b/>
        <sz val="12"/>
        <color indexed="8"/>
        <rFont val="Century Schoolbook"/>
        <family val="1"/>
      </rPr>
      <t>,</t>
    </r>
    <r>
      <rPr>
        <b/>
        <sz val="12"/>
        <color indexed="8"/>
        <rFont val="新細明體"/>
        <family val="1"/>
        <charset val="136"/>
      </rPr>
      <t>起始位置</t>
    </r>
    <r>
      <rPr>
        <b/>
        <sz val="12"/>
        <color indexed="8"/>
        <rFont val="Century Schoolbook"/>
        <family val="1"/>
      </rPr>
      <t>,</t>
    </r>
    <r>
      <rPr>
        <b/>
        <sz val="12"/>
        <color indexed="8"/>
        <rFont val="新細明體"/>
        <family val="1"/>
        <charset val="136"/>
      </rPr>
      <t>移出位元長度</t>
    </r>
    <r>
      <rPr>
        <b/>
        <sz val="12"/>
        <color indexed="8"/>
        <rFont val="Century Schoolbook"/>
        <family val="1"/>
      </rPr>
      <t>,</t>
    </r>
    <r>
      <rPr>
        <b/>
        <sz val="12"/>
        <color indexed="8"/>
        <rFont val="新細明體"/>
        <family val="1"/>
        <charset val="136"/>
      </rPr>
      <t>新字串</t>
    </r>
    <r>
      <rPr>
        <b/>
        <sz val="12"/>
        <color indexed="8"/>
        <rFont val="Century Schoolbook"/>
        <family val="1"/>
      </rPr>
      <t>)</t>
    </r>
    <r>
      <rPr>
        <b/>
        <sz val="12"/>
        <color indexed="8"/>
        <rFont val="新細明體"/>
        <family val="1"/>
        <charset val="136"/>
      </rPr>
      <t xml:space="preserve"> </t>
    </r>
  </si>
  <si>
    <r>
      <t>¢</t>
    </r>
    <r>
      <rPr>
        <sz val="12"/>
        <color indexed="8"/>
        <rFont val="新細明體"/>
        <family val="1"/>
        <charset val="136"/>
      </rPr>
      <t>將</t>
    </r>
    <r>
      <rPr>
        <b/>
        <sz val="12"/>
        <color indexed="52"/>
        <rFont val="新細明體"/>
        <family val="1"/>
        <charset val="136"/>
      </rPr>
      <t>舊字串</t>
    </r>
    <r>
      <rPr>
        <sz val="12"/>
        <color indexed="8"/>
        <rFont val="新細明體"/>
        <family val="1"/>
        <charset val="136"/>
      </rPr>
      <t>由</t>
    </r>
    <r>
      <rPr>
        <b/>
        <sz val="12"/>
        <color indexed="52"/>
        <rFont val="新細明體"/>
        <family val="1"/>
        <charset val="136"/>
      </rPr>
      <t>起始位置</t>
    </r>
    <r>
      <rPr>
        <sz val="12"/>
        <color indexed="8"/>
        <rFont val="新細明體"/>
        <family val="1"/>
        <charset val="136"/>
      </rPr>
      <t>開始，消去</t>
    </r>
    <r>
      <rPr>
        <b/>
        <sz val="12"/>
        <color indexed="52"/>
        <rFont val="新細明體"/>
        <family val="1"/>
        <charset val="136"/>
      </rPr>
      <t>移出字元長度</t>
    </r>
    <r>
      <rPr>
        <sz val="12"/>
        <color indexed="8"/>
        <rFont val="新細明體"/>
        <family val="1"/>
        <charset val="136"/>
      </rPr>
      <t>所指定之字元數（或位元數），代之以</t>
    </r>
    <r>
      <rPr>
        <b/>
        <sz val="12"/>
        <color indexed="52"/>
        <rFont val="新細明體"/>
        <family val="1"/>
        <charset val="136"/>
      </rPr>
      <t>新字串</t>
    </r>
    <r>
      <rPr>
        <sz val="12"/>
        <color indexed="8"/>
        <rFont val="新細明體"/>
        <family val="1"/>
        <charset val="136"/>
      </rPr>
      <t>內容。</t>
    </r>
  </si>
  <si>
    <t>新字串</t>
    <phoneticPr fontId="2" type="noConversion"/>
  </si>
  <si>
    <t>高雄</t>
    <phoneticPr fontId="2" type="noConversion"/>
  </si>
  <si>
    <t>合江街</t>
    <phoneticPr fontId="2" type="noConversion"/>
  </si>
  <si>
    <t>六</t>
    <phoneticPr fontId="2" type="noConversion"/>
  </si>
  <si>
    <t>中山區</t>
    <phoneticPr fontId="2" type="noConversion"/>
  </si>
  <si>
    <r>
      <t>r</t>
    </r>
    <r>
      <rPr>
        <sz val="12"/>
        <rFont val="新細明體"/>
        <family val="1"/>
        <charset val="136"/>
      </rPr>
      <t>eplace-地址</t>
    </r>
    <phoneticPr fontId="2" type="noConversion"/>
  </si>
  <si>
    <r>
      <t>¢</t>
    </r>
    <r>
      <rPr>
        <sz val="12"/>
        <color indexed="8"/>
        <rFont val="新細明體"/>
        <family val="1"/>
        <charset val="136"/>
      </rPr>
      <t>若省略控制要處理之</t>
    </r>
    <r>
      <rPr>
        <sz val="12"/>
        <color indexed="8"/>
        <rFont val="Century Schoolbook"/>
        <family val="1"/>
      </rPr>
      <t>[</t>
    </r>
    <r>
      <rPr>
        <sz val="12"/>
        <color indexed="8"/>
        <rFont val="新細明體"/>
        <family val="1"/>
        <charset val="136"/>
      </rPr>
      <t>第幾組</t>
    </r>
    <r>
      <rPr>
        <sz val="12"/>
        <color indexed="8"/>
        <rFont val="Century Schoolbook"/>
        <family val="1"/>
      </rPr>
      <t>]</t>
    </r>
    <r>
      <rPr>
        <sz val="12"/>
        <color indexed="8"/>
        <rFont val="新細明體"/>
        <family val="1"/>
        <charset val="136"/>
      </rPr>
      <t>引數，則</t>
    </r>
    <r>
      <rPr>
        <b/>
        <sz val="12"/>
        <color indexed="52"/>
        <rFont val="新細明體"/>
        <family val="1"/>
        <charset val="136"/>
      </rPr>
      <t>文字串</t>
    </r>
    <r>
      <rPr>
        <sz val="12"/>
        <color indexed="8"/>
        <rFont val="新細明體"/>
        <family val="1"/>
        <charset val="136"/>
      </rPr>
      <t>中的每一組舊字串均會被取代為</t>
    </r>
    <r>
      <rPr>
        <b/>
        <sz val="12"/>
        <color indexed="52"/>
        <rFont val="新細明體"/>
        <family val="1"/>
        <charset val="136"/>
      </rPr>
      <t>要換成之新字串</t>
    </r>
    <r>
      <rPr>
        <sz val="12"/>
        <color indexed="8"/>
        <rFont val="新細明體"/>
        <family val="1"/>
        <charset val="136"/>
      </rPr>
      <t xml:space="preserve"> </t>
    </r>
  </si>
  <si>
    <r>
      <t>SUBSTITUTE(</t>
    </r>
    <r>
      <rPr>
        <b/>
        <sz val="12"/>
        <color indexed="12"/>
        <rFont val="新細明體"/>
        <family val="1"/>
        <charset val="136"/>
      </rPr>
      <t>文字串</t>
    </r>
    <r>
      <rPr>
        <b/>
        <sz val="12"/>
        <color indexed="12"/>
        <rFont val="Century Schoolbook"/>
        <family val="1"/>
      </rPr>
      <t>,</t>
    </r>
    <r>
      <rPr>
        <b/>
        <sz val="12"/>
        <color indexed="12"/>
        <rFont val="新細明體"/>
        <family val="1"/>
        <charset val="136"/>
      </rPr>
      <t>要取代之舊字串</t>
    </r>
    <r>
      <rPr>
        <b/>
        <sz val="12"/>
        <color indexed="12"/>
        <rFont val="Century Schoolbook"/>
        <family val="1"/>
      </rPr>
      <t>,</t>
    </r>
    <r>
      <rPr>
        <b/>
        <sz val="12"/>
        <color indexed="12"/>
        <rFont val="新細明體"/>
        <family val="1"/>
        <charset val="136"/>
      </rPr>
      <t>要換成之新字串</t>
    </r>
    <r>
      <rPr>
        <sz val="12"/>
        <color indexed="12"/>
        <rFont val="Century Schoolbook"/>
        <family val="1"/>
      </rPr>
      <t>,[</t>
    </r>
    <r>
      <rPr>
        <sz val="12"/>
        <color indexed="12"/>
        <rFont val="新細明體"/>
        <family val="1"/>
        <charset val="136"/>
      </rPr>
      <t>第幾組</t>
    </r>
    <r>
      <rPr>
        <sz val="12"/>
        <color indexed="12"/>
        <rFont val="Century Schoolbook"/>
        <family val="1"/>
      </rPr>
      <t>]</t>
    </r>
    <r>
      <rPr>
        <b/>
        <sz val="12"/>
        <color indexed="12"/>
        <rFont val="Century Schoolbook"/>
        <family val="1"/>
      </rPr>
      <t xml:space="preserve">) </t>
    </r>
  </si>
  <si>
    <t xml:space="preserve">．可將文字串中的指定的某一組要取代之舊字串（原內容可能有多組要更換之舊字串），更換為要換成之新字串。參見【取代】工作表 </t>
    <phoneticPr fontId="2" type="noConversion"/>
  </si>
  <si>
    <t xml:space="preserve">=SUBSTITUTE(A2,“(02) ”,“(02) 2”,1) </t>
  </si>
  <si>
    <r>
      <t>將台北區（區碼為</t>
    </r>
    <r>
      <rPr>
        <sz val="12"/>
        <color indexed="8"/>
        <rFont val="Century Schoolbook"/>
        <family val="1"/>
      </rPr>
      <t>“(02)”</t>
    </r>
    <r>
      <rPr>
        <sz val="12"/>
        <color indexed="8"/>
        <rFont val="新細明體"/>
        <family val="1"/>
        <charset val="136"/>
      </rPr>
      <t>）之電話的字首加上</t>
    </r>
    <r>
      <rPr>
        <sz val="12"/>
        <color indexed="8"/>
        <rFont val="Century Schoolbook"/>
        <family val="1"/>
      </rPr>
      <t>“2”</t>
    </r>
    <r>
      <rPr>
        <sz val="12"/>
        <color indexed="8"/>
        <rFont val="新細明體"/>
        <family val="1"/>
        <charset val="136"/>
      </rPr>
      <t>，使用之公式為：</t>
    </r>
    <phoneticPr fontId="2" type="noConversion"/>
  </si>
  <si>
    <r>
      <t>將</t>
    </r>
    <r>
      <rPr>
        <sz val="12"/>
        <color indexed="8"/>
        <rFont val="Century Schoolbook"/>
        <family val="1"/>
      </rPr>
      <t>“</t>
    </r>
    <r>
      <rPr>
        <sz val="12"/>
        <color indexed="8"/>
        <rFont val="新細明體"/>
        <family val="1"/>
        <charset val="136"/>
      </rPr>
      <t>北市</t>
    </r>
    <r>
      <rPr>
        <sz val="12"/>
        <color indexed="8"/>
        <rFont val="Century Schoolbook"/>
        <family val="1"/>
      </rPr>
      <t>”</t>
    </r>
    <r>
      <rPr>
        <sz val="12"/>
        <color indexed="8"/>
        <rFont val="新細明體"/>
        <family val="1"/>
        <charset val="136"/>
      </rPr>
      <t>改為</t>
    </r>
    <r>
      <rPr>
        <sz val="12"/>
        <color indexed="8"/>
        <rFont val="Century Schoolbook"/>
        <family val="1"/>
      </rPr>
      <t>“</t>
    </r>
    <r>
      <rPr>
        <sz val="12"/>
        <color indexed="8"/>
        <rFont val="新細明體"/>
        <family val="1"/>
        <charset val="136"/>
      </rPr>
      <t>台北市</t>
    </r>
    <r>
      <rPr>
        <sz val="12"/>
        <color indexed="8"/>
        <rFont val="Century Schoolbook"/>
        <family val="1"/>
      </rPr>
      <t>”</t>
    </r>
    <r>
      <rPr>
        <sz val="12"/>
        <color indexed="8"/>
        <rFont val="新細明體"/>
        <family val="1"/>
        <charset val="136"/>
      </rPr>
      <t>，使用公式為：</t>
    </r>
  </si>
  <si>
    <r>
      <t>=SUBSTITUTE(A2,“</t>
    </r>
    <r>
      <rPr>
        <sz val="12"/>
        <color indexed="21"/>
        <rFont val="新細明體"/>
        <family val="1"/>
        <charset val="136"/>
      </rPr>
      <t>北市</t>
    </r>
    <r>
      <rPr>
        <sz val="12"/>
        <color indexed="21"/>
        <rFont val="Century Schoolbook"/>
        <family val="1"/>
      </rPr>
      <t>”,“</t>
    </r>
    <r>
      <rPr>
        <sz val="12"/>
        <color indexed="21"/>
        <rFont val="新細明體"/>
        <family val="1"/>
        <charset val="136"/>
      </rPr>
      <t>台北市</t>
    </r>
    <r>
      <rPr>
        <sz val="12"/>
        <color indexed="21"/>
        <rFont val="Century Schoolbook"/>
        <family val="1"/>
      </rPr>
      <t>”,1)</t>
    </r>
  </si>
  <si>
    <r>
      <t>用來產生</t>
    </r>
    <r>
      <rPr>
        <b/>
        <sz val="12"/>
        <color indexed="52"/>
        <rFont val="新細明體"/>
        <family val="1"/>
        <charset val="136"/>
      </rPr>
      <t>數字</t>
    </r>
    <r>
      <rPr>
        <sz val="12"/>
        <color indexed="8"/>
        <rFont val="新細明體"/>
        <family val="1"/>
        <charset val="136"/>
      </rPr>
      <t>值所代表的</t>
    </r>
    <r>
      <rPr>
        <sz val="12"/>
        <color indexed="8"/>
        <rFont val="Century Schoolbook"/>
        <family val="1"/>
      </rPr>
      <t>ASCII</t>
    </r>
    <r>
      <rPr>
        <sz val="12"/>
        <color indexed="8"/>
        <rFont val="新細明體"/>
        <family val="1"/>
        <charset val="136"/>
      </rPr>
      <t>字元，</t>
    </r>
    <r>
      <rPr>
        <b/>
        <sz val="12"/>
        <color indexed="8"/>
        <rFont val="新細明體"/>
        <family val="1"/>
        <charset val="136"/>
      </rPr>
      <t>數字</t>
    </r>
    <r>
      <rPr>
        <sz val="12"/>
        <color indexed="8"/>
        <rFont val="新細明體"/>
        <family val="1"/>
        <charset val="136"/>
      </rPr>
      <t>之值應介於</t>
    </r>
    <r>
      <rPr>
        <sz val="12"/>
        <color indexed="8"/>
        <rFont val="Century Schoolbook"/>
        <family val="1"/>
      </rPr>
      <t>1</t>
    </r>
    <r>
      <rPr>
        <sz val="12"/>
        <color indexed="8"/>
        <rFont val="新細明體"/>
        <family val="1"/>
        <charset val="136"/>
      </rPr>
      <t>到</t>
    </r>
    <r>
      <rPr>
        <sz val="12"/>
        <color indexed="8"/>
        <rFont val="Century Schoolbook"/>
        <family val="1"/>
      </rPr>
      <t>255</t>
    </r>
    <r>
      <rPr>
        <sz val="12"/>
        <color indexed="8"/>
        <rFont val="新細明體"/>
        <family val="1"/>
        <charset val="136"/>
      </rPr>
      <t>。</t>
    </r>
  </si>
  <si>
    <r>
      <t>用來傳回</t>
    </r>
    <r>
      <rPr>
        <b/>
        <sz val="12"/>
        <color indexed="52"/>
        <rFont val="新細明體"/>
        <family val="1"/>
        <charset val="136"/>
      </rPr>
      <t>文字串</t>
    </r>
    <r>
      <rPr>
        <sz val="12"/>
        <color indexed="8"/>
        <rFont val="新細明體"/>
        <family val="1"/>
        <charset val="136"/>
      </rPr>
      <t>之『第一個』字所代表的</t>
    </r>
    <r>
      <rPr>
        <sz val="12"/>
        <color indexed="8"/>
        <rFont val="Century Schoolbook"/>
        <family val="1"/>
      </rPr>
      <t>ASCII</t>
    </r>
    <r>
      <rPr>
        <sz val="12"/>
        <color indexed="8"/>
        <rFont val="新細明體"/>
        <family val="1"/>
        <charset val="136"/>
      </rPr>
      <t>數值。</t>
    </r>
  </si>
  <si>
    <t>於『公式』處輸入條件</t>
    <phoneticPr fontId="2" type="noConversion"/>
  </si>
  <si>
    <t>=AND(CODE(A2)&gt;=65,CODE(A2)&lt;=90)</t>
    <phoneticPr fontId="2" type="noConversion"/>
  </si>
  <si>
    <t>執行『資料』/『驗證』/設定，於『儲存格內允許』處選「自訂」</t>
    <phoneticPr fontId="2" type="noConversion"/>
  </si>
  <si>
    <t>a</t>
  </si>
  <si>
    <t>A</t>
  </si>
  <si>
    <t>A</t>
    <phoneticPr fontId="2" type="noConversion"/>
  </si>
  <si>
    <t>大寫字母</t>
    <phoneticPr fontId="2" type="noConversion"/>
  </si>
  <si>
    <t>小寫字母  </t>
    <phoneticPr fontId="2" type="noConversion"/>
  </si>
  <si>
    <t>大寫字母code</t>
    <phoneticPr fontId="2" type="noConversion"/>
  </si>
  <si>
    <t>小寫字母  code</t>
    <phoneticPr fontId="2" type="noConversion"/>
  </si>
  <si>
    <t>B</t>
  </si>
  <si>
    <t>b</t>
  </si>
  <si>
    <t>C</t>
  </si>
  <si>
    <t>c</t>
  </si>
  <si>
    <t>D</t>
  </si>
  <si>
    <t>d</t>
  </si>
  <si>
    <t>E</t>
  </si>
  <si>
    <t>e</t>
  </si>
  <si>
    <t>F</t>
  </si>
  <si>
    <t>f</t>
  </si>
  <si>
    <t>G</t>
  </si>
  <si>
    <t>g</t>
  </si>
  <si>
    <t>H</t>
  </si>
  <si>
    <t>h</t>
  </si>
  <si>
    <t>I</t>
  </si>
  <si>
    <t>i</t>
  </si>
  <si>
    <t>J</t>
  </si>
  <si>
    <t>j</t>
  </si>
  <si>
    <t>K</t>
  </si>
  <si>
    <t>k</t>
  </si>
  <si>
    <t>L</t>
  </si>
  <si>
    <t>l</t>
  </si>
  <si>
    <t>M</t>
  </si>
  <si>
    <t>m</t>
  </si>
  <si>
    <t>N</t>
  </si>
  <si>
    <t>n</t>
  </si>
  <si>
    <t>O</t>
  </si>
  <si>
    <t>o</t>
  </si>
  <si>
    <t>P</t>
  </si>
  <si>
    <t>p</t>
  </si>
  <si>
    <t>Q</t>
  </si>
  <si>
    <t>q</t>
  </si>
  <si>
    <t>R</t>
  </si>
  <si>
    <t>r</t>
  </si>
  <si>
    <t>S</t>
  </si>
  <si>
    <t>s</t>
  </si>
  <si>
    <t>t</t>
  </si>
  <si>
    <t>U</t>
  </si>
  <si>
    <t>u</t>
  </si>
  <si>
    <t>V</t>
  </si>
  <si>
    <t>v</t>
  </si>
  <si>
    <t>W</t>
  </si>
  <si>
    <t>w</t>
  </si>
  <si>
    <t>X</t>
  </si>
  <si>
    <t>x</t>
  </si>
  <si>
    <t>Y</t>
  </si>
  <si>
    <t>y</t>
  </si>
  <si>
    <t>Z</t>
  </si>
  <si>
    <t>z</t>
  </si>
  <si>
    <r>
      <t>A</t>
    </r>
    <r>
      <rPr>
        <sz val="12"/>
        <rFont val="新細明體"/>
        <family val="1"/>
        <charset val="136"/>
      </rPr>
      <t>123</t>
    </r>
    <phoneticPr fontId="2" type="noConversion"/>
  </si>
  <si>
    <r>
      <t>LEN(</t>
    </r>
    <r>
      <rPr>
        <b/>
        <sz val="12"/>
        <color indexed="8"/>
        <rFont val="新細明體"/>
        <family val="1"/>
        <charset val="136"/>
      </rPr>
      <t>文字串</t>
    </r>
    <r>
      <rPr>
        <b/>
        <sz val="12"/>
        <color indexed="8"/>
        <rFont val="Century Schoolbook"/>
        <family val="1"/>
      </rPr>
      <t xml:space="preserve">) </t>
    </r>
  </si>
  <si>
    <r>
      <t>LENB(</t>
    </r>
    <r>
      <rPr>
        <b/>
        <sz val="12"/>
        <color indexed="8"/>
        <rFont val="新細明體"/>
        <family val="1"/>
        <charset val="136"/>
      </rPr>
      <t>文字串</t>
    </r>
    <r>
      <rPr>
        <b/>
        <sz val="12"/>
        <color indexed="8"/>
        <rFont val="Century Schoolbook"/>
        <family val="1"/>
      </rPr>
      <t>)</t>
    </r>
    <r>
      <rPr>
        <b/>
        <sz val="12"/>
        <color indexed="8"/>
        <rFont val="新細明體"/>
        <family val="1"/>
        <charset val="136"/>
      </rPr>
      <t xml:space="preserve"> </t>
    </r>
  </si>
  <si>
    <r>
      <t>¢</t>
    </r>
    <r>
      <rPr>
        <sz val="12"/>
        <color indexed="8"/>
        <rFont val="新細明體"/>
        <family val="1"/>
        <charset val="136"/>
      </rPr>
      <t>可算出</t>
    </r>
    <r>
      <rPr>
        <b/>
        <sz val="12"/>
        <color indexed="52"/>
        <rFont val="新細明體"/>
        <family val="1"/>
        <charset val="136"/>
      </rPr>
      <t>文字串</t>
    </r>
    <r>
      <rPr>
        <sz val="12"/>
        <color indexed="8"/>
        <rFont val="新細明體"/>
        <family val="1"/>
        <charset val="136"/>
      </rPr>
      <t>之字數或位元數（包括空白）。</t>
    </r>
  </si>
  <si>
    <r>
      <t>¢</t>
    </r>
    <r>
      <rPr>
        <sz val="12"/>
        <color indexed="8"/>
        <rFont val="新細明體"/>
        <family val="1"/>
        <charset val="136"/>
      </rPr>
      <t>若貨品編號首字為大寫字母且總長度為</t>
    </r>
    <r>
      <rPr>
        <sz val="12"/>
        <color indexed="8"/>
        <rFont val="Century Schoolbook"/>
        <family val="1"/>
      </rPr>
      <t>4</t>
    </r>
    <r>
      <rPr>
        <sz val="12"/>
        <color indexed="8"/>
        <rFont val="新細明體"/>
        <family val="1"/>
        <charset val="136"/>
      </rPr>
      <t xml:space="preserve">。 </t>
    </r>
  </si>
  <si>
    <r>
      <t>¢</t>
    </r>
    <r>
      <rPr>
        <sz val="12"/>
        <color indexed="8"/>
        <rFont val="新細明體"/>
        <family val="1"/>
        <charset val="136"/>
      </rPr>
      <t>檢查表中之貨品編號是否存有錯誤？使用之公式為：</t>
    </r>
  </si>
  <si>
    <r>
      <t>=IF(AND(LEN(A3)=4,CODE(A3)&gt;=65,CODE(A3)&lt;=90),"OK","</t>
    </r>
    <r>
      <rPr>
        <sz val="12"/>
        <color indexed="21"/>
        <rFont val="細明體"/>
        <family val="3"/>
        <charset val="136"/>
      </rPr>
      <t>編號錯誤</t>
    </r>
    <r>
      <rPr>
        <sz val="12"/>
        <color indexed="21"/>
        <rFont val="Century Schoolbook"/>
        <family val="1"/>
      </rPr>
      <t>")</t>
    </r>
    <phoneticPr fontId="2" type="noConversion"/>
  </si>
  <si>
    <r>
      <t>¢</t>
    </r>
    <r>
      <rPr>
        <sz val="12"/>
        <color indexed="8"/>
        <rFont val="新細明體"/>
        <family val="1"/>
        <charset val="136"/>
      </rPr>
      <t>若要明確指出所犯之錯誤，如：首字非大寫字母、長度錯誤或字母與長度均錯。其公式應為：</t>
    </r>
  </si>
  <si>
    <r>
      <t>=IF(AND(LEN(A12)=4,CODE(A12)&gt;=65,CODE(A12)&lt;=90),"OK",IF(AND(LEN(A12)&lt;&gt;4,OR(CODE(A12)&lt;65,CODE(A12)&gt;90)),"</t>
    </r>
    <r>
      <rPr>
        <sz val="12"/>
        <color indexed="21"/>
        <rFont val="細明體"/>
        <family val="3"/>
        <charset val="136"/>
      </rPr>
      <t>兩者均錯</t>
    </r>
    <r>
      <rPr>
        <sz val="12"/>
        <color indexed="21"/>
        <rFont val="Century Schoolbook"/>
        <family val="1"/>
      </rPr>
      <t>",IF(OR(CODE(A12)&lt;65,CODE(A12)&gt;90),"</t>
    </r>
    <r>
      <rPr>
        <sz val="12"/>
        <color indexed="21"/>
        <rFont val="細明體"/>
        <family val="3"/>
        <charset val="136"/>
      </rPr>
      <t>字母錯誤</t>
    </r>
    <r>
      <rPr>
        <sz val="12"/>
        <color indexed="21"/>
        <rFont val="Century Schoolbook"/>
        <family val="1"/>
      </rPr>
      <t>","</t>
    </r>
    <r>
      <rPr>
        <sz val="12"/>
        <color indexed="21"/>
        <rFont val="細明體"/>
        <family val="3"/>
        <charset val="136"/>
      </rPr>
      <t>長度錯誤</t>
    </r>
    <r>
      <rPr>
        <sz val="12"/>
        <color indexed="21"/>
        <rFont val="Century Schoolbook"/>
        <family val="1"/>
      </rPr>
      <t>")))</t>
    </r>
    <phoneticPr fontId="2" type="noConversion"/>
  </si>
  <si>
    <r>
      <t>利用</t>
    </r>
    <r>
      <rPr>
        <sz val="12"/>
        <color indexed="8"/>
        <rFont val="Century Schoolbook"/>
        <family val="1"/>
      </rPr>
      <t>LEN()</t>
    </r>
    <r>
      <rPr>
        <sz val="12"/>
        <color indexed="8"/>
        <rFont val="新細明體"/>
        <family val="1"/>
        <charset val="136"/>
      </rPr>
      <t>函數，於利用『資料驗證』「控制學號不得超過</t>
    </r>
    <r>
      <rPr>
        <sz val="12"/>
        <color indexed="8"/>
        <rFont val="Century Schoolbook"/>
        <family val="1"/>
      </rPr>
      <t>8</t>
    </r>
    <r>
      <rPr>
        <sz val="12"/>
        <color indexed="8"/>
        <rFont val="新細明體"/>
        <family val="1"/>
        <charset val="136"/>
      </rPr>
      <t>位長度。</t>
    </r>
  </si>
  <si>
    <r>
      <t>A</t>
    </r>
    <r>
      <rPr>
        <sz val="12"/>
        <rFont val="新細明體"/>
        <family val="1"/>
        <charset val="136"/>
      </rPr>
      <t>1234567</t>
    </r>
    <phoneticPr fontId="2" type="noConversion"/>
  </si>
  <si>
    <t>=AND(LEN(A7)=8,CODE(LEFT(A7,1)&gt;=65),CODE(LEFT(A7,1)&lt;=90))</t>
    <phoneticPr fontId="2" type="noConversion"/>
  </si>
  <si>
    <t>自訂公式</t>
    <phoneticPr fontId="2" type="noConversion"/>
  </si>
  <si>
    <r>
      <t>EXACT(</t>
    </r>
    <r>
      <rPr>
        <b/>
        <sz val="12"/>
        <color indexed="8"/>
        <rFont val="新細明體"/>
        <family val="1"/>
        <charset val="136"/>
      </rPr>
      <t>文字串</t>
    </r>
    <r>
      <rPr>
        <b/>
        <sz val="12"/>
        <color indexed="8"/>
        <rFont val="Century Schoolbook"/>
        <family val="1"/>
      </rPr>
      <t>1,</t>
    </r>
    <r>
      <rPr>
        <b/>
        <sz val="12"/>
        <color indexed="8"/>
        <rFont val="新細明體"/>
        <family val="1"/>
        <charset val="136"/>
      </rPr>
      <t>文字串</t>
    </r>
    <r>
      <rPr>
        <b/>
        <sz val="12"/>
        <color indexed="8"/>
        <rFont val="Century Schoolbook"/>
        <family val="1"/>
      </rPr>
      <t>2)</t>
    </r>
    <r>
      <rPr>
        <sz val="12"/>
        <color indexed="8"/>
        <rFont val="新細明體"/>
        <family val="1"/>
        <charset val="136"/>
      </rPr>
      <t xml:space="preserve"> </t>
    </r>
  </si>
  <si>
    <r>
      <t>¢</t>
    </r>
    <r>
      <rPr>
        <sz val="12"/>
        <color indexed="8"/>
        <rFont val="新細明體"/>
        <family val="1"/>
        <charset val="136"/>
      </rPr>
      <t>本函數用以比較兩字串是否完全相同？通常，直接以等號（</t>
    </r>
    <r>
      <rPr>
        <sz val="12"/>
        <color indexed="8"/>
        <rFont val="Century Schoolbook"/>
        <family val="1"/>
      </rPr>
      <t>=</t>
    </r>
    <r>
      <rPr>
        <sz val="12"/>
        <color indexed="8"/>
        <rFont val="新細明體"/>
        <family val="1"/>
        <charset val="136"/>
      </rPr>
      <t xml:space="preserve">）進行字串內容之比較時，會視大小寫為相同內容。 </t>
    </r>
  </si>
  <si>
    <t>固定小數位數值轉文字</t>
  </si>
  <si>
    <r>
      <t>FIXED(</t>
    </r>
    <r>
      <rPr>
        <b/>
        <sz val="12"/>
        <color indexed="12"/>
        <rFont val="新細明體"/>
        <family val="1"/>
        <charset val="136"/>
      </rPr>
      <t>數值</t>
    </r>
    <r>
      <rPr>
        <sz val="12"/>
        <color indexed="12"/>
        <rFont val="Century Schoolbook"/>
        <family val="1"/>
      </rPr>
      <t>,</t>
    </r>
    <r>
      <rPr>
        <sz val="12"/>
        <color indexed="12"/>
        <rFont val="新細明體"/>
        <family val="1"/>
        <charset val="136"/>
      </rPr>
      <t>小數位</t>
    </r>
    <r>
      <rPr>
        <sz val="12"/>
        <color indexed="12"/>
        <rFont val="Century Schoolbook"/>
        <family val="1"/>
      </rPr>
      <t>,</t>
    </r>
    <r>
      <rPr>
        <sz val="12"/>
        <color indexed="12"/>
        <rFont val="新細明體"/>
        <family val="1"/>
        <charset val="136"/>
      </rPr>
      <t>不要逗號</t>
    </r>
    <r>
      <rPr>
        <b/>
        <sz val="12"/>
        <color indexed="12"/>
        <rFont val="Century Schoolbook"/>
        <family val="1"/>
      </rPr>
      <t>)</t>
    </r>
    <r>
      <rPr>
        <b/>
        <sz val="12"/>
        <color indexed="12"/>
        <rFont val="新細明體"/>
        <family val="1"/>
        <charset val="136"/>
      </rPr>
      <t xml:space="preserve"> </t>
    </r>
  </si>
  <si>
    <t>．將數值依句點和逗點格式，於指定之小數位將其轉換為文字。若省略小數位，其預設值為2。</t>
    <phoneticPr fontId="2" type="noConversion"/>
  </si>
  <si>
    <t>將一個數字四捨五入到指定的小數位數，使用句點和逗點以小數點格式製作數字的格式，然後傳回文字結果。</t>
  </si>
  <si>
    <r>
      <t>FIXED</t>
    </r>
    <r>
      <rPr>
        <sz val="12"/>
        <color indexed="12"/>
        <rFont val="新細明體"/>
        <family val="1"/>
        <charset val="136"/>
      </rPr>
      <t>(</t>
    </r>
    <r>
      <rPr>
        <b/>
        <sz val="12"/>
        <color indexed="12"/>
        <rFont val="新細明體"/>
        <family val="1"/>
        <charset val="136"/>
      </rPr>
      <t>number</t>
    </r>
    <r>
      <rPr>
        <sz val="12"/>
        <color indexed="12"/>
        <rFont val="新細明體"/>
        <family val="1"/>
        <charset val="136"/>
      </rPr>
      <t>,decimals,no_commas)</t>
    </r>
  </si>
  <si>
    <t>Number    係指您要四捨五入並轉換為文字的數字。</t>
  </si>
  <si>
    <t>Decimals    係指小數點右邊的小數位數。</t>
  </si>
  <si>
    <t>資料</t>
  </si>
  <si>
    <t>敘述 (結果)</t>
  </si>
  <si>
    <t>四捨五入到小數點後一位 (1,234.6)</t>
  </si>
  <si>
    <t>將小數點四捨五入到整數 (1,230)</t>
  </si>
  <si>
    <t>四捨五入第二位到小數點左邊一位，不需要逗號 (-1230)</t>
  </si>
  <si>
    <t>四捨五入第三個數字 2 位數到小數點左邊 (44.33)</t>
  </si>
  <si>
    <t>dollar</t>
    <phoneticPr fontId="2" type="noConversion"/>
  </si>
  <si>
    <r>
      <t>No_commas    是一個邏輯數值，省略時，其預設值為</t>
    </r>
    <r>
      <rPr>
        <sz val="12"/>
        <rFont val="新細明體"/>
        <family val="1"/>
        <charset val="136"/>
      </rPr>
      <t>FALSE</t>
    </r>
    <r>
      <rPr>
        <sz val="12"/>
        <rFont val="新細明體"/>
        <family val="1"/>
        <charset val="136"/>
      </rPr>
      <t>，處理結果將含千分位之逗號；如果</t>
    </r>
    <r>
      <rPr>
        <sz val="12"/>
        <color indexed="12"/>
        <rFont val="新細明體"/>
        <family val="1"/>
        <charset val="136"/>
      </rPr>
      <t xml:space="preserve"> TRUE，避免再傳回的內文中有 FIXED 包含逗點。</t>
    </r>
    <phoneticPr fontId="2" type="noConversion"/>
  </si>
  <si>
    <t xml:space="preserve">其與DOLLAR()之差別僅在最前面無金錢符號而已 </t>
    <phoneticPr fontId="2" type="noConversion"/>
  </si>
  <si>
    <r>
      <t>¢</t>
    </r>
    <r>
      <rPr>
        <sz val="12"/>
        <color indexed="8"/>
        <rFont val="新細明體"/>
        <family val="1"/>
        <charset val="136"/>
      </rPr>
      <t>本函數是用於知道要處理之舊字串時，其</t>
    </r>
    <r>
      <rPr>
        <sz val="12"/>
        <color indexed="12"/>
        <rFont val="新細明體"/>
        <family val="1"/>
        <charset val="136"/>
      </rPr>
      <t>控制內容是字串</t>
    </r>
    <r>
      <rPr>
        <sz val="12"/>
        <color indexed="8"/>
        <rFont val="新細明體"/>
        <family val="1"/>
        <charset val="136"/>
      </rPr>
      <t>；</t>
    </r>
    <r>
      <rPr>
        <sz val="12"/>
        <color indexed="12"/>
        <rFont val="新細明體"/>
        <family val="1"/>
        <charset val="136"/>
      </rPr>
      <t>而若是以位置進行處理，則必須使用</t>
    </r>
    <r>
      <rPr>
        <sz val="12"/>
        <color indexed="12"/>
        <rFont val="Century Schoolbook"/>
        <family val="1"/>
      </rPr>
      <t>REPLACE()</t>
    </r>
    <r>
      <rPr>
        <sz val="12"/>
        <color indexed="12"/>
        <rFont val="新細明體"/>
        <family val="1"/>
        <charset val="136"/>
      </rPr>
      <t xml:space="preserve">函數，其控制內容是數字。 </t>
    </r>
    <phoneticPr fontId="2" type="noConversion"/>
  </si>
  <si>
    <r>
      <t>¢</t>
    </r>
    <r>
      <rPr>
        <sz val="12"/>
        <color indexed="12"/>
        <rFont val="新細明體"/>
        <family val="1"/>
        <charset val="136"/>
      </rPr>
      <t>若想區別出大小寫之不同，就得使用</t>
    </r>
    <r>
      <rPr>
        <sz val="12"/>
        <color indexed="12"/>
        <rFont val="Century Schoolbook"/>
        <family val="1"/>
      </rPr>
      <t>EXACT()</t>
    </r>
    <r>
      <rPr>
        <sz val="12"/>
        <color indexed="12"/>
        <rFont val="新細明體"/>
        <family val="1"/>
        <charset val="136"/>
      </rPr>
      <t>函數，因它會區分出大小寫。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</si>
</sst>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\-&quot;$&quot;#,##0"/>
  </numFmts>
  <fonts count="31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sz val="12"/>
      <name val="新細明體"/>
      <family val="1"/>
      <charset val="136"/>
    </font>
    <font>
      <b/>
      <sz val="12"/>
      <name val="新細明體"/>
      <family val="1"/>
      <charset val="136"/>
    </font>
    <font>
      <sz val="11"/>
      <name val="新細明體"/>
      <family val="1"/>
      <charset val="136"/>
    </font>
    <font>
      <sz val="12"/>
      <color indexed="12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name val="Times New Roman"/>
      <family val="1"/>
    </font>
    <font>
      <sz val="12"/>
      <color indexed="52"/>
      <name val="Wingdings"/>
      <charset val="2"/>
    </font>
    <font>
      <sz val="12"/>
      <color indexed="8"/>
      <name val="Century Schoolbook"/>
      <family val="1"/>
    </font>
    <font>
      <sz val="12"/>
      <color indexed="21"/>
      <name val="Century Schoolbook"/>
      <family val="1"/>
    </font>
    <font>
      <sz val="12"/>
      <name val="細明體"/>
      <family val="3"/>
      <charset val="136"/>
    </font>
    <font>
      <sz val="12"/>
      <color indexed="12"/>
      <name val="Times New Roman"/>
      <family val="1"/>
    </font>
    <font>
      <sz val="12"/>
      <color indexed="10"/>
      <name val="細明體"/>
      <family val="3"/>
      <charset val="136"/>
    </font>
    <font>
      <sz val="12"/>
      <color indexed="12"/>
      <name val="細明體"/>
      <family val="3"/>
      <charset val="136"/>
    </font>
    <font>
      <b/>
      <sz val="12"/>
      <color indexed="8"/>
      <name val="Century Schoolbook"/>
      <family val="1"/>
    </font>
    <font>
      <sz val="12"/>
      <name val="新細明體"/>
      <family val="1"/>
      <charset val="136"/>
    </font>
    <font>
      <sz val="12"/>
      <color indexed="12"/>
      <name val="Wingdings"/>
      <charset val="2"/>
    </font>
    <font>
      <sz val="12"/>
      <color indexed="21"/>
      <name val="新細明體"/>
      <family val="1"/>
      <charset val="136"/>
    </font>
    <font>
      <sz val="12"/>
      <color indexed="12"/>
      <name val="Century Schoolbook"/>
      <family val="1"/>
    </font>
    <font>
      <b/>
      <sz val="12"/>
      <color indexed="12"/>
      <name val="Century Schoolbook"/>
      <family val="1"/>
    </font>
    <font>
      <b/>
      <sz val="12"/>
      <color indexed="12"/>
      <name val="新細明體"/>
      <family val="1"/>
      <charset val="136"/>
    </font>
    <font>
      <sz val="12"/>
      <name val="Arial"/>
      <family val="2"/>
    </font>
    <font>
      <b/>
      <sz val="14.15"/>
      <name val="新細明體"/>
      <family val="1"/>
      <charset val="136"/>
    </font>
    <font>
      <sz val="12"/>
      <color indexed="21"/>
      <name val="細明體"/>
      <family val="3"/>
      <charset val="136"/>
    </font>
    <font>
      <sz val="12"/>
      <color indexed="54"/>
      <name val="新細明體"/>
      <family val="1"/>
      <charset val="136"/>
    </font>
    <font>
      <sz val="12"/>
      <color indexed="8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1" fillId="0" borderId="0"/>
    <xf numFmtId="0" fontId="4" fillId="0" borderId="0">
      <alignment vertical="center"/>
    </xf>
  </cellStyleXfs>
  <cellXfs count="82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quotePrefix="1" applyFont="1"/>
    <xf numFmtId="0" fontId="4" fillId="0" borderId="0" xfId="0" quotePrefix="1" applyFont="1" applyAlignment="1"/>
    <xf numFmtId="14" fontId="4" fillId="0" borderId="0" xfId="0" applyNumberFormat="1" applyFont="1"/>
    <xf numFmtId="0" fontId="4" fillId="0" borderId="0" xfId="0" quotePrefix="1" applyFont="1" applyAlignment="1">
      <alignment horizontal="left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6" fontId="4" fillId="0" borderId="0" xfId="0" applyNumberFormat="1" applyFont="1"/>
    <xf numFmtId="0" fontId="5" fillId="0" borderId="0" xfId="0" applyFont="1" applyAlignment="1">
      <alignment horizontal="center"/>
    </xf>
    <xf numFmtId="0" fontId="7" fillId="0" borderId="0" xfId="0" applyFont="1"/>
    <xf numFmtId="0" fontId="4" fillId="0" borderId="0" xfId="0" applyFont="1" applyAlignment="1">
      <alignment horizontal="left"/>
    </xf>
    <xf numFmtId="0" fontId="6" fillId="0" borderId="0" xfId="0" quotePrefix="1" applyFont="1"/>
    <xf numFmtId="0" fontId="6" fillId="0" borderId="0" xfId="0" applyFont="1"/>
    <xf numFmtId="0" fontId="4" fillId="0" borderId="0" xfId="0" applyFont="1" applyAlignment="1">
      <alignment horizontal="right"/>
    </xf>
    <xf numFmtId="0" fontId="4" fillId="2" borderId="0" xfId="0" applyFont="1" applyFill="1"/>
    <xf numFmtId="0" fontId="11" fillId="2" borderId="0" xfId="1" applyFill="1"/>
    <xf numFmtId="0" fontId="0" fillId="2" borderId="0" xfId="0" applyFill="1"/>
    <xf numFmtId="0" fontId="0" fillId="2" borderId="0" xfId="0" quotePrefix="1" applyFill="1"/>
    <xf numFmtId="0" fontId="11" fillId="3" borderId="0" xfId="1" applyFill="1"/>
    <xf numFmtId="0" fontId="0" fillId="3" borderId="0" xfId="0" quotePrefix="1" applyFill="1"/>
    <xf numFmtId="0" fontId="0" fillId="0" borderId="0" xfId="0" quotePrefix="1"/>
    <xf numFmtId="0" fontId="4" fillId="2" borderId="0" xfId="0" quotePrefix="1" applyFont="1" applyFill="1"/>
    <xf numFmtId="0" fontId="5" fillId="4" borderId="0" xfId="0" applyFont="1" applyFill="1"/>
    <xf numFmtId="0" fontId="4" fillId="4" borderId="0" xfId="0" applyFont="1" applyFill="1"/>
    <xf numFmtId="0" fontId="4" fillId="5" borderId="0" xfId="0" applyFont="1" applyFill="1"/>
    <xf numFmtId="0" fontId="4" fillId="0" borderId="0" xfId="0" applyFont="1" applyFill="1"/>
    <xf numFmtId="0" fontId="12" fillId="0" borderId="0" xfId="0" applyFont="1"/>
    <xf numFmtId="0" fontId="1" fillId="0" borderId="0" xfId="0" applyFont="1"/>
    <xf numFmtId="0" fontId="14" fillId="0" borderId="0" xfId="0" applyFont="1"/>
    <xf numFmtId="0" fontId="11" fillId="4" borderId="0" xfId="1" applyFill="1"/>
    <xf numFmtId="0" fontId="15" fillId="4" borderId="1" xfId="2" applyFont="1" applyFill="1" applyBorder="1" applyAlignment="1">
      <alignment horizontal="center" wrapText="1"/>
    </xf>
    <xf numFmtId="0" fontId="15" fillId="4" borderId="1" xfId="2" applyFont="1" applyFill="1" applyBorder="1" applyAlignment="1">
      <alignment vertical="top" wrapText="1"/>
    </xf>
    <xf numFmtId="0" fontId="15" fillId="4" borderId="1" xfId="2" applyFont="1" applyFill="1" applyBorder="1" applyAlignment="1">
      <alignment horizontal="center" shrinkToFit="1"/>
    </xf>
    <xf numFmtId="0" fontId="11" fillId="0" borderId="0" xfId="2" applyFont="1" applyAlignment="1">
      <alignment horizontal="center"/>
    </xf>
    <xf numFmtId="0" fontId="16" fillId="0" borderId="0" xfId="1" applyFont="1"/>
    <xf numFmtId="0" fontId="15" fillId="0" borderId="0" xfId="1" applyFont="1"/>
    <xf numFmtId="0" fontId="4" fillId="0" borderId="0" xfId="2">
      <alignment vertical="center"/>
    </xf>
    <xf numFmtId="0" fontId="11" fillId="0" borderId="0" xfId="1" applyFont="1"/>
    <xf numFmtId="0" fontId="16" fillId="2" borderId="0" xfId="1" applyFont="1" applyFill="1"/>
    <xf numFmtId="0" fontId="11" fillId="0" borderId="0" xfId="1"/>
    <xf numFmtId="0" fontId="7" fillId="0" borderId="0" xfId="2" applyFont="1">
      <alignment vertical="center"/>
    </xf>
    <xf numFmtId="0" fontId="5" fillId="0" borderId="0" xfId="2" applyFont="1">
      <alignment vertical="center"/>
    </xf>
    <xf numFmtId="0" fontId="16" fillId="5" borderId="0" xfId="1" applyFont="1" applyFill="1"/>
    <xf numFmtId="0" fontId="4" fillId="3" borderId="0" xfId="2" quotePrefix="1" applyFill="1">
      <alignment vertical="center"/>
    </xf>
    <xf numFmtId="0" fontId="4" fillId="2" borderId="0" xfId="2" quotePrefix="1" applyFill="1">
      <alignment vertical="center"/>
    </xf>
    <xf numFmtId="0" fontId="4" fillId="2" borderId="0" xfId="2" quotePrefix="1" applyFont="1" applyFill="1">
      <alignment vertical="center"/>
    </xf>
    <xf numFmtId="0" fontId="18" fillId="2" borderId="0" xfId="1" applyFont="1" applyFill="1"/>
    <xf numFmtId="0" fontId="16" fillId="3" borderId="0" xfId="1" applyFont="1" applyFill="1"/>
    <xf numFmtId="0" fontId="18" fillId="3" borderId="0" xfId="1" applyFont="1" applyFill="1"/>
    <xf numFmtId="0" fontId="11" fillId="6" borderId="0" xfId="1" applyFill="1"/>
    <xf numFmtId="0" fontId="15" fillId="6" borderId="0" xfId="1" applyFont="1" applyFill="1"/>
    <xf numFmtId="0" fontId="11" fillId="0" borderId="0" xfId="1" applyFill="1"/>
    <xf numFmtId="0" fontId="16" fillId="6" borderId="0" xfId="1" applyFont="1" applyFill="1"/>
    <xf numFmtId="0" fontId="4" fillId="0" borderId="0" xfId="2" quotePrefix="1" applyFont="1">
      <alignment vertical="center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14" fillId="0" borderId="0" xfId="0" quotePrefix="1" applyFont="1"/>
    <xf numFmtId="0" fontId="4" fillId="0" borderId="2" xfId="0" applyFont="1" applyBorder="1"/>
    <xf numFmtId="0" fontId="4" fillId="3" borderId="0" xfId="0" applyFont="1" applyFill="1"/>
    <xf numFmtId="0" fontId="4" fillId="7" borderId="0" xfId="0" applyFont="1" applyFill="1"/>
    <xf numFmtId="0" fontId="4" fillId="8" borderId="0" xfId="0" applyFont="1" applyFill="1"/>
    <xf numFmtId="0" fontId="24" fillId="0" borderId="0" xfId="0" applyFont="1"/>
    <xf numFmtId="0" fontId="1" fillId="0" borderId="0" xfId="0" applyFont="1" applyAlignment="1">
      <alignment wrapText="1"/>
    </xf>
    <xf numFmtId="0" fontId="7" fillId="0" borderId="0" xfId="0" quotePrefix="1" applyFont="1"/>
    <xf numFmtId="0" fontId="26" fillId="0" borderId="0" xfId="0" applyFont="1"/>
    <xf numFmtId="0" fontId="27" fillId="9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>
      <alignment vertical="top"/>
    </xf>
    <xf numFmtId="0" fontId="29" fillId="0" borderId="0" xfId="0" applyFont="1"/>
    <xf numFmtId="0" fontId="24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30" fillId="0" borderId="0" xfId="0" applyFont="1"/>
    <xf numFmtId="0" fontId="7" fillId="2" borderId="0" xfId="0" applyFont="1" applyFill="1" applyAlignment="1">
      <alignment vertical="top"/>
    </xf>
    <xf numFmtId="0" fontId="7" fillId="4" borderId="0" xfId="0" applyFont="1" applyFill="1"/>
    <xf numFmtId="0" fontId="5" fillId="9" borderId="0" xfId="0" applyFont="1" applyFill="1" applyBorder="1" applyAlignment="1">
      <alignment horizontal="center" vertical="center" wrapText="1"/>
    </xf>
  </cellXfs>
  <cellStyles count="3">
    <cellStyle name="一般" xfId="0" builtinId="0"/>
    <cellStyle name="一般_function2003-all" xfId="1" xr:uid="{00000000-0005-0000-0000-000001000000}"/>
    <cellStyle name="一般_function2003-text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5"/>
  <sheetViews>
    <sheetView workbookViewId="0">
      <pane xSplit="1" ySplit="1" topLeftCell="B17" activePane="bottomRight" state="frozen"/>
      <selection pane="topRight" activeCell="B1" sqref="B1"/>
      <selection pane="bottomLeft" activeCell="A2" sqref="A2"/>
      <selection pane="bottomRight" activeCell="C29" sqref="C29"/>
    </sheetView>
  </sheetViews>
  <sheetFormatPr defaultColWidth="9" defaultRowHeight="16.2"/>
  <cols>
    <col min="1" max="1" width="15.33203125" style="41" customWidth="1"/>
    <col min="2" max="2" width="48.77734375" style="41" customWidth="1"/>
    <col min="3" max="3" width="18.6640625" style="38" customWidth="1"/>
    <col min="4" max="4" width="6" style="38" customWidth="1"/>
    <col min="5" max="5" width="7.109375" style="38" customWidth="1"/>
    <col min="6" max="16384" width="9" style="38"/>
  </cols>
  <sheetData>
    <row r="1" spans="1:5" s="35" customFormat="1">
      <c r="A1" s="31" t="s">
        <v>340</v>
      </c>
      <c r="B1" s="32" t="s">
        <v>341</v>
      </c>
      <c r="C1" s="33" t="s">
        <v>342</v>
      </c>
      <c r="D1" s="34" t="s">
        <v>343</v>
      </c>
      <c r="E1" s="34" t="s">
        <v>344</v>
      </c>
    </row>
    <row r="2" spans="1:5">
      <c r="A2" s="36" t="s">
        <v>304</v>
      </c>
      <c r="B2" s="37" t="s">
        <v>345</v>
      </c>
      <c r="C2" s="55" t="s">
        <v>377</v>
      </c>
    </row>
    <row r="3" spans="1:5">
      <c r="A3" s="39" t="s">
        <v>305</v>
      </c>
      <c r="B3" s="37" t="s">
        <v>346</v>
      </c>
      <c r="C3" s="55" t="s">
        <v>378</v>
      </c>
      <c r="D3" s="38" t="s">
        <v>347</v>
      </c>
    </row>
    <row r="4" spans="1:5">
      <c r="A4" s="40" t="s">
        <v>306</v>
      </c>
      <c r="B4" s="40" t="s">
        <v>307</v>
      </c>
      <c r="D4" s="38" t="s">
        <v>347</v>
      </c>
    </row>
    <row r="5" spans="1:5">
      <c r="A5" s="40" t="s">
        <v>308</v>
      </c>
      <c r="B5" s="40" t="s">
        <v>309</v>
      </c>
      <c r="D5" s="38" t="s">
        <v>347</v>
      </c>
    </row>
    <row r="6" spans="1:5">
      <c r="A6" s="40" t="s">
        <v>310</v>
      </c>
      <c r="B6" s="40" t="s">
        <v>311</v>
      </c>
      <c r="D6" s="38" t="s">
        <v>347</v>
      </c>
    </row>
    <row r="7" spans="1:5">
      <c r="A7" s="54" t="s">
        <v>318</v>
      </c>
      <c r="B7" s="54" t="s">
        <v>319</v>
      </c>
      <c r="D7" s="38" t="s">
        <v>347</v>
      </c>
    </row>
    <row r="8" spans="1:5" s="42" customFormat="1">
      <c r="A8" s="40" t="s">
        <v>320</v>
      </c>
      <c r="B8" s="48" t="s">
        <v>360</v>
      </c>
      <c r="C8" s="42" t="s">
        <v>361</v>
      </c>
      <c r="D8" s="38" t="s">
        <v>347</v>
      </c>
    </row>
    <row r="9" spans="1:5" s="42" customFormat="1">
      <c r="A9" s="49" t="s">
        <v>358</v>
      </c>
      <c r="B9" s="50" t="s">
        <v>359</v>
      </c>
      <c r="C9" s="42" t="s">
        <v>362</v>
      </c>
      <c r="D9" s="38" t="s">
        <v>347</v>
      </c>
    </row>
    <row r="10" spans="1:5" s="42" customFormat="1">
      <c r="A10" s="40" t="s">
        <v>321</v>
      </c>
      <c r="B10" s="40" t="s">
        <v>322</v>
      </c>
      <c r="C10" s="42" t="s">
        <v>361</v>
      </c>
      <c r="D10" s="38" t="s">
        <v>347</v>
      </c>
    </row>
    <row r="11" spans="1:5" s="42" customFormat="1">
      <c r="A11" s="49" t="s">
        <v>363</v>
      </c>
      <c r="B11" s="50" t="s">
        <v>365</v>
      </c>
      <c r="C11" s="42" t="s">
        <v>362</v>
      </c>
      <c r="D11" s="38" t="s">
        <v>347</v>
      </c>
    </row>
    <row r="12" spans="1:5">
      <c r="A12" s="40" t="s">
        <v>325</v>
      </c>
      <c r="B12" s="40" t="s">
        <v>326</v>
      </c>
      <c r="C12" s="42" t="s">
        <v>361</v>
      </c>
      <c r="D12" s="38" t="s">
        <v>347</v>
      </c>
    </row>
    <row r="13" spans="1:5">
      <c r="A13" s="49" t="s">
        <v>364</v>
      </c>
      <c r="B13" s="50" t="s">
        <v>366</v>
      </c>
      <c r="C13" s="42" t="s">
        <v>362</v>
      </c>
      <c r="D13" s="38" t="s">
        <v>347</v>
      </c>
    </row>
    <row r="14" spans="1:5">
      <c r="A14" s="40" t="s">
        <v>327</v>
      </c>
      <c r="B14" s="40" t="s">
        <v>328</v>
      </c>
      <c r="C14" s="42" t="s">
        <v>361</v>
      </c>
      <c r="D14" s="38" t="s">
        <v>347</v>
      </c>
    </row>
    <row r="15" spans="1:5">
      <c r="A15" s="49" t="s">
        <v>367</v>
      </c>
      <c r="B15" s="50" t="s">
        <v>369</v>
      </c>
      <c r="C15" s="42" t="s">
        <v>362</v>
      </c>
      <c r="D15" s="38" t="s">
        <v>368</v>
      </c>
    </row>
    <row r="16" spans="1:5">
      <c r="A16" s="40" t="s">
        <v>329</v>
      </c>
      <c r="B16" s="40" t="s">
        <v>348</v>
      </c>
      <c r="C16" s="42" t="s">
        <v>361</v>
      </c>
      <c r="D16" s="38" t="s">
        <v>368</v>
      </c>
    </row>
    <row r="17" spans="1:4">
      <c r="A17" s="49" t="s">
        <v>371</v>
      </c>
      <c r="B17" s="50" t="s">
        <v>370</v>
      </c>
      <c r="C17" s="42" t="s">
        <v>362</v>
      </c>
      <c r="D17" s="38" t="s">
        <v>368</v>
      </c>
    </row>
    <row r="18" spans="1:4">
      <c r="A18" s="40" t="s">
        <v>332</v>
      </c>
      <c r="B18" s="40" t="s">
        <v>372</v>
      </c>
      <c r="C18" s="42" t="s">
        <v>361</v>
      </c>
      <c r="D18" s="38" t="s">
        <v>368</v>
      </c>
    </row>
    <row r="19" spans="1:4">
      <c r="A19" s="49" t="s">
        <v>373</v>
      </c>
      <c r="B19" s="50" t="s">
        <v>375</v>
      </c>
      <c r="C19" s="42" t="s">
        <v>362</v>
      </c>
      <c r="D19" s="38" t="s">
        <v>368</v>
      </c>
    </row>
    <row r="20" spans="1:4">
      <c r="A20" s="53" t="s">
        <v>334</v>
      </c>
      <c r="B20" s="53" t="s">
        <v>335</v>
      </c>
      <c r="D20" s="38" t="s">
        <v>347</v>
      </c>
    </row>
    <row r="21" spans="1:4" s="42" customFormat="1">
      <c r="A21" s="40" t="s">
        <v>323</v>
      </c>
      <c r="B21" s="40" t="s">
        <v>324</v>
      </c>
      <c r="C21" s="42" t="s">
        <v>361</v>
      </c>
      <c r="D21" s="38" t="s">
        <v>347</v>
      </c>
    </row>
    <row r="22" spans="1:4" s="42" customFormat="1">
      <c r="A22" s="40" t="s">
        <v>374</v>
      </c>
      <c r="B22" s="48" t="s">
        <v>376</v>
      </c>
      <c r="C22" s="42" t="s">
        <v>362</v>
      </c>
      <c r="D22" s="38" t="s">
        <v>347</v>
      </c>
    </row>
    <row r="23" spans="1:4">
      <c r="A23" s="51" t="s">
        <v>330</v>
      </c>
      <c r="B23" s="51" t="s">
        <v>331</v>
      </c>
      <c r="D23" s="38" t="s">
        <v>347</v>
      </c>
    </row>
    <row r="24" spans="1:4">
      <c r="A24" s="51" t="s">
        <v>333</v>
      </c>
      <c r="B24" s="52" t="s">
        <v>349</v>
      </c>
      <c r="D24" s="38" t="s">
        <v>347</v>
      </c>
    </row>
    <row r="25" spans="1:4">
      <c r="A25" s="41" t="s">
        <v>312</v>
      </c>
      <c r="B25" s="41" t="s">
        <v>313</v>
      </c>
      <c r="D25" s="38" t="s">
        <v>347</v>
      </c>
    </row>
    <row r="26" spans="1:4">
      <c r="A26" s="41" t="s">
        <v>314</v>
      </c>
      <c r="B26" s="41" t="s">
        <v>315</v>
      </c>
      <c r="D26" s="38" t="s">
        <v>347</v>
      </c>
    </row>
    <row r="27" spans="1:4">
      <c r="A27" s="41" t="s">
        <v>316</v>
      </c>
      <c r="B27" s="41" t="s">
        <v>317</v>
      </c>
      <c r="D27" s="38" t="s">
        <v>347</v>
      </c>
    </row>
    <row r="28" spans="1:4">
      <c r="A28" s="41" t="s">
        <v>336</v>
      </c>
      <c r="B28" s="37" t="s">
        <v>350</v>
      </c>
      <c r="D28" s="38" t="s">
        <v>347</v>
      </c>
    </row>
    <row r="29" spans="1:4">
      <c r="A29" s="41" t="s">
        <v>337</v>
      </c>
      <c r="B29" s="37" t="s">
        <v>351</v>
      </c>
      <c r="C29" s="43" t="s">
        <v>352</v>
      </c>
      <c r="D29" s="38" t="s">
        <v>347</v>
      </c>
    </row>
    <row r="30" spans="1:4" s="42" customFormat="1">
      <c r="A30" s="44" t="s">
        <v>338</v>
      </c>
      <c r="B30" s="44" t="s">
        <v>339</v>
      </c>
      <c r="D30" s="38" t="s">
        <v>347</v>
      </c>
    </row>
    <row r="31" spans="1:4">
      <c r="A31" s="20" t="s">
        <v>284</v>
      </c>
      <c r="B31" s="20" t="s">
        <v>285</v>
      </c>
      <c r="C31" s="45" t="s">
        <v>353</v>
      </c>
      <c r="D31" s="38" t="s">
        <v>347</v>
      </c>
    </row>
    <row r="32" spans="1:4">
      <c r="A32" s="20" t="s">
        <v>287</v>
      </c>
      <c r="B32" s="20" t="s">
        <v>288</v>
      </c>
      <c r="C32" s="45" t="s">
        <v>354</v>
      </c>
      <c r="D32" s="38" t="s">
        <v>347</v>
      </c>
    </row>
    <row r="33" spans="1:4">
      <c r="A33" s="20" t="s">
        <v>290</v>
      </c>
      <c r="B33" s="20" t="s">
        <v>291</v>
      </c>
      <c r="C33" s="45" t="s">
        <v>355</v>
      </c>
      <c r="D33" s="38" t="s">
        <v>347</v>
      </c>
    </row>
    <row r="34" spans="1:4">
      <c r="A34" s="17" t="s">
        <v>282</v>
      </c>
      <c r="B34" s="17" t="s">
        <v>283</v>
      </c>
      <c r="C34" s="46" t="s">
        <v>356</v>
      </c>
      <c r="D34" s="38" t="s">
        <v>347</v>
      </c>
    </row>
    <row r="35" spans="1:4">
      <c r="A35" s="17" t="s">
        <v>280</v>
      </c>
      <c r="B35" s="17" t="s">
        <v>281</v>
      </c>
      <c r="C35" s="47" t="s">
        <v>357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0"/>
  <sheetViews>
    <sheetView workbookViewId="0">
      <selection activeCell="B15" sqref="B15"/>
    </sheetView>
  </sheetViews>
  <sheetFormatPr defaultColWidth="9" defaultRowHeight="16.2"/>
  <cols>
    <col min="1" max="1" width="15" style="1" bestFit="1" customWidth="1"/>
    <col min="2" max="2" width="11.33203125" style="1" customWidth="1"/>
    <col min="3" max="3" width="4.33203125" style="1" customWidth="1"/>
    <col min="4" max="4" width="11.33203125" style="1" customWidth="1"/>
    <col min="5" max="5" width="8.77734375" style="1" bestFit="1" customWidth="1"/>
    <col min="6" max="16384" width="9" style="1"/>
  </cols>
  <sheetData>
    <row r="1" spans="1:5">
      <c r="A1" s="3" t="s">
        <v>80</v>
      </c>
      <c r="D1" s="1" t="s">
        <v>81</v>
      </c>
    </row>
    <row r="2" spans="1:5">
      <c r="D2" s="3" t="s">
        <v>79</v>
      </c>
    </row>
    <row r="4" spans="1:5">
      <c r="A4" s="2" t="s">
        <v>51</v>
      </c>
      <c r="B4" s="2" t="s">
        <v>22</v>
      </c>
      <c r="D4" s="2" t="s">
        <v>51</v>
      </c>
      <c r="E4" s="2" t="s">
        <v>22</v>
      </c>
    </row>
    <row r="5" spans="1:5">
      <c r="A5" s="3" t="s">
        <v>82</v>
      </c>
      <c r="B5" s="1" t="str">
        <f>LEFT(A1,7)</f>
        <v>Excel中文</v>
      </c>
      <c r="D5" s="3" t="s">
        <v>83</v>
      </c>
      <c r="E5" s="3" t="str">
        <f>LEFT(D1,3)</f>
        <v>台北市</v>
      </c>
    </row>
    <row r="6" spans="1:5">
      <c r="A6" s="3" t="s">
        <v>84</v>
      </c>
      <c r="B6" s="3" t="str">
        <f>LEFTB(A1,7)</f>
        <v>Excel中</v>
      </c>
      <c r="D6" s="3" t="s">
        <v>85</v>
      </c>
      <c r="E6" s="3" t="str">
        <f>LEFTB(D1,6)</f>
        <v>台北市</v>
      </c>
    </row>
    <row r="7" spans="1:5">
      <c r="A7" s="3" t="s">
        <v>86</v>
      </c>
      <c r="B7" s="3" t="str">
        <f>LEFTB(A1,6)</f>
        <v xml:space="preserve">Excel </v>
      </c>
      <c r="D7" s="3" t="s">
        <v>87</v>
      </c>
      <c r="E7" s="3" t="str">
        <f>LEFT(D2,10)</f>
        <v>16500 Mood</v>
      </c>
    </row>
    <row r="8" spans="1:5">
      <c r="A8" s="3" t="s">
        <v>88</v>
      </c>
      <c r="B8" s="1" t="str">
        <f>B7&amp;"2007"</f>
        <v>Excel 2007</v>
      </c>
      <c r="D8" s="3" t="s">
        <v>89</v>
      </c>
      <c r="E8" s="3" t="str">
        <f>LEFTB(D2,10)</f>
        <v>16500 Mood</v>
      </c>
    </row>
    <row r="10" spans="1:5">
      <c r="A10" s="1" t="s">
        <v>80</v>
      </c>
    </row>
    <row r="12" spans="1:5">
      <c r="A12" s="2" t="s">
        <v>90</v>
      </c>
      <c r="B12" s="2" t="s">
        <v>22</v>
      </c>
    </row>
    <row r="13" spans="1:5">
      <c r="A13" s="1">
        <v>1</v>
      </c>
      <c r="B13" s="1" t="str">
        <f t="shared" ref="B13:B20" si="0">LEFT($A$10,A13)</f>
        <v>E</v>
      </c>
    </row>
    <row r="14" spans="1:5">
      <c r="A14" s="1">
        <v>2</v>
      </c>
      <c r="B14" s="1" t="str">
        <f t="shared" si="0"/>
        <v>Ex</v>
      </c>
    </row>
    <row r="15" spans="1:5">
      <c r="A15" s="1">
        <v>3</v>
      </c>
      <c r="B15" s="1" t="str">
        <f t="shared" si="0"/>
        <v>Exc</v>
      </c>
    </row>
    <row r="16" spans="1:5">
      <c r="A16" s="1">
        <v>4</v>
      </c>
      <c r="B16" s="1" t="str">
        <f t="shared" si="0"/>
        <v>Exce</v>
      </c>
    </row>
    <row r="17" spans="1:2">
      <c r="A17" s="1">
        <v>5</v>
      </c>
      <c r="B17" s="1" t="str">
        <f t="shared" si="0"/>
        <v>Excel</v>
      </c>
    </row>
    <row r="18" spans="1:2">
      <c r="A18" s="1">
        <v>6</v>
      </c>
      <c r="B18" s="1" t="str">
        <f t="shared" si="0"/>
        <v>Excel中</v>
      </c>
    </row>
    <row r="19" spans="1:2">
      <c r="A19" s="1">
        <v>7</v>
      </c>
      <c r="B19" s="1" t="str">
        <f t="shared" si="0"/>
        <v>Excel中文</v>
      </c>
    </row>
    <row r="20" spans="1:2">
      <c r="A20" s="1">
        <v>8</v>
      </c>
      <c r="B20" s="1" t="str">
        <f t="shared" si="0"/>
        <v>Excel中文版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E20"/>
  <sheetViews>
    <sheetView workbookViewId="0">
      <selection activeCell="B5" sqref="B5"/>
    </sheetView>
  </sheetViews>
  <sheetFormatPr defaultColWidth="9" defaultRowHeight="16.2"/>
  <cols>
    <col min="1" max="1" width="15" style="1" bestFit="1" customWidth="1"/>
    <col min="2" max="2" width="9.109375" style="1" bestFit="1" customWidth="1"/>
    <col min="3" max="3" width="4.33203125" style="1" customWidth="1"/>
    <col min="4" max="4" width="11.33203125" style="1" customWidth="1"/>
    <col min="5" max="5" width="8.77734375" style="1" bestFit="1" customWidth="1"/>
    <col min="6" max="16384" width="9" style="1"/>
  </cols>
  <sheetData>
    <row r="1" spans="1:5">
      <c r="A1" s="1" t="s">
        <v>267</v>
      </c>
      <c r="D1" s="1" t="s">
        <v>255</v>
      </c>
    </row>
    <row r="2" spans="1:5">
      <c r="D2" s="1" t="s">
        <v>256</v>
      </c>
    </row>
    <row r="4" spans="1:5">
      <c r="A4" s="2" t="s">
        <v>257</v>
      </c>
      <c r="B4" s="2" t="s">
        <v>258</v>
      </c>
      <c r="D4" s="2" t="s">
        <v>257</v>
      </c>
      <c r="E4" s="2" t="s">
        <v>258</v>
      </c>
    </row>
    <row r="5" spans="1:5">
      <c r="A5" s="3" t="s">
        <v>268</v>
      </c>
      <c r="D5" s="3" t="s">
        <v>269</v>
      </c>
      <c r="E5" s="3"/>
    </row>
    <row r="6" spans="1:5">
      <c r="A6" s="3" t="s">
        <v>270</v>
      </c>
      <c r="B6" s="3"/>
      <c r="D6" s="3" t="s">
        <v>271</v>
      </c>
      <c r="E6" s="3"/>
    </row>
    <row r="7" spans="1:5">
      <c r="A7" s="3" t="s">
        <v>272</v>
      </c>
      <c r="B7" s="3"/>
      <c r="D7" s="3" t="s">
        <v>273</v>
      </c>
      <c r="E7" s="3"/>
    </row>
    <row r="8" spans="1:5">
      <c r="A8" s="3" t="s">
        <v>274</v>
      </c>
      <c r="D8" s="3" t="s">
        <v>275</v>
      </c>
      <c r="E8" s="3"/>
    </row>
    <row r="10" spans="1:5">
      <c r="A10" s="1" t="s">
        <v>267</v>
      </c>
    </row>
    <row r="12" spans="1:5">
      <c r="A12" s="2" t="s">
        <v>276</v>
      </c>
      <c r="B12" s="2" t="s">
        <v>258</v>
      </c>
    </row>
    <row r="13" spans="1:5">
      <c r="A13" s="1">
        <v>1</v>
      </c>
    </row>
    <row r="14" spans="1:5">
      <c r="A14" s="1">
        <v>2</v>
      </c>
    </row>
    <row r="15" spans="1:5">
      <c r="A15" s="1">
        <v>3</v>
      </c>
    </row>
    <row r="16" spans="1:5">
      <c r="A16" s="1">
        <v>4</v>
      </c>
    </row>
    <row r="17" spans="1:1">
      <c r="A17" s="1">
        <v>5</v>
      </c>
    </row>
    <row r="18" spans="1:1">
      <c r="A18" s="1">
        <v>6</v>
      </c>
    </row>
    <row r="19" spans="1:1">
      <c r="A19" s="1">
        <v>7</v>
      </c>
    </row>
    <row r="20" spans="1:1">
      <c r="A20" s="1">
        <v>8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D17"/>
  <sheetViews>
    <sheetView workbookViewId="0">
      <selection activeCell="B3" sqref="B3"/>
    </sheetView>
  </sheetViews>
  <sheetFormatPr defaultColWidth="9" defaultRowHeight="16.2"/>
  <cols>
    <col min="1" max="16384" width="9" style="1"/>
  </cols>
  <sheetData>
    <row r="1" spans="1:4">
      <c r="A1" s="1" t="s">
        <v>253</v>
      </c>
    </row>
    <row r="3" spans="1:4">
      <c r="A3" s="1">
        <v>1</v>
      </c>
      <c r="D3" s="15"/>
    </row>
    <row r="4" spans="1:4">
      <c r="A4" s="1">
        <v>3</v>
      </c>
      <c r="D4" s="15"/>
    </row>
    <row r="5" spans="1:4">
      <c r="A5" s="1">
        <v>5</v>
      </c>
      <c r="D5" s="15"/>
    </row>
    <row r="6" spans="1:4">
      <c r="A6" s="1">
        <v>7</v>
      </c>
      <c r="D6" s="15"/>
    </row>
    <row r="7" spans="1:4">
      <c r="A7" s="1">
        <v>9</v>
      </c>
      <c r="D7" s="15"/>
    </row>
    <row r="8" spans="1:4">
      <c r="A8" s="1">
        <v>11</v>
      </c>
      <c r="D8" s="15"/>
    </row>
    <row r="9" spans="1:4">
      <c r="A9" s="1">
        <v>13</v>
      </c>
      <c r="D9" s="15"/>
    </row>
    <row r="10" spans="1:4">
      <c r="A10" s="1">
        <v>15</v>
      </c>
      <c r="D10" s="15"/>
    </row>
    <row r="11" spans="1:4">
      <c r="A11" s="1">
        <v>13</v>
      </c>
      <c r="D11" s="15"/>
    </row>
    <row r="12" spans="1:4">
      <c r="A12" s="1">
        <v>11</v>
      </c>
      <c r="D12" s="15"/>
    </row>
    <row r="13" spans="1:4">
      <c r="A13" s="1">
        <v>9</v>
      </c>
      <c r="D13" s="15"/>
    </row>
    <row r="14" spans="1:4">
      <c r="A14" s="1">
        <v>7</v>
      </c>
      <c r="D14" s="15"/>
    </row>
    <row r="15" spans="1:4">
      <c r="A15" s="1">
        <v>5</v>
      </c>
      <c r="D15" s="15"/>
    </row>
    <row r="16" spans="1:4">
      <c r="A16" s="1">
        <v>3</v>
      </c>
      <c r="D16" s="15"/>
    </row>
    <row r="17" spans="1:4">
      <c r="A17" s="1">
        <v>1</v>
      </c>
      <c r="D17" s="15"/>
    </row>
  </sheetData>
  <phoneticPr fontId="2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C17"/>
  <sheetViews>
    <sheetView workbookViewId="0">
      <selection activeCell="B3" sqref="B3"/>
    </sheetView>
  </sheetViews>
  <sheetFormatPr defaultColWidth="9" defaultRowHeight="16.2"/>
  <cols>
    <col min="1" max="16384" width="9" style="1"/>
  </cols>
  <sheetData>
    <row r="1" spans="1:3">
      <c r="A1" s="1" t="s">
        <v>253</v>
      </c>
    </row>
    <row r="3" spans="1:3">
      <c r="A3" s="1">
        <v>1</v>
      </c>
      <c r="C3" s="15"/>
    </row>
    <row r="4" spans="1:3">
      <c r="A4" s="1">
        <v>3</v>
      </c>
      <c r="C4" s="15"/>
    </row>
    <row r="5" spans="1:3">
      <c r="A5" s="1">
        <v>5</v>
      </c>
      <c r="C5" s="15"/>
    </row>
    <row r="6" spans="1:3">
      <c r="A6" s="1">
        <v>7</v>
      </c>
      <c r="C6" s="15"/>
    </row>
    <row r="7" spans="1:3">
      <c r="A7" s="1">
        <v>9</v>
      </c>
      <c r="C7" s="15"/>
    </row>
    <row r="8" spans="1:3">
      <c r="A8" s="1">
        <v>11</v>
      </c>
      <c r="C8" s="15"/>
    </row>
    <row r="9" spans="1:3">
      <c r="A9" s="1">
        <v>13</v>
      </c>
      <c r="C9" s="15"/>
    </row>
    <row r="10" spans="1:3">
      <c r="A10" s="1">
        <v>15</v>
      </c>
      <c r="C10" s="15"/>
    </row>
    <row r="11" spans="1:3">
      <c r="A11" s="1">
        <v>13</v>
      </c>
      <c r="C11" s="15"/>
    </row>
    <row r="12" spans="1:3">
      <c r="A12" s="1">
        <v>11</v>
      </c>
      <c r="C12" s="15"/>
    </row>
    <row r="13" spans="1:3">
      <c r="A13" s="1">
        <v>9</v>
      </c>
      <c r="C13" s="15"/>
    </row>
    <row r="14" spans="1:3">
      <c r="A14" s="1">
        <v>7</v>
      </c>
      <c r="C14" s="15"/>
    </row>
    <row r="15" spans="1:3">
      <c r="A15" s="1">
        <v>5</v>
      </c>
      <c r="C15" s="15"/>
    </row>
    <row r="16" spans="1:3">
      <c r="A16" s="1">
        <v>3</v>
      </c>
      <c r="C16" s="15"/>
    </row>
    <row r="17" spans="1:3">
      <c r="A17" s="1">
        <v>1</v>
      </c>
      <c r="C17" s="15"/>
    </row>
  </sheetData>
  <phoneticPr fontId="2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6"/>
  <sheetViews>
    <sheetView topLeftCell="B10" workbookViewId="0">
      <selection activeCell="E11" sqref="E11"/>
    </sheetView>
  </sheetViews>
  <sheetFormatPr defaultColWidth="9" defaultRowHeight="16.2"/>
  <cols>
    <col min="1" max="1" width="7.6640625" style="1" bestFit="1" customWidth="1"/>
    <col min="2" max="2" width="7.44140625" style="1" bestFit="1" customWidth="1"/>
    <col min="3" max="3" width="6" style="1" bestFit="1" customWidth="1"/>
    <col min="4" max="4" width="19.33203125" style="1" bestFit="1" customWidth="1"/>
    <col min="5" max="5" width="11.6640625" style="1" bestFit="1" customWidth="1"/>
    <col min="6" max="16384" width="9" style="1"/>
  </cols>
  <sheetData>
    <row r="1" spans="1:5">
      <c r="A1" s="2" t="s">
        <v>214</v>
      </c>
      <c r="B1" s="2" t="s">
        <v>215</v>
      </c>
      <c r="C1" s="2" t="s">
        <v>216</v>
      </c>
      <c r="D1" s="2" t="s">
        <v>218</v>
      </c>
    </row>
    <row r="2" spans="1:5">
      <c r="A2" s="1" t="s">
        <v>219</v>
      </c>
      <c r="B2" s="1" t="s">
        <v>0</v>
      </c>
      <c r="C2" s="1" t="s">
        <v>206</v>
      </c>
      <c r="D2" s="1" t="str">
        <f t="shared" ref="D2:D7" si="0">LEFT(B2,1)&amp;IF(C2="男","先生","小姐")</f>
        <v>邵先生</v>
      </c>
    </row>
    <row r="3" spans="1:5">
      <c r="A3" s="1" t="s">
        <v>207</v>
      </c>
      <c r="B3" s="1" t="s">
        <v>1</v>
      </c>
      <c r="C3" s="1" t="s">
        <v>208</v>
      </c>
      <c r="D3" s="1" t="str">
        <f t="shared" si="0"/>
        <v>沈小姐</v>
      </c>
    </row>
    <row r="4" spans="1:5">
      <c r="A4" s="1" t="s">
        <v>2</v>
      </c>
      <c r="B4" s="1" t="s">
        <v>3</v>
      </c>
      <c r="C4" s="1" t="s">
        <v>209</v>
      </c>
      <c r="D4" s="1" t="str">
        <f t="shared" si="0"/>
        <v>楊先生</v>
      </c>
    </row>
    <row r="5" spans="1:5">
      <c r="A5" s="1" t="s">
        <v>4</v>
      </c>
      <c r="B5" s="1" t="s">
        <v>5</v>
      </c>
      <c r="C5" s="1" t="s">
        <v>210</v>
      </c>
      <c r="D5" s="1" t="str">
        <f t="shared" si="0"/>
        <v>盧小姐</v>
      </c>
    </row>
    <row r="6" spans="1:5">
      <c r="A6" s="1" t="s">
        <v>6</v>
      </c>
      <c r="B6" s="1" t="s">
        <v>7</v>
      </c>
      <c r="C6" s="1" t="s">
        <v>211</v>
      </c>
      <c r="D6" s="1" t="str">
        <f t="shared" si="0"/>
        <v>李小姐</v>
      </c>
    </row>
    <row r="7" spans="1:5">
      <c r="A7" s="1" t="s">
        <v>8</v>
      </c>
      <c r="B7" s="1" t="s">
        <v>9</v>
      </c>
      <c r="C7" s="1" t="s">
        <v>212</v>
      </c>
      <c r="D7" s="1" t="str">
        <f t="shared" si="0"/>
        <v>林先生</v>
      </c>
    </row>
    <row r="10" spans="1:5">
      <c r="A10" s="2" t="s">
        <v>214</v>
      </c>
      <c r="B10" s="2" t="s">
        <v>215</v>
      </c>
      <c r="C10" s="2" t="s">
        <v>216</v>
      </c>
      <c r="D10" s="2" t="s">
        <v>217</v>
      </c>
      <c r="E10" s="2" t="s">
        <v>218</v>
      </c>
    </row>
    <row r="11" spans="1:5">
      <c r="A11" s="1" t="s">
        <v>219</v>
      </c>
      <c r="B11" s="1" t="s">
        <v>0</v>
      </c>
      <c r="C11" s="1" t="s">
        <v>206</v>
      </c>
      <c r="D11" s="1" t="s">
        <v>220</v>
      </c>
      <c r="E11" s="1" t="str">
        <f t="shared" ref="E11:E16" si="1">LEFT(D11,2)&amp;LEFT(B11,1)&amp;IF(C11="男","先生","小姐")</f>
        <v>台北邵先生</v>
      </c>
    </row>
    <row r="12" spans="1:5">
      <c r="A12" s="1" t="s">
        <v>207</v>
      </c>
      <c r="B12" s="1" t="s">
        <v>1</v>
      </c>
      <c r="C12" s="1" t="s">
        <v>208</v>
      </c>
      <c r="D12" s="1" t="s">
        <v>221</v>
      </c>
      <c r="E12" s="1" t="str">
        <f t="shared" si="1"/>
        <v>桃園沈小姐</v>
      </c>
    </row>
    <row r="13" spans="1:5">
      <c r="A13" s="1" t="s">
        <v>2</v>
      </c>
      <c r="B13" s="1" t="s">
        <v>3</v>
      </c>
      <c r="C13" s="1" t="s">
        <v>209</v>
      </c>
      <c r="D13" s="1" t="s">
        <v>222</v>
      </c>
      <c r="E13" s="1" t="str">
        <f t="shared" si="1"/>
        <v>高雄楊先生</v>
      </c>
    </row>
    <row r="14" spans="1:5">
      <c r="A14" s="1" t="s">
        <v>4</v>
      </c>
      <c r="B14" s="1" t="s">
        <v>5</v>
      </c>
      <c r="C14" s="1" t="s">
        <v>210</v>
      </c>
      <c r="D14" s="1" t="s">
        <v>223</v>
      </c>
      <c r="E14" s="1" t="str">
        <f t="shared" si="1"/>
        <v>新竹盧小姐</v>
      </c>
    </row>
    <row r="15" spans="1:5">
      <c r="A15" s="1" t="s">
        <v>6</v>
      </c>
      <c r="B15" s="1" t="s">
        <v>7</v>
      </c>
      <c r="C15" s="1" t="s">
        <v>211</v>
      </c>
      <c r="D15" s="1" t="s">
        <v>224</v>
      </c>
      <c r="E15" s="1" t="str">
        <f t="shared" si="1"/>
        <v>台北李小姐</v>
      </c>
    </row>
    <row r="16" spans="1:5">
      <c r="A16" s="1" t="s">
        <v>8</v>
      </c>
      <c r="B16" s="1" t="s">
        <v>9</v>
      </c>
      <c r="C16" s="1" t="s">
        <v>212</v>
      </c>
      <c r="D16" s="1" t="s">
        <v>225</v>
      </c>
      <c r="E16" s="1" t="str">
        <f t="shared" si="1"/>
        <v>台北林先生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E16"/>
  <sheetViews>
    <sheetView workbookViewId="0">
      <selection activeCell="D2" sqref="D2"/>
    </sheetView>
  </sheetViews>
  <sheetFormatPr defaultColWidth="9" defaultRowHeight="16.2"/>
  <cols>
    <col min="1" max="1" width="10.21875" style="1" bestFit="1" customWidth="1"/>
    <col min="2" max="2" width="7.44140625" style="1" bestFit="1" customWidth="1"/>
    <col min="3" max="3" width="6" style="1" bestFit="1" customWidth="1"/>
    <col min="4" max="4" width="19.33203125" style="1" bestFit="1" customWidth="1"/>
    <col min="5" max="5" width="8.77734375" style="1" bestFit="1" customWidth="1"/>
    <col min="6" max="16384" width="9" style="1"/>
  </cols>
  <sheetData>
    <row r="1" spans="1:5">
      <c r="A1" s="2" t="s">
        <v>214</v>
      </c>
      <c r="B1" s="2" t="s">
        <v>215</v>
      </c>
      <c r="C1" s="2" t="s">
        <v>216</v>
      </c>
      <c r="D1" s="2" t="s">
        <v>218</v>
      </c>
    </row>
    <row r="2" spans="1:5">
      <c r="A2" s="1" t="s">
        <v>219</v>
      </c>
      <c r="B2" s="1" t="s">
        <v>0</v>
      </c>
      <c r="C2" s="1" t="s">
        <v>206</v>
      </c>
    </row>
    <row r="3" spans="1:5">
      <c r="A3" s="1" t="s">
        <v>207</v>
      </c>
      <c r="B3" s="1" t="s">
        <v>1</v>
      </c>
      <c r="C3" s="1" t="s">
        <v>208</v>
      </c>
    </row>
    <row r="4" spans="1:5">
      <c r="A4" s="1" t="s">
        <v>2</v>
      </c>
      <c r="B4" s="1" t="s">
        <v>3</v>
      </c>
      <c r="C4" s="1" t="s">
        <v>209</v>
      </c>
    </row>
    <row r="5" spans="1:5">
      <c r="A5" s="1" t="s">
        <v>4</v>
      </c>
      <c r="B5" s="1" t="s">
        <v>5</v>
      </c>
      <c r="C5" s="1" t="s">
        <v>210</v>
      </c>
    </row>
    <row r="6" spans="1:5">
      <c r="A6" s="1" t="s">
        <v>6</v>
      </c>
      <c r="B6" s="1" t="s">
        <v>7</v>
      </c>
      <c r="C6" s="1" t="s">
        <v>211</v>
      </c>
    </row>
    <row r="7" spans="1:5">
      <c r="A7" s="1" t="s">
        <v>8</v>
      </c>
      <c r="B7" s="1" t="s">
        <v>9</v>
      </c>
      <c r="C7" s="1" t="s">
        <v>212</v>
      </c>
    </row>
    <row r="10" spans="1:5">
      <c r="A10" s="2" t="s">
        <v>214</v>
      </c>
      <c r="B10" s="2" t="s">
        <v>215</v>
      </c>
      <c r="C10" s="2" t="s">
        <v>216</v>
      </c>
      <c r="D10" s="2" t="s">
        <v>217</v>
      </c>
      <c r="E10" s="2" t="s">
        <v>218</v>
      </c>
    </row>
    <row r="11" spans="1:5">
      <c r="A11" s="1" t="s">
        <v>219</v>
      </c>
      <c r="B11" s="1" t="s">
        <v>0</v>
      </c>
      <c r="C11" s="1" t="s">
        <v>206</v>
      </c>
      <c r="D11" s="1" t="s">
        <v>220</v>
      </c>
    </row>
    <row r="12" spans="1:5">
      <c r="A12" s="1" t="s">
        <v>207</v>
      </c>
      <c r="B12" s="1" t="s">
        <v>1</v>
      </c>
      <c r="C12" s="1" t="s">
        <v>208</v>
      </c>
      <c r="D12" s="1" t="s">
        <v>221</v>
      </c>
    </row>
    <row r="13" spans="1:5">
      <c r="A13" s="1" t="s">
        <v>2</v>
      </c>
      <c r="B13" s="1" t="s">
        <v>3</v>
      </c>
      <c r="C13" s="1" t="s">
        <v>209</v>
      </c>
      <c r="D13" s="1" t="s">
        <v>222</v>
      </c>
    </row>
    <row r="14" spans="1:5">
      <c r="A14" s="1" t="s">
        <v>4</v>
      </c>
      <c r="B14" s="1" t="s">
        <v>5</v>
      </c>
      <c r="C14" s="1" t="s">
        <v>210</v>
      </c>
      <c r="D14" s="1" t="s">
        <v>223</v>
      </c>
    </row>
    <row r="15" spans="1:5">
      <c r="A15" s="1" t="s">
        <v>6</v>
      </c>
      <c r="B15" s="1" t="s">
        <v>7</v>
      </c>
      <c r="C15" s="1" t="s">
        <v>211</v>
      </c>
      <c r="D15" s="1" t="s">
        <v>224</v>
      </c>
    </row>
    <row r="16" spans="1:5">
      <c r="A16" s="1" t="s">
        <v>8</v>
      </c>
      <c r="B16" s="1" t="s">
        <v>9</v>
      </c>
      <c r="C16" s="1" t="s">
        <v>212</v>
      </c>
      <c r="D16" s="1" t="s">
        <v>225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20"/>
  <sheetViews>
    <sheetView workbookViewId="0">
      <selection activeCell="B5" sqref="B5"/>
    </sheetView>
  </sheetViews>
  <sheetFormatPr defaultColWidth="9" defaultRowHeight="16.2"/>
  <cols>
    <col min="1" max="1" width="16.21875" style="1" bestFit="1" customWidth="1"/>
    <col min="2" max="2" width="16.44140625" style="1" bestFit="1" customWidth="1"/>
    <col min="3" max="3" width="6.21875" style="1" customWidth="1"/>
    <col min="4" max="4" width="14" style="1" customWidth="1"/>
    <col min="5" max="5" width="10.33203125" style="1" bestFit="1" customWidth="1"/>
    <col min="6" max="16384" width="9" style="1"/>
  </cols>
  <sheetData>
    <row r="1" spans="1:5">
      <c r="A1" s="1" t="s">
        <v>254</v>
      </c>
      <c r="D1" s="1" t="s">
        <v>255</v>
      </c>
    </row>
    <row r="2" spans="1:5">
      <c r="D2" s="1" t="s">
        <v>256</v>
      </c>
    </row>
    <row r="4" spans="1:5">
      <c r="A4" s="2" t="s">
        <v>257</v>
      </c>
      <c r="B4" s="2" t="s">
        <v>258</v>
      </c>
      <c r="D4" s="2" t="s">
        <v>257</v>
      </c>
      <c r="E4" s="2" t="s">
        <v>258</v>
      </c>
    </row>
    <row r="5" spans="1:5">
      <c r="A5" s="3" t="s">
        <v>10</v>
      </c>
      <c r="B5" s="1" t="str">
        <f>RIGHT(A1,7)</f>
        <v>中文版2007</v>
      </c>
      <c r="D5" s="3" t="s">
        <v>259</v>
      </c>
      <c r="E5" s="3" t="str">
        <f>RIGHT(D1,5)</f>
        <v>三段69號</v>
      </c>
    </row>
    <row r="6" spans="1:5">
      <c r="A6" s="3" t="s">
        <v>260</v>
      </c>
      <c r="B6" s="3" t="str">
        <f>RIGHTB(A1,10)</f>
        <v>中文版2007</v>
      </c>
      <c r="D6" s="3" t="s">
        <v>261</v>
      </c>
      <c r="E6" s="3" t="str">
        <f>RIGHTB(D1,8)</f>
        <v>三段69號</v>
      </c>
    </row>
    <row r="7" spans="1:5">
      <c r="A7" s="3" t="s">
        <v>213</v>
      </c>
      <c r="B7" s="3" t="str">
        <f>RIGHTB(A1,5)</f>
        <v xml:space="preserve"> 2007</v>
      </c>
      <c r="D7" s="3" t="s">
        <v>263</v>
      </c>
      <c r="E7" s="3" t="str">
        <f>RIGHT(D2,9)</f>
        <v>Moody Rd.</v>
      </c>
    </row>
    <row r="8" spans="1:5">
      <c r="A8" s="3" t="s">
        <v>264</v>
      </c>
      <c r="B8" s="1" t="str">
        <f>"Excel"&amp;B7</f>
        <v>Excel 2007</v>
      </c>
      <c r="D8" s="3" t="s">
        <v>265</v>
      </c>
      <c r="E8" s="3" t="str">
        <f>RIGHTB(D2,9)</f>
        <v>Moody Rd.</v>
      </c>
    </row>
    <row r="11" spans="1:5">
      <c r="A11" s="1" t="s">
        <v>254</v>
      </c>
    </row>
    <row r="13" spans="1:5">
      <c r="A13" s="2" t="s">
        <v>266</v>
      </c>
      <c r="B13" s="2" t="s">
        <v>258</v>
      </c>
    </row>
    <row r="14" spans="1:5">
      <c r="A14" s="1">
        <v>1</v>
      </c>
      <c r="B14" s="1" t="str">
        <f t="shared" ref="B14:B20" si="0">RIGHT($A$11,A14)</f>
        <v>7</v>
      </c>
    </row>
    <row r="15" spans="1:5">
      <c r="A15" s="1">
        <v>3</v>
      </c>
      <c r="B15" s="1" t="str">
        <f t="shared" si="0"/>
        <v>007</v>
      </c>
    </row>
    <row r="16" spans="1:5">
      <c r="A16" s="1">
        <v>5</v>
      </c>
      <c r="B16" s="1" t="str">
        <f t="shared" si="0"/>
        <v>版2007</v>
      </c>
    </row>
    <row r="17" spans="1:2">
      <c r="A17" s="1">
        <v>7</v>
      </c>
      <c r="B17" s="1" t="str">
        <f t="shared" si="0"/>
        <v>中文版2007</v>
      </c>
    </row>
    <row r="18" spans="1:2">
      <c r="A18" s="1">
        <v>9</v>
      </c>
      <c r="B18" s="1" t="str">
        <f t="shared" si="0"/>
        <v>el中文版2007</v>
      </c>
    </row>
    <row r="19" spans="1:2">
      <c r="A19" s="1">
        <v>11</v>
      </c>
      <c r="B19" s="1" t="str">
        <f t="shared" si="0"/>
        <v>xcel中文版2007</v>
      </c>
    </row>
    <row r="20" spans="1:2">
      <c r="A20" s="1">
        <v>13</v>
      </c>
      <c r="B20" s="1" t="str">
        <f t="shared" si="0"/>
        <v>Excel中文版2007</v>
      </c>
    </row>
  </sheetData>
  <phoneticPr fontId="2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</sheetPr>
  <dimension ref="A1:E20"/>
  <sheetViews>
    <sheetView workbookViewId="0">
      <selection activeCell="B5" sqref="B5"/>
    </sheetView>
  </sheetViews>
  <sheetFormatPr defaultColWidth="9" defaultRowHeight="16.2"/>
  <cols>
    <col min="1" max="1" width="16.21875" style="1" bestFit="1" customWidth="1"/>
    <col min="2" max="2" width="16.44140625" style="1" bestFit="1" customWidth="1"/>
    <col min="3" max="3" width="4.109375" style="1" bestFit="1" customWidth="1"/>
    <col min="4" max="4" width="15.44140625" style="1" customWidth="1"/>
    <col min="5" max="5" width="10.33203125" style="1" bestFit="1" customWidth="1"/>
    <col min="6" max="16384" width="9" style="1"/>
  </cols>
  <sheetData>
    <row r="1" spans="1:5">
      <c r="A1" s="1" t="s">
        <v>254</v>
      </c>
      <c r="D1" s="1" t="s">
        <v>255</v>
      </c>
    </row>
    <row r="2" spans="1:5">
      <c r="D2" s="1" t="s">
        <v>256</v>
      </c>
    </row>
    <row r="4" spans="1:5">
      <c r="A4" s="2" t="s">
        <v>257</v>
      </c>
      <c r="B4" s="2" t="s">
        <v>258</v>
      </c>
      <c r="D4" s="2" t="s">
        <v>257</v>
      </c>
      <c r="E4" s="2" t="s">
        <v>258</v>
      </c>
    </row>
    <row r="5" spans="1:5">
      <c r="A5" s="3" t="s">
        <v>10</v>
      </c>
      <c r="D5" s="3" t="s">
        <v>259</v>
      </c>
    </row>
    <row r="6" spans="1:5">
      <c r="A6" s="3" t="s">
        <v>260</v>
      </c>
      <c r="D6" s="3" t="s">
        <v>261</v>
      </c>
    </row>
    <row r="7" spans="1:5">
      <c r="A7" s="3" t="s">
        <v>262</v>
      </c>
      <c r="D7" s="3" t="s">
        <v>263</v>
      </c>
    </row>
    <row r="8" spans="1:5">
      <c r="A8" s="3" t="s">
        <v>264</v>
      </c>
      <c r="D8" s="3" t="s">
        <v>265</v>
      </c>
    </row>
    <row r="11" spans="1:5">
      <c r="A11" s="1" t="s">
        <v>254</v>
      </c>
    </row>
    <row r="13" spans="1:5">
      <c r="A13" s="2" t="s">
        <v>266</v>
      </c>
      <c r="B13" s="2" t="s">
        <v>258</v>
      </c>
    </row>
    <row r="14" spans="1:5">
      <c r="A14" s="1">
        <v>1</v>
      </c>
    </row>
    <row r="15" spans="1:5">
      <c r="A15" s="1">
        <v>3</v>
      </c>
    </row>
    <row r="16" spans="1:5">
      <c r="A16" s="1">
        <v>5</v>
      </c>
    </row>
    <row r="17" spans="1:1">
      <c r="A17" s="1">
        <v>7</v>
      </c>
    </row>
    <row r="18" spans="1:1">
      <c r="A18" s="1">
        <v>9</v>
      </c>
    </row>
    <row r="19" spans="1:1">
      <c r="A19" s="1">
        <v>11</v>
      </c>
    </row>
    <row r="20" spans="1:1">
      <c r="A20" s="1">
        <v>13</v>
      </c>
    </row>
  </sheetData>
  <phoneticPr fontId="2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A1:E17"/>
  <sheetViews>
    <sheetView workbookViewId="0">
      <selection activeCell="C3" sqref="C3"/>
    </sheetView>
  </sheetViews>
  <sheetFormatPr defaultColWidth="9" defaultRowHeight="16.2"/>
  <cols>
    <col min="1" max="1" width="3.33203125" style="1" customWidth="1"/>
    <col min="2" max="2" width="2.88671875" style="1" customWidth="1"/>
    <col min="3" max="16384" width="9" style="1"/>
  </cols>
  <sheetData>
    <row r="1" spans="1:5">
      <c r="A1" s="1" t="s">
        <v>253</v>
      </c>
    </row>
    <row r="3" spans="1:5">
      <c r="A3" s="1">
        <v>1</v>
      </c>
      <c r="E3" s="15"/>
    </row>
    <row r="4" spans="1:5">
      <c r="A4" s="1">
        <v>3</v>
      </c>
      <c r="E4" s="15"/>
    </row>
    <row r="5" spans="1:5">
      <c r="A5" s="1">
        <v>5</v>
      </c>
      <c r="E5" s="15"/>
    </row>
    <row r="6" spans="1:5">
      <c r="A6" s="1">
        <v>7</v>
      </c>
      <c r="E6" s="15"/>
    </row>
    <row r="7" spans="1:5">
      <c r="A7" s="1">
        <v>9</v>
      </c>
      <c r="E7" s="15"/>
    </row>
    <row r="8" spans="1:5">
      <c r="A8" s="1">
        <v>11</v>
      </c>
      <c r="E8" s="15"/>
    </row>
    <row r="9" spans="1:5">
      <c r="A9" s="1">
        <v>13</v>
      </c>
      <c r="E9" s="15"/>
    </row>
    <row r="10" spans="1:5">
      <c r="A10" s="1">
        <v>15</v>
      </c>
      <c r="E10" s="15"/>
    </row>
    <row r="11" spans="1:5">
      <c r="A11" s="1">
        <v>13</v>
      </c>
      <c r="E11" s="15"/>
    </row>
    <row r="12" spans="1:5">
      <c r="A12" s="1">
        <v>11</v>
      </c>
      <c r="E12" s="15"/>
    </row>
    <row r="13" spans="1:5">
      <c r="A13" s="1">
        <v>9</v>
      </c>
      <c r="E13" s="15"/>
    </row>
    <row r="14" spans="1:5">
      <c r="A14" s="1">
        <v>7</v>
      </c>
      <c r="E14" s="15"/>
    </row>
    <row r="15" spans="1:5">
      <c r="A15" s="1">
        <v>5</v>
      </c>
      <c r="E15" s="15"/>
    </row>
    <row r="16" spans="1:5">
      <c r="A16" s="1">
        <v>3</v>
      </c>
      <c r="E16" s="15"/>
    </row>
    <row r="17" spans="1:5">
      <c r="A17" s="1">
        <v>1</v>
      </c>
      <c r="E17" s="15"/>
    </row>
  </sheetData>
  <phoneticPr fontId="2" type="noConversion"/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7"/>
  <sheetViews>
    <sheetView workbookViewId="0">
      <selection activeCell="D2" sqref="D2"/>
    </sheetView>
  </sheetViews>
  <sheetFormatPr defaultColWidth="9" defaultRowHeight="16.2"/>
  <cols>
    <col min="1" max="1" width="10.21875" style="1" bestFit="1" customWidth="1"/>
    <col min="2" max="2" width="7.44140625" style="1" bestFit="1" customWidth="1"/>
    <col min="3" max="3" width="4.44140625" style="1" bestFit="1" customWidth="1"/>
    <col min="4" max="4" width="7.109375" style="1" bestFit="1" customWidth="1"/>
    <col min="5" max="5" width="7.44140625" style="1" customWidth="1"/>
    <col min="6" max="16384" width="9" style="1"/>
  </cols>
  <sheetData>
    <row r="1" spans="1:4">
      <c r="A1" s="2" t="s">
        <v>214</v>
      </c>
      <c r="B1" s="2" t="s">
        <v>215</v>
      </c>
      <c r="C1" s="2" t="s">
        <v>251</v>
      </c>
      <c r="D1" s="2" t="s">
        <v>252</v>
      </c>
    </row>
    <row r="2" spans="1:4">
      <c r="A2" s="1" t="s">
        <v>219</v>
      </c>
      <c r="B2" s="1" t="s">
        <v>0</v>
      </c>
      <c r="C2" s="1" t="str">
        <f t="shared" ref="C2:C7" si="0">LEFT(B2,1)</f>
        <v>邵</v>
      </c>
      <c r="D2" s="1" t="str">
        <f t="shared" ref="D2:D7" si="1">RIGHT(B2,2)</f>
        <v>功新</v>
      </c>
    </row>
    <row r="3" spans="1:4">
      <c r="A3" s="1" t="s">
        <v>207</v>
      </c>
      <c r="B3" s="1" t="s">
        <v>1</v>
      </c>
      <c r="C3" s="1" t="str">
        <f t="shared" si="0"/>
        <v>沈</v>
      </c>
      <c r="D3" s="1" t="str">
        <f t="shared" si="1"/>
        <v>靜芬</v>
      </c>
    </row>
    <row r="4" spans="1:4">
      <c r="A4" s="1" t="s">
        <v>2</v>
      </c>
      <c r="B4" s="1" t="s">
        <v>3</v>
      </c>
      <c r="C4" s="1" t="str">
        <f t="shared" si="0"/>
        <v>楊</v>
      </c>
      <c r="D4" s="1" t="str">
        <f t="shared" si="1"/>
        <v>其峰</v>
      </c>
    </row>
    <row r="5" spans="1:4">
      <c r="A5" s="1" t="s">
        <v>4</v>
      </c>
      <c r="B5" s="1" t="s">
        <v>5</v>
      </c>
      <c r="C5" s="1" t="str">
        <f t="shared" si="0"/>
        <v>盧</v>
      </c>
      <c r="D5" s="1" t="str">
        <f t="shared" si="1"/>
        <v>孫妮</v>
      </c>
    </row>
    <row r="6" spans="1:4">
      <c r="A6" s="1" t="s">
        <v>6</v>
      </c>
      <c r="B6" s="1" t="s">
        <v>7</v>
      </c>
      <c r="C6" s="1" t="str">
        <f t="shared" si="0"/>
        <v>李</v>
      </c>
      <c r="D6" s="1" t="str">
        <f t="shared" si="1"/>
        <v>婉苓</v>
      </c>
    </row>
    <row r="7" spans="1:4">
      <c r="A7" s="1" t="s">
        <v>8</v>
      </c>
      <c r="B7" s="1" t="s">
        <v>9</v>
      </c>
      <c r="C7" s="1" t="str">
        <f t="shared" si="0"/>
        <v>林</v>
      </c>
      <c r="D7" s="1" t="str">
        <f t="shared" si="1"/>
        <v>基豐</v>
      </c>
    </row>
  </sheetData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workbookViewId="0">
      <selection activeCell="B2" sqref="B2"/>
    </sheetView>
  </sheetViews>
  <sheetFormatPr defaultColWidth="9" defaultRowHeight="16.2"/>
  <cols>
    <col min="1" max="1" width="19.77734375" style="1" bestFit="1" customWidth="1"/>
    <col min="2" max="2" width="10.44140625" style="1" bestFit="1" customWidth="1"/>
    <col min="3" max="16384" width="9" style="1"/>
  </cols>
  <sheetData>
    <row r="1" spans="1:2">
      <c r="A1" s="2" t="s">
        <v>51</v>
      </c>
      <c r="B1" s="2" t="s">
        <v>59</v>
      </c>
    </row>
    <row r="2" spans="1:2">
      <c r="A2" s="3" t="s">
        <v>93</v>
      </c>
      <c r="B2" s="3">
        <f>VALUE("123")+100</f>
        <v>223</v>
      </c>
    </row>
    <row r="3" spans="1:2">
      <c r="A3" s="3" t="s">
        <v>94</v>
      </c>
      <c r="B3" s="5">
        <f>VALUE("2008/04/25")+100</f>
        <v>39663</v>
      </c>
    </row>
    <row r="4" spans="1:2">
      <c r="A4" s="3" t="s">
        <v>60</v>
      </c>
      <c r="B4" s="3" t="e">
        <f>VALUE("ABC")</f>
        <v>#VALUE!</v>
      </c>
    </row>
    <row r="5" spans="1:2">
      <c r="A5" s="3"/>
      <c r="B5" s="3"/>
    </row>
    <row r="7" spans="1:2">
      <c r="A7" s="2" t="s">
        <v>51</v>
      </c>
      <c r="B7" s="2" t="s">
        <v>59</v>
      </c>
    </row>
    <row r="8" spans="1:2">
      <c r="A8" s="3" t="s">
        <v>95</v>
      </c>
      <c r="B8" s="1">
        <f>"123"+100</f>
        <v>223</v>
      </c>
    </row>
    <row r="9" spans="1:2">
      <c r="A9" s="3" t="s">
        <v>77</v>
      </c>
      <c r="B9" s="5">
        <f>"08/04/25"+100</f>
        <v>39663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</sheetPr>
  <dimension ref="A1:D7"/>
  <sheetViews>
    <sheetView workbookViewId="0">
      <selection activeCell="C2" sqref="C2"/>
    </sheetView>
  </sheetViews>
  <sheetFormatPr defaultColWidth="9" defaultRowHeight="16.2"/>
  <cols>
    <col min="1" max="1" width="10.21875" style="1" bestFit="1" customWidth="1"/>
    <col min="2" max="2" width="7.44140625" style="1" bestFit="1" customWidth="1"/>
    <col min="3" max="3" width="4.44140625" style="1" bestFit="1" customWidth="1"/>
    <col min="4" max="4" width="7.109375" style="1" bestFit="1" customWidth="1"/>
    <col min="5" max="5" width="7.44140625" style="1" customWidth="1"/>
    <col min="6" max="16384" width="9" style="1"/>
  </cols>
  <sheetData>
    <row r="1" spans="1:4">
      <c r="A1" s="2" t="s">
        <v>214</v>
      </c>
      <c r="B1" s="2" t="s">
        <v>215</v>
      </c>
      <c r="C1" s="2" t="s">
        <v>251</v>
      </c>
      <c r="D1" s="2" t="s">
        <v>252</v>
      </c>
    </row>
    <row r="2" spans="1:4">
      <c r="A2" s="1" t="s">
        <v>219</v>
      </c>
      <c r="B2" s="1" t="s">
        <v>0</v>
      </c>
    </row>
    <row r="3" spans="1:4">
      <c r="A3" s="1" t="s">
        <v>207</v>
      </c>
      <c r="B3" s="1" t="s">
        <v>1</v>
      </c>
    </row>
    <row r="4" spans="1:4">
      <c r="A4" s="1" t="s">
        <v>2</v>
      </c>
      <c r="B4" s="1" t="s">
        <v>3</v>
      </c>
    </row>
    <row r="5" spans="1:4">
      <c r="A5" s="1" t="s">
        <v>4</v>
      </c>
      <c r="B5" s="1" t="s">
        <v>5</v>
      </c>
    </row>
    <row r="6" spans="1:4">
      <c r="A6" s="1" t="s">
        <v>6</v>
      </c>
      <c r="B6" s="1" t="s">
        <v>7</v>
      </c>
    </row>
    <row r="7" spans="1:4">
      <c r="A7" s="1" t="s">
        <v>8</v>
      </c>
      <c r="B7" s="1" t="s">
        <v>9</v>
      </c>
    </row>
  </sheetData>
  <phoneticPr fontId="2" type="noConversion"/>
  <pageMargins left="0.75" right="0.75" top="1" bottom="1" header="0.5" footer="0.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</sheetPr>
  <dimension ref="A1:C5"/>
  <sheetViews>
    <sheetView workbookViewId="0">
      <selection activeCell="B2" sqref="B2"/>
    </sheetView>
  </sheetViews>
  <sheetFormatPr defaultColWidth="9" defaultRowHeight="16.2"/>
  <cols>
    <col min="1" max="1" width="13.33203125" style="1" bestFit="1" customWidth="1"/>
    <col min="2" max="2" width="6" style="1" bestFit="1" customWidth="1"/>
    <col min="3" max="3" width="10.109375" style="1" bestFit="1" customWidth="1"/>
    <col min="4" max="16384" width="9" style="1"/>
  </cols>
  <sheetData>
    <row r="1" spans="1:3">
      <c r="A1" s="2" t="s">
        <v>244</v>
      </c>
      <c r="B1" s="2" t="s">
        <v>245</v>
      </c>
      <c r="C1" s="2" t="s">
        <v>246</v>
      </c>
    </row>
    <row r="2" spans="1:3">
      <c r="A2" s="1" t="s">
        <v>247</v>
      </c>
    </row>
    <row r="3" spans="1:3">
      <c r="A3" s="1" t="s">
        <v>248</v>
      </c>
    </row>
    <row r="4" spans="1:3">
      <c r="A4" s="1" t="s">
        <v>249</v>
      </c>
    </row>
    <row r="5" spans="1:3">
      <c r="A5" s="1" t="s">
        <v>250</v>
      </c>
    </row>
  </sheetData>
  <phoneticPr fontId="2" type="noConversion"/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/>
  </sheetPr>
  <dimension ref="A1:D7"/>
  <sheetViews>
    <sheetView workbookViewId="0">
      <selection activeCell="D2" sqref="D2"/>
    </sheetView>
  </sheetViews>
  <sheetFormatPr defaultColWidth="9" defaultRowHeight="16.2"/>
  <cols>
    <col min="1" max="1" width="10.21875" style="1" bestFit="1" customWidth="1"/>
    <col min="2" max="2" width="7.44140625" style="1" bestFit="1" customWidth="1"/>
    <col min="3" max="3" width="6" style="1" bestFit="1" customWidth="1"/>
    <col min="4" max="4" width="9.44140625" style="1" bestFit="1" customWidth="1"/>
    <col min="5" max="5" width="7.44140625" style="1" customWidth="1"/>
    <col min="6" max="16384" width="9" style="1"/>
  </cols>
  <sheetData>
    <row r="1" spans="1:4">
      <c r="A1" s="2" t="s">
        <v>214</v>
      </c>
      <c r="B1" s="2" t="s">
        <v>215</v>
      </c>
      <c r="C1" s="2" t="s">
        <v>216</v>
      </c>
      <c r="D1" s="2" t="s">
        <v>218</v>
      </c>
    </row>
    <row r="2" spans="1:4">
      <c r="A2" s="1" t="s">
        <v>219</v>
      </c>
      <c r="B2" s="1" t="s">
        <v>0</v>
      </c>
      <c r="C2" s="1" t="s">
        <v>206</v>
      </c>
      <c r="D2" s="1" t="str">
        <f t="shared" ref="D2:D7" si="0">RIGHT(B2,2)&amp;IF(C2="男","先生","小姐")</f>
        <v>功新先生</v>
      </c>
    </row>
    <row r="3" spans="1:4">
      <c r="A3" s="1" t="s">
        <v>207</v>
      </c>
      <c r="B3" s="1" t="s">
        <v>1</v>
      </c>
      <c r="C3" s="1" t="s">
        <v>208</v>
      </c>
      <c r="D3" s="1" t="str">
        <f t="shared" si="0"/>
        <v>靜芬小姐</v>
      </c>
    </row>
    <row r="4" spans="1:4">
      <c r="A4" s="1" t="s">
        <v>2</v>
      </c>
      <c r="B4" s="1" t="s">
        <v>3</v>
      </c>
      <c r="C4" s="1" t="s">
        <v>209</v>
      </c>
      <c r="D4" s="1" t="str">
        <f t="shared" si="0"/>
        <v>其峰先生</v>
      </c>
    </row>
    <row r="5" spans="1:4">
      <c r="A5" s="1" t="s">
        <v>4</v>
      </c>
      <c r="B5" s="1" t="s">
        <v>5</v>
      </c>
      <c r="C5" s="1" t="s">
        <v>210</v>
      </c>
      <c r="D5" s="1" t="str">
        <f t="shared" si="0"/>
        <v>孫妮小姐</v>
      </c>
    </row>
    <row r="6" spans="1:4">
      <c r="A6" s="1" t="s">
        <v>6</v>
      </c>
      <c r="B6" s="1" t="s">
        <v>7</v>
      </c>
      <c r="C6" s="1" t="s">
        <v>211</v>
      </c>
      <c r="D6" s="1" t="str">
        <f t="shared" si="0"/>
        <v>婉苓小姐</v>
      </c>
    </row>
    <row r="7" spans="1:4">
      <c r="A7" s="1" t="s">
        <v>8</v>
      </c>
      <c r="B7" s="1" t="s">
        <v>9</v>
      </c>
      <c r="C7" s="1" t="s">
        <v>212</v>
      </c>
      <c r="D7" s="1" t="str">
        <f t="shared" si="0"/>
        <v>基豐先生</v>
      </c>
    </row>
  </sheetData>
  <phoneticPr fontId="2" type="noConversion"/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</sheetPr>
  <dimension ref="A1:D7"/>
  <sheetViews>
    <sheetView workbookViewId="0">
      <selection activeCell="D2" sqref="D2"/>
    </sheetView>
  </sheetViews>
  <sheetFormatPr defaultColWidth="9" defaultRowHeight="16.2"/>
  <cols>
    <col min="1" max="1" width="10.21875" style="1" bestFit="1" customWidth="1"/>
    <col min="2" max="2" width="7.44140625" style="1" bestFit="1" customWidth="1"/>
    <col min="3" max="3" width="6" style="1" bestFit="1" customWidth="1"/>
    <col min="4" max="4" width="9.44140625" style="1" bestFit="1" customWidth="1"/>
    <col min="5" max="5" width="7.44140625" style="1" customWidth="1"/>
    <col min="6" max="16384" width="9" style="1"/>
  </cols>
  <sheetData>
    <row r="1" spans="1:4">
      <c r="A1" s="2" t="s">
        <v>202</v>
      </c>
      <c r="B1" s="2" t="s">
        <v>155</v>
      </c>
      <c r="C1" s="2" t="s">
        <v>203</v>
      </c>
      <c r="D1" s="2" t="s">
        <v>204</v>
      </c>
    </row>
    <row r="2" spans="1:4">
      <c r="A2" s="1" t="s">
        <v>205</v>
      </c>
      <c r="B2" s="1" t="s">
        <v>0</v>
      </c>
      <c r="C2" s="1" t="s">
        <v>206</v>
      </c>
    </row>
    <row r="3" spans="1:4">
      <c r="A3" s="1" t="s">
        <v>207</v>
      </c>
      <c r="B3" s="1" t="s">
        <v>1</v>
      </c>
      <c r="C3" s="1" t="s">
        <v>208</v>
      </c>
    </row>
    <row r="4" spans="1:4">
      <c r="A4" s="1" t="s">
        <v>2</v>
      </c>
      <c r="B4" s="1" t="s">
        <v>3</v>
      </c>
      <c r="C4" s="1" t="s">
        <v>209</v>
      </c>
    </row>
    <row r="5" spans="1:4">
      <c r="A5" s="1" t="s">
        <v>4</v>
      </c>
      <c r="B5" s="1" t="s">
        <v>5</v>
      </c>
      <c r="C5" s="1" t="s">
        <v>210</v>
      </c>
    </row>
    <row r="6" spans="1:4">
      <c r="A6" s="1" t="s">
        <v>6</v>
      </c>
      <c r="B6" s="1" t="s">
        <v>7</v>
      </c>
      <c r="C6" s="1" t="s">
        <v>211</v>
      </c>
    </row>
    <row r="7" spans="1:4">
      <c r="A7" s="1" t="s">
        <v>8</v>
      </c>
      <c r="B7" s="1" t="s">
        <v>9</v>
      </c>
      <c r="C7" s="1" t="s">
        <v>212</v>
      </c>
    </row>
  </sheetData>
  <phoneticPr fontId="2" type="noConversion"/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17"/>
  <sheetViews>
    <sheetView topLeftCell="B13" workbookViewId="0">
      <selection activeCell="D14" sqref="D14"/>
    </sheetView>
  </sheetViews>
  <sheetFormatPr defaultColWidth="9" defaultRowHeight="16.2"/>
  <cols>
    <col min="1" max="1" width="22.21875" style="1" bestFit="1" customWidth="1"/>
    <col min="2" max="2" width="9.21875" style="1" customWidth="1"/>
    <col min="3" max="3" width="5" style="1" customWidth="1"/>
    <col min="4" max="4" width="15.21875" style="1" customWidth="1"/>
    <col min="5" max="5" width="9.44140625" style="1" bestFit="1" customWidth="1"/>
    <col min="6" max="16384" width="9" style="1"/>
  </cols>
  <sheetData>
    <row r="1" spans="1:5">
      <c r="A1" s="1" t="s">
        <v>80</v>
      </c>
      <c r="D1" s="1" t="s">
        <v>81</v>
      </c>
    </row>
    <row r="2" spans="1:5">
      <c r="D2" s="1" t="s">
        <v>79</v>
      </c>
    </row>
    <row r="4" spans="1:5">
      <c r="A4" s="2" t="s">
        <v>51</v>
      </c>
      <c r="B4" s="2" t="s">
        <v>22</v>
      </c>
      <c r="D4" s="2" t="s">
        <v>51</v>
      </c>
      <c r="E4" s="2" t="s">
        <v>22</v>
      </c>
    </row>
    <row r="5" spans="1:5">
      <c r="A5" s="3" t="s">
        <v>197</v>
      </c>
      <c r="B5" s="3" t="str">
        <f>MID(A1,6,2)</f>
        <v>中文</v>
      </c>
      <c r="D5" s="3" t="s">
        <v>83</v>
      </c>
      <c r="E5" s="3" t="str">
        <f>MID(D1,4,4)</f>
        <v>民生東路</v>
      </c>
    </row>
    <row r="6" spans="1:5">
      <c r="A6" s="3" t="s">
        <v>198</v>
      </c>
      <c r="B6" s="3" t="str">
        <f>MIDB(A1,6,2)</f>
        <v>中</v>
      </c>
      <c r="D6" s="3" t="s">
        <v>85</v>
      </c>
      <c r="E6" s="3" t="str">
        <f>MIDB(D1,7,8)</f>
        <v>民生東路</v>
      </c>
    </row>
    <row r="7" spans="1:5">
      <c r="A7" s="3" t="s">
        <v>199</v>
      </c>
      <c r="B7" s="3" t="str">
        <f>MIDB(A1,6,3)</f>
        <v xml:space="preserve">中 </v>
      </c>
      <c r="D7" s="3" t="s">
        <v>87</v>
      </c>
      <c r="E7" s="3" t="str">
        <f>MID(D2,7,5)</f>
        <v>Moody</v>
      </c>
    </row>
    <row r="8" spans="1:5">
      <c r="A8" s="3" t="s">
        <v>200</v>
      </c>
      <c r="B8" s="3" t="str">
        <f>MIDB(A1,6,3)&amp;"英文"</f>
        <v>中 英文</v>
      </c>
      <c r="D8" s="3" t="s">
        <v>89</v>
      </c>
      <c r="E8" s="3" t="str">
        <f>MIDB(D2,7,5)</f>
        <v>Moody</v>
      </c>
    </row>
    <row r="11" spans="1:5">
      <c r="B11" s="1" t="s">
        <v>81</v>
      </c>
    </row>
    <row r="13" spans="1:5">
      <c r="B13" s="2" t="s">
        <v>162</v>
      </c>
      <c r="C13" s="2" t="s">
        <v>201</v>
      </c>
      <c r="D13" s="2" t="s">
        <v>22</v>
      </c>
    </row>
    <row r="14" spans="1:5">
      <c r="B14" s="1">
        <v>1</v>
      </c>
      <c r="C14" s="1">
        <v>3</v>
      </c>
      <c r="D14" s="1" t="str">
        <f>MID($B$11,B14,C14)</f>
        <v>台北市</v>
      </c>
    </row>
    <row r="15" spans="1:5">
      <c r="B15" s="1">
        <v>4</v>
      </c>
      <c r="C15" s="1">
        <v>4</v>
      </c>
      <c r="D15" s="1" t="str">
        <f>MID($B$11,B15,C15)</f>
        <v>民生東路</v>
      </c>
    </row>
    <row r="16" spans="1:5">
      <c r="B16" s="1">
        <v>4</v>
      </c>
      <c r="C16" s="1">
        <v>2</v>
      </c>
      <c r="D16" s="1" t="str">
        <f>MID($B$11,B16,C16)</f>
        <v>民生</v>
      </c>
    </row>
    <row r="17" spans="2:4">
      <c r="B17" s="1">
        <v>8</v>
      </c>
      <c r="C17" s="1">
        <v>5</v>
      </c>
      <c r="D17" s="1" t="str">
        <f>MID($B$11,B17,C17)</f>
        <v>三段69號</v>
      </c>
    </row>
  </sheetData>
  <phoneticPr fontId="2" type="noConversion"/>
  <pageMargins left="0.75" right="0.75" top="1" bottom="1" header="0.5" footer="0.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F0"/>
  </sheetPr>
  <dimension ref="A1:E17"/>
  <sheetViews>
    <sheetView workbookViewId="0">
      <selection activeCell="B5" sqref="B5"/>
    </sheetView>
  </sheetViews>
  <sheetFormatPr defaultColWidth="9" defaultRowHeight="16.2"/>
  <cols>
    <col min="1" max="1" width="22.21875" style="1" bestFit="1" customWidth="1"/>
    <col min="2" max="2" width="10.33203125" style="1" customWidth="1"/>
    <col min="3" max="3" width="6" style="1" bestFit="1" customWidth="1"/>
    <col min="4" max="4" width="14.77734375" style="1" customWidth="1"/>
    <col min="5" max="5" width="9.44140625" style="1" bestFit="1" customWidth="1"/>
    <col min="6" max="16384" width="9" style="1"/>
  </cols>
  <sheetData>
    <row r="1" spans="1:5">
      <c r="A1" s="1" t="s">
        <v>80</v>
      </c>
      <c r="D1" s="1" t="s">
        <v>81</v>
      </c>
    </row>
    <row r="2" spans="1:5">
      <c r="D2" s="1" t="s">
        <v>79</v>
      </c>
    </row>
    <row r="4" spans="1:5">
      <c r="A4" s="2" t="s">
        <v>51</v>
      </c>
      <c r="B4" s="2" t="s">
        <v>22</v>
      </c>
      <c r="D4" s="2" t="s">
        <v>51</v>
      </c>
      <c r="E4" s="2" t="s">
        <v>22</v>
      </c>
    </row>
    <row r="5" spans="1:5">
      <c r="A5" s="3" t="s">
        <v>197</v>
      </c>
      <c r="D5" s="3" t="s">
        <v>83</v>
      </c>
    </row>
    <row r="6" spans="1:5">
      <c r="A6" s="3" t="s">
        <v>198</v>
      </c>
      <c r="D6" s="3" t="s">
        <v>85</v>
      </c>
    </row>
    <row r="7" spans="1:5">
      <c r="A7" s="3" t="s">
        <v>199</v>
      </c>
      <c r="D7" s="3" t="s">
        <v>87</v>
      </c>
    </row>
    <row r="8" spans="1:5">
      <c r="A8" s="3" t="s">
        <v>200</v>
      </c>
      <c r="D8" s="3" t="s">
        <v>89</v>
      </c>
    </row>
    <row r="11" spans="1:5">
      <c r="B11" s="1" t="s">
        <v>81</v>
      </c>
    </row>
    <row r="13" spans="1:5">
      <c r="B13" s="2" t="s">
        <v>162</v>
      </c>
      <c r="C13" s="2" t="s">
        <v>201</v>
      </c>
      <c r="D13" s="2" t="s">
        <v>22</v>
      </c>
    </row>
    <row r="14" spans="1:5">
      <c r="B14" s="1">
        <v>1</v>
      </c>
      <c r="C14" s="1">
        <v>3</v>
      </c>
    </row>
    <row r="15" spans="1:5">
      <c r="B15" s="1">
        <v>4</v>
      </c>
      <c r="C15" s="1">
        <v>4</v>
      </c>
    </row>
    <row r="16" spans="1:5">
      <c r="B16" s="1">
        <v>4</v>
      </c>
      <c r="C16" s="1">
        <v>2</v>
      </c>
    </row>
    <row r="17" spans="2:3">
      <c r="B17" s="1">
        <v>8</v>
      </c>
      <c r="C17" s="1">
        <v>5</v>
      </c>
    </row>
  </sheetData>
  <phoneticPr fontId="2" type="noConversion"/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6"/>
  <sheetViews>
    <sheetView topLeftCell="A2" workbookViewId="0">
      <selection activeCell="D3" sqref="D3"/>
    </sheetView>
  </sheetViews>
  <sheetFormatPr defaultColWidth="9" defaultRowHeight="16.2"/>
  <cols>
    <col min="1" max="1" width="12.88671875" style="1" customWidth="1"/>
    <col min="2" max="2" width="6" style="1" bestFit="1" customWidth="1"/>
    <col min="3" max="3" width="10.109375" style="1" bestFit="1" customWidth="1"/>
    <col min="4" max="4" width="14.21875" style="1" bestFit="1" customWidth="1"/>
    <col min="5" max="16384" width="9" style="1"/>
  </cols>
  <sheetData>
    <row r="1" spans="1:4">
      <c r="A1" s="1" t="s">
        <v>191</v>
      </c>
    </row>
    <row r="2" spans="1:4">
      <c r="A2" s="2" t="s">
        <v>61</v>
      </c>
      <c r="B2" s="2" t="s">
        <v>62</v>
      </c>
      <c r="C2" s="2" t="s">
        <v>192</v>
      </c>
      <c r="D2" s="2" t="s">
        <v>150</v>
      </c>
    </row>
    <row r="3" spans="1:4">
      <c r="A3" s="1" t="s">
        <v>193</v>
      </c>
      <c r="B3" s="1" t="str">
        <f>"("&amp;LEFT(A3,2)&amp;")"</f>
        <v>(02)</v>
      </c>
      <c r="C3" s="1" t="str">
        <f>MID(A3,4,9)</f>
        <v>2502-1520</v>
      </c>
      <c r="D3" s="1" t="str">
        <f>B3&amp;" "&amp;C3</f>
        <v>(02) 2502-1520</v>
      </c>
    </row>
    <row r="4" spans="1:4">
      <c r="A4" s="1" t="s">
        <v>194</v>
      </c>
      <c r="B4" s="1" t="str">
        <f>"("&amp;LEFT(A4,2)&amp;")"</f>
        <v>(03)</v>
      </c>
      <c r="C4" s="1" t="str">
        <f>MID(A4,4,9)</f>
        <v>365-6655</v>
      </c>
      <c r="D4" s="1" t="str">
        <f>B4&amp;" "&amp;C4</f>
        <v>(03) 365-6655</v>
      </c>
    </row>
    <row r="5" spans="1:4">
      <c r="A5" s="1" t="s">
        <v>195</v>
      </c>
      <c r="B5" s="1" t="str">
        <f>"("&amp;LEFT(A5,2)&amp;")"</f>
        <v>(07)</v>
      </c>
      <c r="C5" s="1" t="str">
        <f>MID(A5,4,9)</f>
        <v>2662-7890</v>
      </c>
      <c r="D5" s="1" t="str">
        <f>B5&amp;" "&amp;C5</f>
        <v>(07) 2662-7890</v>
      </c>
    </row>
    <row r="6" spans="1:4">
      <c r="A6" s="1" t="s">
        <v>196</v>
      </c>
      <c r="B6" s="1" t="str">
        <f>"("&amp;LEFT(A6,2)&amp;")"</f>
        <v>(04)</v>
      </c>
      <c r="C6" s="1" t="str">
        <f>MID(A6,4,9)</f>
        <v>802-3388</v>
      </c>
      <c r="D6" s="1" t="str">
        <f>B6&amp;" "&amp;C6</f>
        <v>(04) 802-3388</v>
      </c>
    </row>
  </sheetData>
  <phoneticPr fontId="2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F0"/>
  </sheetPr>
  <dimension ref="A1:D6"/>
  <sheetViews>
    <sheetView topLeftCell="A2" workbookViewId="0">
      <selection activeCell="C3" sqref="C3"/>
    </sheetView>
  </sheetViews>
  <sheetFormatPr defaultColWidth="9" defaultRowHeight="16.2"/>
  <cols>
    <col min="1" max="1" width="14.88671875" style="1" customWidth="1"/>
    <col min="2" max="2" width="5.33203125" style="1" customWidth="1"/>
    <col min="3" max="3" width="10.109375" style="1" bestFit="1" customWidth="1"/>
    <col min="4" max="4" width="14.21875" style="1" bestFit="1" customWidth="1"/>
    <col min="5" max="16384" width="9" style="1"/>
  </cols>
  <sheetData>
    <row r="1" spans="1:4">
      <c r="A1" s="1" t="s">
        <v>191</v>
      </c>
    </row>
    <row r="2" spans="1:4">
      <c r="A2" s="2" t="s">
        <v>61</v>
      </c>
      <c r="B2" s="2" t="s">
        <v>62</v>
      </c>
      <c r="C2" s="2" t="s">
        <v>192</v>
      </c>
      <c r="D2" s="2" t="s">
        <v>150</v>
      </c>
    </row>
    <row r="3" spans="1:4">
      <c r="A3" s="1" t="s">
        <v>193</v>
      </c>
    </row>
    <row r="4" spans="1:4">
      <c r="A4" s="1" t="s">
        <v>194</v>
      </c>
    </row>
    <row r="5" spans="1:4">
      <c r="A5" s="1" t="s">
        <v>195</v>
      </c>
    </row>
    <row r="6" spans="1:4">
      <c r="A6" s="1" t="s">
        <v>196</v>
      </c>
    </row>
  </sheetData>
  <phoneticPr fontId="2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24"/>
  <sheetViews>
    <sheetView workbookViewId="0">
      <selection activeCell="C17" sqref="C17"/>
    </sheetView>
  </sheetViews>
  <sheetFormatPr defaultColWidth="9" defaultRowHeight="16.2"/>
  <cols>
    <col min="1" max="1" width="10.6640625" style="1" customWidth="1"/>
    <col min="2" max="2" width="30" style="1" bestFit="1" customWidth="1"/>
    <col min="3" max="3" width="6" style="1" bestFit="1" customWidth="1"/>
    <col min="4" max="5" width="9" style="1"/>
    <col min="6" max="6" width="9" style="57"/>
    <col min="7" max="16384" width="9" style="1"/>
  </cols>
  <sheetData>
    <row r="1" spans="1:6">
      <c r="A1" s="12" t="s">
        <v>236</v>
      </c>
      <c r="F1" s="1"/>
    </row>
    <row r="2" spans="1:6">
      <c r="F2" s="56" t="s">
        <v>379</v>
      </c>
    </row>
    <row r="3" spans="1:6">
      <c r="A3" s="2" t="s">
        <v>182</v>
      </c>
      <c r="B3" s="2" t="s">
        <v>51</v>
      </c>
      <c r="C3" s="2" t="s">
        <v>22</v>
      </c>
      <c r="F3" s="56" t="s">
        <v>380</v>
      </c>
    </row>
    <row r="4" spans="1:6">
      <c r="A4" s="1" t="s">
        <v>183</v>
      </c>
      <c r="B4" s="6" t="s">
        <v>237</v>
      </c>
      <c r="C4" s="1">
        <f>FIND(A4,$A$1,1)</f>
        <v>4</v>
      </c>
      <c r="F4" s="28" t="s">
        <v>381</v>
      </c>
    </row>
    <row r="5" spans="1:6">
      <c r="A5" s="1" t="s">
        <v>183</v>
      </c>
      <c r="B5" s="6" t="s">
        <v>238</v>
      </c>
      <c r="C5" s="1">
        <f>FINDB(A5,$A$1,1)</f>
        <v>7</v>
      </c>
    </row>
    <row r="6" spans="1:6">
      <c r="A6" s="1" t="s">
        <v>184</v>
      </c>
      <c r="B6" s="6" t="s">
        <v>239</v>
      </c>
      <c r="C6" s="1">
        <f>FIND(A6,$A$1,1)</f>
        <v>2</v>
      </c>
      <c r="F6" s="28" t="s">
        <v>299</v>
      </c>
    </row>
    <row r="7" spans="1:6">
      <c r="A7" s="1" t="s">
        <v>184</v>
      </c>
      <c r="B7" s="6" t="s">
        <v>240</v>
      </c>
      <c r="C7" s="1">
        <f>FINDB(A7,$A$1,1)</f>
        <v>3</v>
      </c>
      <c r="F7" s="28" t="s">
        <v>300</v>
      </c>
    </row>
    <row r="8" spans="1:6">
      <c r="A8" s="1" t="s">
        <v>185</v>
      </c>
      <c r="B8" s="6" t="s">
        <v>241</v>
      </c>
      <c r="C8" s="1">
        <f>FIND(A8,$A$1,1)</f>
        <v>10</v>
      </c>
      <c r="F8" s="58" t="s">
        <v>382</v>
      </c>
    </row>
    <row r="9" spans="1:6">
      <c r="A9" s="1" t="s">
        <v>185</v>
      </c>
      <c r="B9" s="6" t="s">
        <v>242</v>
      </c>
      <c r="C9" s="1">
        <f>FINDB(A9,$A$1,1)</f>
        <v>19</v>
      </c>
    </row>
    <row r="11" spans="1:6">
      <c r="A11" s="12" t="s">
        <v>236</v>
      </c>
    </row>
    <row r="13" spans="1:6">
      <c r="A13" s="2" t="s">
        <v>182</v>
      </c>
      <c r="B13" s="2" t="s">
        <v>51</v>
      </c>
      <c r="C13" s="2" t="s">
        <v>22</v>
      </c>
    </row>
    <row r="14" spans="1:6">
      <c r="A14" s="1" t="s">
        <v>184</v>
      </c>
      <c r="B14" s="3" t="s">
        <v>186</v>
      </c>
      <c r="C14" s="1">
        <f>FIND(A14,A11)</f>
        <v>2</v>
      </c>
    </row>
    <row r="15" spans="1:6">
      <c r="A15" s="1" t="s">
        <v>184</v>
      </c>
      <c r="B15" s="3" t="s">
        <v>187</v>
      </c>
      <c r="C15" s="1">
        <f>FIND(A15,A11,C14+1)</f>
        <v>6</v>
      </c>
    </row>
    <row r="16" spans="1:6">
      <c r="A16" s="1" t="s">
        <v>165</v>
      </c>
      <c r="B16" s="3" t="s">
        <v>188</v>
      </c>
      <c r="C16" s="1">
        <f>FIND(A16,A11)</f>
        <v>8</v>
      </c>
    </row>
    <row r="17" spans="1:3">
      <c r="A17" s="1" t="s">
        <v>165</v>
      </c>
      <c r="B17" s="3" t="s">
        <v>189</v>
      </c>
      <c r="C17" s="1">
        <f>FIND(A17,A11,C16+1)</f>
        <v>10</v>
      </c>
    </row>
    <row r="18" spans="1:3">
      <c r="A18" s="1" t="s">
        <v>165</v>
      </c>
      <c r="B18" s="3" t="s">
        <v>190</v>
      </c>
      <c r="C18" s="1">
        <f>FIND(A18,A11,C17+1)</f>
        <v>14</v>
      </c>
    </row>
    <row r="20" spans="1:3">
      <c r="B20" s="2" t="s">
        <v>51</v>
      </c>
      <c r="C20" s="2" t="s">
        <v>22</v>
      </c>
    </row>
    <row r="21" spans="1:3">
      <c r="B21" s="13" t="s">
        <v>64</v>
      </c>
      <c r="C21" s="14">
        <f>FIND("M","Miriam McGovern")</f>
        <v>1</v>
      </c>
    </row>
    <row r="22" spans="1:3">
      <c r="B22" s="13" t="s">
        <v>65</v>
      </c>
      <c r="C22" s="14">
        <f>FIND("m","Miriam McGovern")</f>
        <v>6</v>
      </c>
    </row>
    <row r="23" spans="1:3">
      <c r="B23" s="13" t="s">
        <v>243</v>
      </c>
      <c r="C23" s="14">
        <f>FINDB("M","Miriam McGovern")</f>
        <v>1</v>
      </c>
    </row>
    <row r="24" spans="1:3">
      <c r="B24" s="13" t="s">
        <v>66</v>
      </c>
      <c r="C24" s="14">
        <f>FINDB("m","Miriam McGovern")</f>
        <v>6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F0"/>
  </sheetPr>
  <dimension ref="A1:C24"/>
  <sheetViews>
    <sheetView workbookViewId="0">
      <selection activeCell="C4" sqref="C4"/>
    </sheetView>
  </sheetViews>
  <sheetFormatPr defaultColWidth="9" defaultRowHeight="16.2"/>
  <cols>
    <col min="1" max="1" width="10.6640625" style="1" customWidth="1"/>
    <col min="2" max="2" width="30" style="1" bestFit="1" customWidth="1"/>
    <col min="3" max="3" width="6" style="1" bestFit="1" customWidth="1"/>
    <col min="4" max="16384" width="9" style="1"/>
  </cols>
  <sheetData>
    <row r="1" spans="1:3">
      <c r="A1" s="12" t="s">
        <v>236</v>
      </c>
    </row>
    <row r="3" spans="1:3">
      <c r="A3" s="2" t="s">
        <v>182</v>
      </c>
      <c r="B3" s="2" t="s">
        <v>51</v>
      </c>
      <c r="C3" s="2" t="s">
        <v>22</v>
      </c>
    </row>
    <row r="4" spans="1:3">
      <c r="A4" s="1" t="s">
        <v>183</v>
      </c>
      <c r="B4" s="6" t="s">
        <v>237</v>
      </c>
    </row>
    <row r="5" spans="1:3">
      <c r="A5" s="1" t="s">
        <v>183</v>
      </c>
      <c r="B5" s="6" t="s">
        <v>238</v>
      </c>
    </row>
    <row r="6" spans="1:3">
      <c r="A6" s="1" t="s">
        <v>184</v>
      </c>
      <c r="B6" s="6" t="s">
        <v>239</v>
      </c>
    </row>
    <row r="7" spans="1:3">
      <c r="A7" s="1" t="s">
        <v>184</v>
      </c>
      <c r="B7" s="6" t="s">
        <v>240</v>
      </c>
    </row>
    <row r="8" spans="1:3">
      <c r="A8" s="1" t="s">
        <v>185</v>
      </c>
      <c r="B8" s="6" t="s">
        <v>241</v>
      </c>
    </row>
    <row r="9" spans="1:3">
      <c r="A9" s="1" t="s">
        <v>185</v>
      </c>
      <c r="B9" s="6" t="s">
        <v>242</v>
      </c>
    </row>
    <row r="11" spans="1:3">
      <c r="A11" s="12" t="s">
        <v>236</v>
      </c>
    </row>
    <row r="13" spans="1:3">
      <c r="A13" s="2" t="s">
        <v>182</v>
      </c>
      <c r="B13" s="2" t="s">
        <v>51</v>
      </c>
      <c r="C13" s="2" t="s">
        <v>22</v>
      </c>
    </row>
    <row r="14" spans="1:3">
      <c r="A14" s="1" t="s">
        <v>184</v>
      </c>
      <c r="B14" s="3" t="s">
        <v>186</v>
      </c>
    </row>
    <row r="15" spans="1:3">
      <c r="A15" s="1" t="s">
        <v>184</v>
      </c>
      <c r="B15" s="3" t="s">
        <v>187</v>
      </c>
    </row>
    <row r="16" spans="1:3">
      <c r="A16" s="1" t="s">
        <v>165</v>
      </c>
      <c r="B16" s="3" t="s">
        <v>188</v>
      </c>
    </row>
    <row r="17" spans="1:3">
      <c r="A17" s="1" t="s">
        <v>165</v>
      </c>
      <c r="B17" s="3" t="s">
        <v>189</v>
      </c>
    </row>
    <row r="18" spans="1:3">
      <c r="A18" s="1" t="s">
        <v>165</v>
      </c>
      <c r="B18" s="3" t="s">
        <v>190</v>
      </c>
    </row>
    <row r="20" spans="1:3">
      <c r="B20" s="2" t="s">
        <v>51</v>
      </c>
      <c r="C20" s="2" t="s">
        <v>22</v>
      </c>
    </row>
    <row r="21" spans="1:3">
      <c r="B21" s="13" t="s">
        <v>64</v>
      </c>
      <c r="C21" s="14"/>
    </row>
    <row r="22" spans="1:3">
      <c r="B22" s="13" t="s">
        <v>65</v>
      </c>
      <c r="C22" s="14"/>
    </row>
    <row r="23" spans="1:3">
      <c r="B23" s="13" t="s">
        <v>243</v>
      </c>
      <c r="C23" s="14"/>
    </row>
    <row r="24" spans="1:3">
      <c r="B24" s="13" t="s">
        <v>66</v>
      </c>
      <c r="C24" s="14"/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B9"/>
  <sheetViews>
    <sheetView workbookViewId="0">
      <selection activeCell="B2" sqref="B2"/>
    </sheetView>
  </sheetViews>
  <sheetFormatPr defaultColWidth="9" defaultRowHeight="16.2"/>
  <cols>
    <col min="1" max="1" width="26.33203125" style="1" bestFit="1" customWidth="1"/>
    <col min="2" max="2" width="7.109375" style="1" bestFit="1" customWidth="1"/>
    <col min="3" max="16384" width="9" style="1"/>
  </cols>
  <sheetData>
    <row r="1" spans="1:2">
      <c r="A1" s="2" t="s">
        <v>51</v>
      </c>
      <c r="B1" s="2" t="s">
        <v>59</v>
      </c>
    </row>
    <row r="2" spans="1:2">
      <c r="A2" s="3" t="s">
        <v>93</v>
      </c>
    </row>
    <row r="3" spans="1:2">
      <c r="A3" s="3" t="s">
        <v>94</v>
      </c>
    </row>
    <row r="4" spans="1:2">
      <c r="A4" s="3" t="s">
        <v>60</v>
      </c>
    </row>
    <row r="5" spans="1:2">
      <c r="A5" s="3"/>
      <c r="B5" s="3"/>
    </row>
    <row r="7" spans="1:2">
      <c r="A7" s="2" t="s">
        <v>51</v>
      </c>
      <c r="B7" s="2" t="s">
        <v>59</v>
      </c>
    </row>
    <row r="8" spans="1:2">
      <c r="A8" s="3" t="s">
        <v>95</v>
      </c>
    </row>
    <row r="9" spans="1:2">
      <c r="A9" s="3" t="s">
        <v>77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F0"/>
  </sheetPr>
  <dimension ref="A1:B11"/>
  <sheetViews>
    <sheetView workbookViewId="0">
      <selection activeCell="B4" sqref="B4"/>
    </sheetView>
  </sheetViews>
  <sheetFormatPr defaultColWidth="9" defaultRowHeight="16.2"/>
  <cols>
    <col min="1" max="1" width="14.109375" style="1" bestFit="1" customWidth="1"/>
    <col min="2" max="2" width="7.109375" style="1" customWidth="1"/>
    <col min="3" max="16384" width="9" style="1"/>
  </cols>
  <sheetData>
    <row r="1" spans="1:2">
      <c r="A1" s="1" t="s">
        <v>179</v>
      </c>
    </row>
    <row r="3" spans="1:2">
      <c r="A3" s="1" t="s">
        <v>180</v>
      </c>
      <c r="B3" s="1">
        <f>FIND(" ",$A$1,1)</f>
        <v>10</v>
      </c>
    </row>
    <row r="4" spans="1:2">
      <c r="A4" s="1" t="s">
        <v>181</v>
      </c>
      <c r="B4" s="1">
        <f>FIND(" ",$A$1,B3+1)</f>
        <v>16</v>
      </c>
    </row>
    <row r="8" spans="1:2">
      <c r="A8" s="1" t="s">
        <v>179</v>
      </c>
    </row>
    <row r="10" spans="1:2">
      <c r="A10" s="1" t="s">
        <v>180</v>
      </c>
    </row>
    <row r="11" spans="1:2">
      <c r="A11" s="1" t="s">
        <v>181</v>
      </c>
    </row>
  </sheetData>
  <phoneticPr fontId="2" type="noConversion"/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E16"/>
  <sheetViews>
    <sheetView workbookViewId="0">
      <selection activeCell="E8" sqref="E8"/>
    </sheetView>
  </sheetViews>
  <sheetFormatPr defaultColWidth="9" defaultRowHeight="16.2"/>
  <cols>
    <col min="1" max="1" width="13" style="1" customWidth="1"/>
    <col min="2" max="3" width="11.21875" style="1" customWidth="1"/>
    <col min="4" max="4" width="10.33203125" style="1" customWidth="1"/>
    <col min="5" max="16384" width="9" style="1"/>
  </cols>
  <sheetData>
    <row r="1" spans="1:5">
      <c r="A1" s="2" t="s">
        <v>67</v>
      </c>
      <c r="B1" s="2" t="s">
        <v>68</v>
      </c>
      <c r="C1" s="2" t="s">
        <v>71</v>
      </c>
      <c r="E1" s="29" t="s">
        <v>302</v>
      </c>
    </row>
    <row r="2" spans="1:5">
      <c r="A2" s="1" t="s">
        <v>72</v>
      </c>
      <c r="B2" s="1" t="str">
        <f>LEFT(A2,FIND(", ",A2)-1)</f>
        <v>Donnely</v>
      </c>
      <c r="C2" s="1" t="str">
        <f>MID(A2,FIND(", ",A2)+2,LEN(A2))</f>
        <v>Paul</v>
      </c>
      <c r="E2" s="30" t="s">
        <v>301</v>
      </c>
    </row>
    <row r="3" spans="1:5">
      <c r="A3" s="1" t="s">
        <v>73</v>
      </c>
      <c r="B3" s="1" t="str">
        <f>LEFT(A3,FIND(", ",A3)-1)</f>
        <v>Jewell</v>
      </c>
      <c r="C3" s="1" t="str">
        <f>MID(A3,FIND(", ",A3)+2,LEN(A3))</f>
        <v>Tom</v>
      </c>
      <c r="E3" s="29" t="s">
        <v>303</v>
      </c>
    </row>
    <row r="4" spans="1:5">
      <c r="A4" s="1" t="s">
        <v>69</v>
      </c>
      <c r="B4" s="1" t="str">
        <f>LEFT(A4,FIND(", ",A4)-1)</f>
        <v>Boyd</v>
      </c>
      <c r="C4" s="1" t="str">
        <f>MID(A4,FIND(", ",A4)+2,LEN(A4))</f>
        <v>James</v>
      </c>
    </row>
    <row r="5" spans="1:5">
      <c r="A5" s="1" t="s">
        <v>70</v>
      </c>
      <c r="B5" s="1" t="str">
        <f>LEFT(A5,FIND(", ",A5)-1)</f>
        <v>Deitmer</v>
      </c>
      <c r="C5" s="1" t="str">
        <f>MID(A5,FIND(", ",A5)+2,LEN(A5))</f>
        <v>Steve</v>
      </c>
      <c r="E5" s="28" t="s">
        <v>383</v>
      </c>
    </row>
    <row r="6" spans="1:5">
      <c r="E6" s="30" t="str">
        <f>MID(A2,FIND(", ",A2)+2,200)</f>
        <v>Paul</v>
      </c>
    </row>
    <row r="7" spans="1:5">
      <c r="E7" s="29" t="s">
        <v>384</v>
      </c>
    </row>
    <row r="8" spans="1:5">
      <c r="A8" s="2" t="s">
        <v>67</v>
      </c>
      <c r="B8" s="2" t="s">
        <v>68</v>
      </c>
      <c r="C8" s="2" t="s">
        <v>71</v>
      </c>
    </row>
    <row r="9" spans="1:5">
      <c r="A9" s="1" t="s">
        <v>72</v>
      </c>
      <c r="B9" s="1" t="str">
        <f>LEFT(A9,FIND(", ",A9)-1)</f>
        <v>Donnely</v>
      </c>
      <c r="C9" s="1" t="str">
        <f>RIGHT(A9,LEN(A9)-FIND(", ",A9)-1)</f>
        <v>Paul</v>
      </c>
    </row>
    <row r="10" spans="1:5">
      <c r="A10" s="1" t="s">
        <v>73</v>
      </c>
      <c r="B10" s="1" t="str">
        <f>LEFT(A10,FIND(", ",A10)-1)</f>
        <v>Jewell</v>
      </c>
      <c r="C10" s="1" t="str">
        <f>RIGHT(A10,LEN(A10)-FIND(", ",A10)-1)</f>
        <v>Tom</v>
      </c>
      <c r="E10" s="28" t="s">
        <v>386</v>
      </c>
    </row>
    <row r="11" spans="1:5">
      <c r="A11" s="1" t="s">
        <v>69</v>
      </c>
      <c r="B11" s="1" t="str">
        <f>LEFT(A11,FIND(", ",A11)-1)</f>
        <v>Boyd</v>
      </c>
      <c r="C11" s="1" t="str">
        <f>RIGHT(A11,LEN(A11)-FIND(", ",A11)-1)</f>
        <v>James</v>
      </c>
      <c r="E11" s="30" t="s">
        <v>385</v>
      </c>
    </row>
    <row r="12" spans="1:5">
      <c r="A12" s="1" t="s">
        <v>70</v>
      </c>
      <c r="B12" s="1" t="str">
        <f>LEFT(A12,FIND(", ",A12)-1)</f>
        <v>Deitmer</v>
      </c>
      <c r="C12" s="1" t="str">
        <f>RIGHT(A12,LEN(A12)-FIND(", ",A12)-1)</f>
        <v>Steve</v>
      </c>
      <c r="E12" s="29" t="s">
        <v>387</v>
      </c>
    </row>
    <row r="15" spans="1:5">
      <c r="E15" s="28" t="s">
        <v>388</v>
      </c>
    </row>
    <row r="16" spans="1:5">
      <c r="E16" s="59" t="s">
        <v>389</v>
      </c>
    </row>
  </sheetData>
  <phoneticPr fontId="2" type="noConversion"/>
  <pageMargins left="0.75" right="0.75" top="1" bottom="1" header="0.5" footer="0.5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B0F0"/>
  </sheetPr>
  <dimension ref="A1:C12"/>
  <sheetViews>
    <sheetView workbookViewId="0">
      <selection activeCell="B2" sqref="B2"/>
    </sheetView>
  </sheetViews>
  <sheetFormatPr defaultColWidth="9" defaultRowHeight="16.2"/>
  <cols>
    <col min="1" max="1" width="13" style="1" bestFit="1" customWidth="1"/>
    <col min="2" max="2" width="10.88671875" style="1" bestFit="1" customWidth="1"/>
    <col min="3" max="3" width="11" style="1" bestFit="1" customWidth="1"/>
    <col min="4" max="16384" width="9" style="1"/>
  </cols>
  <sheetData>
    <row r="1" spans="1:3">
      <c r="A1" s="2" t="s">
        <v>67</v>
      </c>
      <c r="B1" s="2" t="s">
        <v>68</v>
      </c>
      <c r="C1" s="2" t="s">
        <v>71</v>
      </c>
    </row>
    <row r="2" spans="1:3">
      <c r="A2" s="1" t="s">
        <v>72</v>
      </c>
    </row>
    <row r="3" spans="1:3">
      <c r="A3" s="1" t="s">
        <v>73</v>
      </c>
    </row>
    <row r="4" spans="1:3">
      <c r="A4" s="1" t="s">
        <v>69</v>
      </c>
    </row>
    <row r="5" spans="1:3">
      <c r="A5" s="1" t="s">
        <v>70</v>
      </c>
    </row>
    <row r="8" spans="1:3">
      <c r="A8" s="2" t="s">
        <v>67</v>
      </c>
      <c r="B8" s="2" t="s">
        <v>68</v>
      </c>
      <c r="C8" s="2" t="s">
        <v>71</v>
      </c>
    </row>
    <row r="9" spans="1:3">
      <c r="A9" s="1" t="s">
        <v>72</v>
      </c>
    </row>
    <row r="10" spans="1:3">
      <c r="A10" s="1" t="s">
        <v>73</v>
      </c>
    </row>
    <row r="11" spans="1:3">
      <c r="A11" s="1" t="s">
        <v>69</v>
      </c>
    </row>
    <row r="12" spans="1:3">
      <c r="A12" s="1" t="s">
        <v>70</v>
      </c>
    </row>
  </sheetData>
  <phoneticPr fontId="2" type="noConversion"/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D17"/>
  <sheetViews>
    <sheetView workbookViewId="0">
      <selection activeCell="E17" sqref="E17"/>
    </sheetView>
  </sheetViews>
  <sheetFormatPr defaultColWidth="9" defaultRowHeight="16.2"/>
  <cols>
    <col min="1" max="1" width="33.88671875" style="1" bestFit="1" customWidth="1"/>
    <col min="2" max="2" width="9.44140625" style="1" bestFit="1" customWidth="1"/>
    <col min="3" max="3" width="6.21875" style="1" customWidth="1"/>
    <col min="4" max="16384" width="9" style="1"/>
  </cols>
  <sheetData>
    <row r="1" spans="1:4">
      <c r="A1" s="2" t="s">
        <v>124</v>
      </c>
      <c r="B1" s="2" t="s">
        <v>173</v>
      </c>
    </row>
    <row r="2" spans="1:4">
      <c r="A2" s="1" t="s">
        <v>174</v>
      </c>
      <c r="B2" s="1" t="str">
        <f t="shared" ref="B2:B7" si="0">MID(A2,FIND("市",A2)+1,FIND("路",A2)-FIND("市",A2))</f>
        <v>中山北路</v>
      </c>
      <c r="D2" t="s">
        <v>393</v>
      </c>
    </row>
    <row r="3" spans="1:4">
      <c r="A3" s="1" t="s">
        <v>175</v>
      </c>
      <c r="B3" s="1" t="str">
        <f t="shared" si="0"/>
        <v>內湖路</v>
      </c>
      <c r="D3" s="28" t="s">
        <v>390</v>
      </c>
    </row>
    <row r="4" spans="1:4">
      <c r="A4" s="1" t="s">
        <v>12</v>
      </c>
      <c r="B4" s="1" t="str">
        <f t="shared" si="0"/>
        <v>民生東路</v>
      </c>
      <c r="D4" s="28" t="s">
        <v>391</v>
      </c>
    </row>
    <row r="5" spans="1:4">
      <c r="A5" s="1" t="s">
        <v>176</v>
      </c>
      <c r="B5" s="1" t="str">
        <f t="shared" si="0"/>
        <v>長安東路</v>
      </c>
      <c r="D5" s="28" t="s">
        <v>392</v>
      </c>
    </row>
    <row r="6" spans="1:4">
      <c r="A6" s="1" t="s">
        <v>177</v>
      </c>
      <c r="B6" s="1" t="str">
        <f t="shared" si="0"/>
        <v>北安路</v>
      </c>
    </row>
    <row r="7" spans="1:4">
      <c r="A7" s="1" t="s">
        <v>178</v>
      </c>
      <c r="B7" s="1" t="str">
        <f t="shared" si="0"/>
        <v>南京東路</v>
      </c>
    </row>
    <row r="11" spans="1:4">
      <c r="A11" s="2" t="s">
        <v>124</v>
      </c>
      <c r="B11" s="2" t="s">
        <v>173</v>
      </c>
    </row>
    <row r="12" spans="1:4">
      <c r="A12" s="1" t="s">
        <v>14</v>
      </c>
      <c r="B12" s="1" t="str">
        <f t="shared" ref="B12:B17" si="1">MID(A12,FIND("市",A12)+1,IF(ISERR(FIND("街",A12)),FIND("路",A12),FIND("街",A12))-FIND("市",A12))</f>
        <v>中山北路</v>
      </c>
      <c r="D12" s="28" t="s">
        <v>394</v>
      </c>
    </row>
    <row r="13" spans="1:4">
      <c r="A13" s="1" t="s">
        <v>15</v>
      </c>
      <c r="B13" s="1" t="str">
        <f t="shared" si="1"/>
        <v>內湖路</v>
      </c>
      <c r="D13" s="28" t="s">
        <v>395</v>
      </c>
    </row>
    <row r="14" spans="1:4">
      <c r="A14" s="1" t="s">
        <v>16</v>
      </c>
      <c r="B14" s="1" t="str">
        <f t="shared" si="1"/>
        <v>龍江街</v>
      </c>
      <c r="D14" s="28" t="s">
        <v>396</v>
      </c>
    </row>
    <row r="15" spans="1:4">
      <c r="A15" s="1" t="s">
        <v>17</v>
      </c>
      <c r="B15" s="1" t="str">
        <f t="shared" si="1"/>
        <v>長安東路</v>
      </c>
    </row>
    <row r="16" spans="1:4">
      <c r="A16" s="1" t="s">
        <v>18</v>
      </c>
      <c r="B16" s="1" t="str">
        <f t="shared" si="1"/>
        <v>瑞安街</v>
      </c>
    </row>
    <row r="17" spans="1:2">
      <c r="A17" s="1" t="s">
        <v>19</v>
      </c>
      <c r="B17" s="1" t="str">
        <f t="shared" si="1"/>
        <v>南京東路</v>
      </c>
    </row>
  </sheetData>
  <phoneticPr fontId="2" type="noConversion"/>
  <pageMargins left="0.75" right="0.75" top="1" bottom="1" header="0.5" footer="0.5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00B0F0"/>
  </sheetPr>
  <dimension ref="A1:B17"/>
  <sheetViews>
    <sheetView workbookViewId="0">
      <selection activeCell="B2" sqref="B2"/>
    </sheetView>
  </sheetViews>
  <sheetFormatPr defaultColWidth="9" defaultRowHeight="16.2"/>
  <cols>
    <col min="1" max="1" width="33.88671875" style="1" bestFit="1" customWidth="1"/>
    <col min="2" max="2" width="7.109375" style="1" bestFit="1" customWidth="1"/>
    <col min="3" max="16384" width="9" style="1"/>
  </cols>
  <sheetData>
    <row r="1" spans="1:2">
      <c r="A1" s="2" t="s">
        <v>124</v>
      </c>
      <c r="B1" s="2" t="s">
        <v>173</v>
      </c>
    </row>
    <row r="2" spans="1:2">
      <c r="A2" s="1" t="s">
        <v>174</v>
      </c>
    </row>
    <row r="3" spans="1:2">
      <c r="A3" s="1" t="s">
        <v>175</v>
      </c>
    </row>
    <row r="4" spans="1:2">
      <c r="A4" s="1" t="s">
        <v>12</v>
      </c>
    </row>
    <row r="5" spans="1:2">
      <c r="A5" s="1" t="s">
        <v>176</v>
      </c>
    </row>
    <row r="6" spans="1:2">
      <c r="A6" s="1" t="s">
        <v>177</v>
      </c>
    </row>
    <row r="7" spans="1:2">
      <c r="A7" s="1" t="s">
        <v>178</v>
      </c>
    </row>
    <row r="11" spans="1:2">
      <c r="A11" s="2" t="s">
        <v>124</v>
      </c>
      <c r="B11" s="2" t="s">
        <v>173</v>
      </c>
    </row>
    <row r="12" spans="1:2">
      <c r="A12" s="1" t="s">
        <v>14</v>
      </c>
    </row>
    <row r="13" spans="1:2">
      <c r="A13" s="1" t="s">
        <v>15</v>
      </c>
    </row>
    <row r="14" spans="1:2">
      <c r="A14" s="1" t="s">
        <v>16</v>
      </c>
    </row>
    <row r="15" spans="1:2">
      <c r="A15" s="1" t="s">
        <v>17</v>
      </c>
    </row>
    <row r="16" spans="1:2">
      <c r="A16" s="1" t="s">
        <v>18</v>
      </c>
    </row>
    <row r="17" spans="1:1">
      <c r="A17" s="1" t="s">
        <v>19</v>
      </c>
    </row>
  </sheetData>
  <phoneticPr fontId="2" type="noConversion"/>
  <pageMargins left="0.75" right="0.75" top="1" bottom="1" header="0.5" footer="0.5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20"/>
  <sheetViews>
    <sheetView workbookViewId="0">
      <selection activeCell="E16" sqref="E16"/>
    </sheetView>
  </sheetViews>
  <sheetFormatPr defaultColWidth="9" defaultRowHeight="16.2"/>
  <cols>
    <col min="1" max="1" width="9.21875" style="1" customWidth="1"/>
    <col min="2" max="2" width="37.88671875" style="1" customWidth="1"/>
    <col min="3" max="4" width="7.6640625" style="1" customWidth="1"/>
    <col min="5" max="5" width="10.21875" style="1" customWidth="1"/>
    <col min="6" max="6" width="6" style="1" customWidth="1"/>
    <col min="7" max="16384" width="9" style="1"/>
  </cols>
  <sheetData>
    <row r="1" spans="1:7">
      <c r="A1" s="25" t="s">
        <v>412</v>
      </c>
      <c r="B1" s="25" t="s">
        <v>408</v>
      </c>
      <c r="C1" s="25" t="s">
        <v>414</v>
      </c>
      <c r="D1" s="63" t="s">
        <v>413</v>
      </c>
      <c r="G1" s="56" t="s">
        <v>397</v>
      </c>
    </row>
    <row r="2" spans="1:7">
      <c r="A2" s="1" t="s">
        <v>411</v>
      </c>
      <c r="B2" s="1" t="s">
        <v>409</v>
      </c>
      <c r="C2" s="1">
        <f>SEARCH("中*",B2,1)</f>
        <v>4</v>
      </c>
      <c r="D2" s="1">
        <f>FIND(A2,B2,1)</f>
        <v>4</v>
      </c>
      <c r="E2" s="1">
        <f>SEARCH(A2,B2,FIND(A2,B2,1))</f>
        <v>4</v>
      </c>
      <c r="G2" s="56" t="s">
        <v>398</v>
      </c>
    </row>
    <row r="3" spans="1:7">
      <c r="A3" s="61" t="s">
        <v>411</v>
      </c>
      <c r="B3" s="61" t="s">
        <v>407</v>
      </c>
      <c r="C3" s="61">
        <f>SEARCHB("中*",B3,1)</f>
        <v>7</v>
      </c>
      <c r="D3" s="62">
        <f>FINDB(A3,B3,1)</f>
        <v>7</v>
      </c>
      <c r="E3" s="61">
        <f>SEARCHB(A3,B3,FIND(A3,B3,1))</f>
        <v>7</v>
      </c>
      <c r="G3" s="28" t="s">
        <v>399</v>
      </c>
    </row>
    <row r="4" spans="1:7">
      <c r="A4" s="1">
        <v>6</v>
      </c>
      <c r="B4" s="1" t="s">
        <v>410</v>
      </c>
      <c r="C4" s="1">
        <f>SEARCH("6",B4,1)</f>
        <v>8</v>
      </c>
      <c r="D4" s="1">
        <f>FIND(A4,B4,1)</f>
        <v>8</v>
      </c>
      <c r="E4" s="1">
        <f>SEARCH(A4,B4,FIND(6,B4,E2+1))</f>
        <v>8</v>
      </c>
    </row>
    <row r="5" spans="1:7">
      <c r="A5" s="61">
        <v>6</v>
      </c>
      <c r="B5" s="61" t="s">
        <v>410</v>
      </c>
      <c r="C5" s="61">
        <f>SEARCHB("6",B5,1)</f>
        <v>15</v>
      </c>
      <c r="D5" s="62">
        <f>FINDB(A5,B5,1)</f>
        <v>15</v>
      </c>
      <c r="E5" s="61">
        <f>SEARCHB(A5,B5,FIND(A5,B5,1))</f>
        <v>15</v>
      </c>
      <c r="G5" s="28" t="s">
        <v>400</v>
      </c>
    </row>
    <row r="6" spans="1:7">
      <c r="A6" s="1">
        <v>6</v>
      </c>
      <c r="B6" s="1" t="s">
        <v>410</v>
      </c>
      <c r="C6" s="1">
        <f>SEARCH("6",B6,C4+1)</f>
        <v>10</v>
      </c>
      <c r="D6" s="1">
        <f>FIND(A6,B6,D4+1)</f>
        <v>10</v>
      </c>
      <c r="E6" s="1">
        <f>SEARCH(A6,B6,FIND(6,B6,E4+1))</f>
        <v>10</v>
      </c>
    </row>
    <row r="7" spans="1:7">
      <c r="A7" s="61">
        <v>6</v>
      </c>
      <c r="B7" s="61" t="s">
        <v>410</v>
      </c>
      <c r="C7" s="61">
        <f>SEARCHB(A7,B7,C5+1)</f>
        <v>18</v>
      </c>
      <c r="D7" s="62">
        <f>FINDB(A7,B7,D5+1)</f>
        <v>18</v>
      </c>
      <c r="E7" s="61" t="e">
        <f>SEARCHB(A7,B7,FIND(A7,B7,E5+1))</f>
        <v>#VALUE!</v>
      </c>
      <c r="G7" s="28" t="s">
        <v>406</v>
      </c>
    </row>
    <row r="8" spans="1:7">
      <c r="A8" s="1">
        <v>6</v>
      </c>
      <c r="B8" s="1" t="s">
        <v>410</v>
      </c>
      <c r="C8" s="1">
        <f>SEARCH(A8,B8,C6+1)</f>
        <v>12</v>
      </c>
      <c r="D8" s="1">
        <f>FIND(A8,B8,D6+1)</f>
        <v>12</v>
      </c>
      <c r="E8" s="1">
        <f>SEARCH(A8,B8,FIND(6,B8,E6+1))</f>
        <v>12</v>
      </c>
      <c r="G8" s="59" t="s">
        <v>404</v>
      </c>
    </row>
    <row r="9" spans="1:7">
      <c r="A9" s="61">
        <v>6</v>
      </c>
      <c r="B9" s="61" t="s">
        <v>410</v>
      </c>
      <c r="C9" s="61">
        <f>SEARCHB(A9,B9,C7+1)</f>
        <v>21</v>
      </c>
      <c r="D9" s="62">
        <f>FINDB(A9,B9,D7+1)</f>
        <v>21</v>
      </c>
      <c r="E9" s="61" t="e">
        <f>SEARCHB(A9,B9,FIND(A9,B9,E7+1))</f>
        <v>#VALUE!</v>
      </c>
      <c r="G9" s="29" t="s">
        <v>401</v>
      </c>
    </row>
    <row r="10" spans="1:7" ht="23.25" customHeight="1" thickBot="1">
      <c r="A10" s="60"/>
      <c r="B10" s="60"/>
      <c r="C10" s="60"/>
      <c r="D10" s="60"/>
      <c r="G10" s="28" t="s">
        <v>402</v>
      </c>
    </row>
    <row r="11" spans="1:7" ht="16.8" thickTop="1">
      <c r="G11" s="59" t="s">
        <v>405</v>
      </c>
    </row>
    <row r="12" spans="1:7">
      <c r="G12" s="29" t="s">
        <v>403</v>
      </c>
    </row>
    <row r="13" spans="1:7">
      <c r="A13" s="3">
        <f>SEARCH("中山","台北市中山北路",1)</f>
        <v>4</v>
      </c>
      <c r="B13" s="3" t="s">
        <v>169</v>
      </c>
    </row>
    <row r="14" spans="1:7">
      <c r="A14" s="3">
        <f>SEARCHB("中山","台北市中山北路",1)</f>
        <v>7</v>
      </c>
      <c r="B14" s="3" t="s">
        <v>20</v>
      </c>
    </row>
    <row r="16" spans="1:7">
      <c r="A16" s="3">
        <f>SEARCH("中*","台北市中山北路",1)</f>
        <v>4</v>
      </c>
      <c r="B16" s="3" t="s">
        <v>170</v>
      </c>
    </row>
    <row r="17" spans="1:2">
      <c r="A17" s="3">
        <f>SEARCHB("中??","台北市中山北路",1)</f>
        <v>7</v>
      </c>
      <c r="B17" s="3" t="s">
        <v>171</v>
      </c>
    </row>
    <row r="19" spans="1:2">
      <c r="A19" s="3">
        <f>SEARCH("~*","=B4*B5+6",1)</f>
        <v>4</v>
      </c>
      <c r="B19" s="3" t="s">
        <v>172</v>
      </c>
    </row>
    <row r="20" spans="1:2">
      <c r="A20" s="3">
        <f>SEARCH("*","=B4*B5+6",1)</f>
        <v>1</v>
      </c>
      <c r="B20" s="3" t="s">
        <v>21</v>
      </c>
    </row>
  </sheetData>
  <phoneticPr fontId="2" type="noConversion"/>
  <pageMargins left="0.75" right="0.75" top="1" bottom="1" header="0.5" footer="0.5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00B0F0"/>
  </sheetPr>
  <dimension ref="A2:B9"/>
  <sheetViews>
    <sheetView workbookViewId="0">
      <selection activeCell="A2" sqref="A2"/>
    </sheetView>
  </sheetViews>
  <sheetFormatPr defaultColWidth="9" defaultRowHeight="16.2"/>
  <cols>
    <col min="1" max="1" width="7.109375" style="1" bestFit="1" customWidth="1"/>
    <col min="2" max="16384" width="9" style="1"/>
  </cols>
  <sheetData>
    <row r="2" spans="1:2">
      <c r="A2" s="3"/>
      <c r="B2" s="3" t="s">
        <v>169</v>
      </c>
    </row>
    <row r="3" spans="1:2">
      <c r="A3" s="3"/>
      <c r="B3" s="3" t="s">
        <v>20</v>
      </c>
    </row>
    <row r="5" spans="1:2">
      <c r="A5" s="3"/>
      <c r="B5" s="3" t="s">
        <v>170</v>
      </c>
    </row>
    <row r="6" spans="1:2">
      <c r="A6" s="3"/>
      <c r="B6" s="3" t="s">
        <v>171</v>
      </c>
    </row>
    <row r="8" spans="1:2">
      <c r="A8" s="3"/>
      <c r="B8" s="3" t="s">
        <v>172</v>
      </c>
    </row>
    <row r="9" spans="1:2">
      <c r="A9" s="3"/>
      <c r="B9" s="3" t="s">
        <v>21</v>
      </c>
    </row>
  </sheetData>
  <phoneticPr fontId="2" type="noConversion"/>
  <pageMargins left="0.75" right="0.75" top="1" bottom="1" header="0.5" footer="0.5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C21"/>
  <sheetViews>
    <sheetView topLeftCell="A15" workbookViewId="0">
      <selection activeCell="C33" sqref="C33"/>
    </sheetView>
  </sheetViews>
  <sheetFormatPr defaultColWidth="9" defaultRowHeight="16.2"/>
  <cols>
    <col min="1" max="1" width="12.21875" style="1" bestFit="1" customWidth="1"/>
    <col min="2" max="2" width="8.6640625" style="1" customWidth="1"/>
    <col min="3" max="3" width="37.6640625" style="1" customWidth="1"/>
    <col min="4" max="16384" width="9" style="1"/>
  </cols>
  <sheetData>
    <row r="1" spans="1:3">
      <c r="A1" s="2" t="s">
        <v>51</v>
      </c>
      <c r="B1" s="2" t="s">
        <v>22</v>
      </c>
    </row>
    <row r="2" spans="1:3">
      <c r="A2" s="3" t="s">
        <v>168</v>
      </c>
      <c r="B2" s="1" t="str">
        <f>REPT("-",15)</f>
        <v>---------------</v>
      </c>
    </row>
    <row r="3" spans="1:3">
      <c r="A3" s="3" t="s">
        <v>23</v>
      </c>
      <c r="B3" s="1" t="str">
        <f>REPT("----+",15)</f>
        <v>----+----+----+----+----+----+----+----+----+----+----+----+----+----+----+</v>
      </c>
    </row>
    <row r="6" spans="1:3">
      <c r="A6" s="2" t="s">
        <v>155</v>
      </c>
      <c r="B6" s="2" t="s">
        <v>167</v>
      </c>
      <c r="C6" s="2" t="s">
        <v>24</v>
      </c>
    </row>
    <row r="7" spans="1:3">
      <c r="A7" s="1" t="s">
        <v>156</v>
      </c>
      <c r="B7" s="1">
        <v>85</v>
      </c>
      <c r="C7" s="1" t="str">
        <f t="shared" ref="C7:C12" si="0">REPT("*",ROUND(B7/5,0))</f>
        <v>*****************</v>
      </c>
    </row>
    <row r="8" spans="1:3">
      <c r="A8" s="1" t="s">
        <v>157</v>
      </c>
      <c r="B8" s="1">
        <v>92</v>
      </c>
      <c r="C8" s="1" t="str">
        <f t="shared" si="0"/>
        <v>******************</v>
      </c>
    </row>
    <row r="9" spans="1:3">
      <c r="A9" s="1" t="s">
        <v>11</v>
      </c>
      <c r="B9" s="1">
        <v>68</v>
      </c>
      <c r="C9" s="1" t="str">
        <f t="shared" si="0"/>
        <v>**************</v>
      </c>
    </row>
    <row r="10" spans="1:3">
      <c r="A10" s="1" t="s">
        <v>158</v>
      </c>
      <c r="B10" s="1">
        <v>45</v>
      </c>
      <c r="C10" s="1" t="str">
        <f t="shared" si="0"/>
        <v>*********</v>
      </c>
    </row>
    <row r="11" spans="1:3">
      <c r="A11" s="1" t="s">
        <v>13</v>
      </c>
      <c r="B11" s="1">
        <v>86</v>
      </c>
      <c r="C11" s="1" t="str">
        <f t="shared" si="0"/>
        <v>*****************</v>
      </c>
    </row>
    <row r="12" spans="1:3">
      <c r="A12" s="1" t="s">
        <v>63</v>
      </c>
      <c r="B12" s="1">
        <v>72</v>
      </c>
      <c r="C12" s="1" t="str">
        <f t="shared" si="0"/>
        <v>**************</v>
      </c>
    </row>
    <row r="15" spans="1:3">
      <c r="A15" s="2" t="s">
        <v>155</v>
      </c>
      <c r="B15" s="2" t="s">
        <v>167</v>
      </c>
      <c r="C15" s="2" t="s">
        <v>24</v>
      </c>
    </row>
    <row r="16" spans="1:3">
      <c r="A16" s="1" t="s">
        <v>156</v>
      </c>
      <c r="B16" s="1">
        <v>85</v>
      </c>
      <c r="C16" s="11" t="str">
        <f t="shared" ref="C16:C21" si="1">REPT("■",ROUND(B16/5,0))</f>
        <v>■■■■■■■■■■■■■■■■■</v>
      </c>
    </row>
    <row r="17" spans="1:3">
      <c r="A17" s="1" t="s">
        <v>157</v>
      </c>
      <c r="B17" s="1">
        <v>92</v>
      </c>
      <c r="C17" s="11" t="str">
        <f t="shared" si="1"/>
        <v>■■■■■■■■■■■■■■■■■■</v>
      </c>
    </row>
    <row r="18" spans="1:3">
      <c r="A18" s="1" t="s">
        <v>11</v>
      </c>
      <c r="B18" s="1">
        <v>68</v>
      </c>
      <c r="C18" s="11" t="str">
        <f t="shared" si="1"/>
        <v>■■■■■■■■■■■■■■</v>
      </c>
    </row>
    <row r="19" spans="1:3">
      <c r="A19" s="1" t="s">
        <v>158</v>
      </c>
      <c r="B19" s="1">
        <v>45</v>
      </c>
      <c r="C19" s="11" t="str">
        <f t="shared" si="1"/>
        <v>■■■■■■■■■</v>
      </c>
    </row>
    <row r="20" spans="1:3">
      <c r="A20" s="1" t="s">
        <v>13</v>
      </c>
      <c r="B20" s="1">
        <v>86</v>
      </c>
      <c r="C20" s="11" t="str">
        <f t="shared" si="1"/>
        <v>■■■■■■■■■■■■■■■■■</v>
      </c>
    </row>
    <row r="21" spans="1:3">
      <c r="A21" s="1" t="s">
        <v>63</v>
      </c>
      <c r="B21" s="1">
        <v>72</v>
      </c>
      <c r="C21" s="11" t="str">
        <f t="shared" si="1"/>
        <v>■■■■■■■■■■■■■■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B0F0"/>
  </sheetPr>
  <dimension ref="A1:C21"/>
  <sheetViews>
    <sheetView workbookViewId="0">
      <selection activeCell="B2" sqref="B2:B3"/>
    </sheetView>
  </sheetViews>
  <sheetFormatPr defaultColWidth="9" defaultRowHeight="16.2"/>
  <cols>
    <col min="1" max="1" width="16.33203125" style="1" bestFit="1" customWidth="1"/>
    <col min="2" max="2" width="5.6640625" style="1" customWidth="1"/>
    <col min="3" max="3" width="28.88671875" style="1" customWidth="1"/>
    <col min="4" max="16384" width="9" style="1"/>
  </cols>
  <sheetData>
    <row r="1" spans="1:3">
      <c r="A1" s="2" t="s">
        <v>51</v>
      </c>
      <c r="B1" s="2" t="s">
        <v>22</v>
      </c>
    </row>
    <row r="2" spans="1:3">
      <c r="A2" s="3" t="s">
        <v>168</v>
      </c>
    </row>
    <row r="3" spans="1:3">
      <c r="A3" s="3" t="s">
        <v>23</v>
      </c>
      <c r="B3" s="3"/>
    </row>
    <row r="6" spans="1:3">
      <c r="A6" s="2" t="s">
        <v>155</v>
      </c>
      <c r="B6" s="2" t="s">
        <v>167</v>
      </c>
      <c r="C6" s="2" t="s">
        <v>24</v>
      </c>
    </row>
    <row r="7" spans="1:3">
      <c r="A7" s="1" t="s">
        <v>156</v>
      </c>
      <c r="B7" s="1">
        <v>85</v>
      </c>
    </row>
    <row r="8" spans="1:3">
      <c r="A8" s="1" t="s">
        <v>157</v>
      </c>
      <c r="B8" s="1">
        <v>92</v>
      </c>
    </row>
    <row r="9" spans="1:3">
      <c r="A9" s="1" t="s">
        <v>11</v>
      </c>
      <c r="B9" s="1">
        <v>68</v>
      </c>
    </row>
    <row r="10" spans="1:3">
      <c r="A10" s="1" t="s">
        <v>158</v>
      </c>
      <c r="B10" s="1">
        <v>45</v>
      </c>
    </row>
    <row r="11" spans="1:3">
      <c r="A11" s="1" t="s">
        <v>13</v>
      </c>
      <c r="B11" s="1">
        <v>86</v>
      </c>
    </row>
    <row r="12" spans="1:3">
      <c r="A12" s="1" t="s">
        <v>63</v>
      </c>
      <c r="B12" s="1">
        <v>72</v>
      </c>
    </row>
    <row r="15" spans="1:3">
      <c r="A15" s="2" t="s">
        <v>155</v>
      </c>
      <c r="B15" s="2" t="s">
        <v>167</v>
      </c>
      <c r="C15" s="2" t="s">
        <v>24</v>
      </c>
    </row>
    <row r="16" spans="1:3">
      <c r="A16" s="1" t="s">
        <v>156</v>
      </c>
      <c r="B16" s="1">
        <v>85</v>
      </c>
    </row>
    <row r="17" spans="1:2">
      <c r="A17" s="1" t="s">
        <v>157</v>
      </c>
      <c r="B17" s="1">
        <v>92</v>
      </c>
    </row>
    <row r="18" spans="1:2">
      <c r="A18" s="1" t="s">
        <v>11</v>
      </c>
      <c r="B18" s="1">
        <v>68</v>
      </c>
    </row>
    <row r="19" spans="1:2">
      <c r="A19" s="1" t="s">
        <v>158</v>
      </c>
      <c r="B19" s="1">
        <v>45</v>
      </c>
    </row>
    <row r="20" spans="1:2">
      <c r="A20" s="1" t="s">
        <v>13</v>
      </c>
      <c r="B20" s="1">
        <v>86</v>
      </c>
    </row>
    <row r="21" spans="1:2">
      <c r="A21" s="1" t="s">
        <v>63</v>
      </c>
      <c r="B21" s="1">
        <v>72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00B0F0"/>
  </sheetPr>
  <dimension ref="A1:C7"/>
  <sheetViews>
    <sheetView workbookViewId="0">
      <selection activeCell="C2" sqref="C2"/>
    </sheetView>
  </sheetViews>
  <sheetFormatPr defaultColWidth="9" defaultRowHeight="16.2"/>
  <cols>
    <col min="1" max="1" width="9" style="1"/>
    <col min="2" max="2" width="4.6640625" style="1" bestFit="1" customWidth="1"/>
    <col min="3" max="3" width="30.33203125" style="1" bestFit="1" customWidth="1"/>
    <col min="4" max="16384" width="9" style="1"/>
  </cols>
  <sheetData>
    <row r="1" spans="1:3">
      <c r="A1" s="2" t="s">
        <v>155</v>
      </c>
      <c r="B1" s="2" t="s">
        <v>167</v>
      </c>
      <c r="C1" s="10" t="s">
        <v>24</v>
      </c>
    </row>
    <row r="2" spans="1:3">
      <c r="A2" s="1" t="s">
        <v>156</v>
      </c>
      <c r="B2" s="1">
        <v>85</v>
      </c>
    </row>
    <row r="3" spans="1:3">
      <c r="A3" s="1" t="s">
        <v>157</v>
      </c>
      <c r="B3" s="1">
        <v>92</v>
      </c>
    </row>
    <row r="4" spans="1:3">
      <c r="A4" s="1" t="s">
        <v>11</v>
      </c>
      <c r="B4" s="1">
        <v>68</v>
      </c>
    </row>
    <row r="5" spans="1:3">
      <c r="A5" s="1" t="s">
        <v>158</v>
      </c>
      <c r="B5" s="1">
        <v>45</v>
      </c>
    </row>
    <row r="6" spans="1:3">
      <c r="A6" s="1" t="s">
        <v>13</v>
      </c>
      <c r="B6" s="1">
        <v>86</v>
      </c>
    </row>
    <row r="7" spans="1:3">
      <c r="A7" s="1" t="s">
        <v>63</v>
      </c>
      <c r="B7" s="1">
        <v>72</v>
      </c>
    </row>
  </sheetData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0"/>
  <sheetViews>
    <sheetView topLeftCell="A4" workbookViewId="0">
      <selection activeCell="F17" sqref="F17"/>
    </sheetView>
  </sheetViews>
  <sheetFormatPr defaultColWidth="9" defaultRowHeight="16.2"/>
  <cols>
    <col min="1" max="1" width="18.77734375" style="1" customWidth="1"/>
    <col min="2" max="2" width="26.33203125" style="1" customWidth="1"/>
    <col min="3" max="3" width="21.77734375" style="1" customWidth="1"/>
    <col min="4" max="4" width="11" style="1" customWidth="1"/>
    <col min="5" max="5" width="13.77734375" style="1" customWidth="1"/>
    <col min="6" max="6" width="24.6640625" style="1" customWidth="1"/>
    <col min="7" max="16384" width="9" style="1"/>
  </cols>
  <sheetData>
    <row r="1" spans="1:7">
      <c r="A1" s="2" t="s">
        <v>51</v>
      </c>
      <c r="B1" s="2" t="s">
        <v>22</v>
      </c>
    </row>
    <row r="2" spans="1:7">
      <c r="A2" s="3" t="s">
        <v>116</v>
      </c>
      <c r="B2" s="3" t="str">
        <f>DOLLAR(1234.5,1)</f>
        <v>$1,234.5</v>
      </c>
    </row>
    <row r="3" spans="1:7">
      <c r="A3" s="3" t="s">
        <v>117</v>
      </c>
      <c r="B3" s="3" t="str">
        <f>DOLLAR(1234.5,0)</f>
        <v>$1,235</v>
      </c>
    </row>
    <row r="4" spans="1:7">
      <c r="A4" s="3" t="s">
        <v>118</v>
      </c>
      <c r="B4" s="3" t="str">
        <f>DOLLAR(1234.567)</f>
        <v>$1,234.57</v>
      </c>
    </row>
    <row r="5" spans="1:7">
      <c r="A5" s="3" t="s">
        <v>45</v>
      </c>
      <c r="B5" s="3" t="str">
        <f>DOLLAR(-3205.5,0)</f>
        <v>-$3,206</v>
      </c>
    </row>
    <row r="9" spans="1:7">
      <c r="A9" s="1" t="s">
        <v>297</v>
      </c>
      <c r="B9" s="1" t="s">
        <v>298</v>
      </c>
      <c r="C9" s="24" t="s">
        <v>51</v>
      </c>
      <c r="D9" s="25" t="s">
        <v>296</v>
      </c>
      <c r="E9" s="24" t="s">
        <v>22</v>
      </c>
    </row>
    <row r="10" spans="1:7">
      <c r="A10" s="20" t="s">
        <v>284</v>
      </c>
      <c r="B10" s="20" t="s">
        <v>285</v>
      </c>
      <c r="C10" s="21" t="s">
        <v>286</v>
      </c>
      <c r="D10" s="1">
        <v>12345.67</v>
      </c>
      <c r="E10" s="1" t="str">
        <f>T(D10)</f>
        <v/>
      </c>
    </row>
    <row r="11" spans="1:7">
      <c r="D11" s="27" t="s">
        <v>279</v>
      </c>
      <c r="E11" s="27" t="str">
        <f>T(D11)</f>
        <v>A12345.67</v>
      </c>
    </row>
    <row r="12" spans="1:7">
      <c r="A12" s="20" t="s">
        <v>287</v>
      </c>
      <c r="B12" s="20" t="s">
        <v>288</v>
      </c>
      <c r="C12" s="21" t="s">
        <v>289</v>
      </c>
      <c r="D12" s="1">
        <v>12345.123</v>
      </c>
      <c r="E12" s="1" t="str">
        <f>TEXT(D12,"$#,##.0")</f>
        <v>$12,345.1</v>
      </c>
    </row>
    <row r="13" spans="1:7">
      <c r="D13" s="27" t="s">
        <v>277</v>
      </c>
      <c r="E13" s="27" t="str">
        <f>TEXT(D13,"#,##.00")</f>
        <v>A12345.545</v>
      </c>
    </row>
    <row r="14" spans="1:7">
      <c r="D14" s="1">
        <v>12345.123</v>
      </c>
    </row>
    <row r="15" spans="1:7">
      <c r="A15" s="20" t="s">
        <v>290</v>
      </c>
      <c r="B15" s="20" t="s">
        <v>291</v>
      </c>
      <c r="C15" s="21" t="s">
        <v>292</v>
      </c>
      <c r="D15" s="22" t="s">
        <v>293</v>
      </c>
      <c r="E15" s="1">
        <f>VALUE(D15)</f>
        <v>12345.678</v>
      </c>
      <c r="G15" s="21"/>
    </row>
    <row r="16" spans="1:7">
      <c r="A16" s="20"/>
      <c r="B16" s="20"/>
      <c r="D16" s="26" t="s">
        <v>294</v>
      </c>
      <c r="E16" s="26" t="e">
        <f>VALUE(D16)</f>
        <v>#VALUE!</v>
      </c>
      <c r="G16" s="21"/>
    </row>
    <row r="17" spans="1:7">
      <c r="A17" s="17" t="s">
        <v>282</v>
      </c>
      <c r="B17" s="17" t="s">
        <v>283</v>
      </c>
      <c r="C17" s="17" t="s">
        <v>278</v>
      </c>
      <c r="D17" s="22" t="s">
        <v>293</v>
      </c>
      <c r="E17" s="1" t="str">
        <f>DOLLAR(D17)</f>
        <v>$12,345.68</v>
      </c>
      <c r="F17" s="1" t="str">
        <f>DOLLAR(D17,3)</f>
        <v>$12,345.678</v>
      </c>
      <c r="G17" s="19"/>
    </row>
    <row r="18" spans="1:7">
      <c r="D18" s="26" t="s">
        <v>294</v>
      </c>
      <c r="E18" s="26" t="e">
        <f>DOLLAR(D18)</f>
        <v>#VALUE!</v>
      </c>
      <c r="G18" s="18"/>
    </row>
    <row r="19" spans="1:7">
      <c r="A19" s="17" t="s">
        <v>280</v>
      </c>
      <c r="B19" s="17" t="s">
        <v>281</v>
      </c>
      <c r="C19" s="23" t="s">
        <v>295</v>
      </c>
      <c r="D19" s="22" t="s">
        <v>293</v>
      </c>
      <c r="E19" s="1" t="str">
        <f>BAHTTEXT(D19)</f>
        <v>หนึ่งหมื่นสองพันสามร้อยสี่สิบห้าบาทหกสิบแปดสตางค์</v>
      </c>
    </row>
    <row r="20" spans="1:7">
      <c r="D20" s="26" t="s">
        <v>294</v>
      </c>
      <c r="E20" s="26" t="e">
        <f>BAHTTEXT(D20)</f>
        <v>#VALUE!</v>
      </c>
    </row>
  </sheetData>
  <phoneticPr fontId="2" type="noConversion"/>
  <pageMargins left="0.75" right="0.75" top="1" bottom="1" header="0.5" footer="0.5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22"/>
  <sheetViews>
    <sheetView workbookViewId="0">
      <selection activeCell="E8" sqref="E8"/>
    </sheetView>
  </sheetViews>
  <sheetFormatPr defaultColWidth="9" defaultRowHeight="16.2"/>
  <cols>
    <col min="1" max="1" width="29" style="1" customWidth="1"/>
    <col min="2" max="2" width="16.33203125" style="1" customWidth="1"/>
    <col min="3" max="3" width="8.88671875" style="1" customWidth="1"/>
    <col min="4" max="4" width="9" style="1"/>
    <col min="5" max="5" width="12.44140625" style="1" customWidth="1"/>
    <col min="6" max="16384" width="9" style="1"/>
  </cols>
  <sheetData>
    <row r="1" spans="1:7">
      <c r="A1" s="16" t="s">
        <v>159</v>
      </c>
      <c r="G1" s="56" t="s">
        <v>415</v>
      </c>
    </row>
    <row r="2" spans="1:7">
      <c r="G2" s="56" t="s">
        <v>416</v>
      </c>
    </row>
    <row r="3" spans="1:7">
      <c r="A3" s="1" t="str">
        <f>REPLACE(A1,4,2,"重慶")</f>
        <v>台北市重慶北路二段47號</v>
      </c>
      <c r="D3" s="3" t="s">
        <v>160</v>
      </c>
      <c r="G3" s="28" t="s">
        <v>417</v>
      </c>
    </row>
    <row r="4" spans="1:7">
      <c r="A4" s="1" t="str">
        <f>REPLACEB(A1,7,4,"重慶")</f>
        <v>台北市重慶北路二段47號</v>
      </c>
      <c r="D4" s="3" t="s">
        <v>161</v>
      </c>
    </row>
    <row r="6" spans="1:7">
      <c r="A6" s="1" t="s">
        <v>159</v>
      </c>
    </row>
    <row r="8" spans="1:7">
      <c r="A8" s="25" t="s">
        <v>162</v>
      </c>
      <c r="B8" s="25" t="s">
        <v>25</v>
      </c>
      <c r="C8" s="80" t="s">
        <v>418</v>
      </c>
      <c r="D8" s="25" t="s">
        <v>22</v>
      </c>
    </row>
    <row r="9" spans="1:7">
      <c r="A9" s="1">
        <v>1</v>
      </c>
      <c r="B9" s="1">
        <v>2</v>
      </c>
      <c r="C9" s="11" t="s">
        <v>419</v>
      </c>
      <c r="D9" s="3" t="str">
        <f t="shared" ref="D9:D14" si="0">REPLACE($A$6,A9,B9,C9)</f>
        <v>高雄市中山北路二段47號</v>
      </c>
      <c r="F9" s="3"/>
    </row>
    <row r="10" spans="1:7">
      <c r="A10" s="1">
        <v>4</v>
      </c>
      <c r="B10" s="1">
        <v>4</v>
      </c>
      <c r="C10" s="11" t="s">
        <v>420</v>
      </c>
      <c r="D10" s="3" t="str">
        <f t="shared" si="0"/>
        <v>台北市合江街二段47號</v>
      </c>
      <c r="F10" s="3"/>
    </row>
    <row r="11" spans="1:7">
      <c r="A11" s="1">
        <v>8</v>
      </c>
      <c r="B11" s="1">
        <v>1</v>
      </c>
      <c r="C11" s="11" t="s">
        <v>421</v>
      </c>
      <c r="D11" s="3" t="str">
        <f t="shared" si="0"/>
        <v>台北市中山北路六段47號</v>
      </c>
      <c r="F11" s="3"/>
    </row>
    <row r="12" spans="1:7">
      <c r="A12" s="1">
        <v>10</v>
      </c>
      <c r="B12" s="1">
        <v>2</v>
      </c>
      <c r="C12" s="11">
        <v>168</v>
      </c>
      <c r="D12" s="3" t="str">
        <f t="shared" si="0"/>
        <v>台北市中山北路二段168號</v>
      </c>
      <c r="F12" s="3"/>
    </row>
    <row r="13" spans="1:7">
      <c r="A13" s="1">
        <v>8</v>
      </c>
      <c r="B13" s="1">
        <v>2</v>
      </c>
      <c r="C13" s="11"/>
      <c r="D13" s="3" t="str">
        <f t="shared" si="0"/>
        <v>台北市中山北路47號</v>
      </c>
      <c r="F13" s="3"/>
    </row>
    <row r="14" spans="1:7">
      <c r="A14" s="1">
        <v>4</v>
      </c>
      <c r="B14" s="1">
        <v>0</v>
      </c>
      <c r="C14" s="11" t="s">
        <v>422</v>
      </c>
      <c r="D14" s="3" t="str">
        <f t="shared" si="0"/>
        <v>台北市中山區中山北路二段47號</v>
      </c>
      <c r="F14" s="3"/>
    </row>
    <row r="15" spans="1:7">
      <c r="D15" s="3"/>
      <c r="F15" s="3"/>
    </row>
    <row r="17" spans="1:4">
      <c r="A17" s="1" t="s">
        <v>153</v>
      </c>
    </row>
    <row r="19" spans="1:4">
      <c r="A19" s="25" t="s">
        <v>51</v>
      </c>
      <c r="B19" s="25" t="s">
        <v>22</v>
      </c>
      <c r="C19" s="27"/>
      <c r="D19" s="64" t="s">
        <v>425</v>
      </c>
    </row>
    <row r="20" spans="1:4">
      <c r="A20" s="3" t="s">
        <v>154</v>
      </c>
      <c r="B20" s="3" t="str">
        <f>SUBSTITUTE(A17,"北","南",1)</f>
        <v>台南市北平街</v>
      </c>
      <c r="C20" s="3"/>
      <c r="D20" t="s">
        <v>426</v>
      </c>
    </row>
    <row r="21" spans="1:4">
      <c r="A21" s="3" t="s">
        <v>34</v>
      </c>
      <c r="B21" s="3" t="str">
        <f>SUBSTITUTE(A17,"北","南",2)</f>
        <v>台北市南平街</v>
      </c>
      <c r="C21" s="3"/>
      <c r="D21" s="28" t="s">
        <v>523</v>
      </c>
    </row>
    <row r="22" spans="1:4">
      <c r="A22" s="3" t="s">
        <v>35</v>
      </c>
      <c r="B22" s="3" t="str">
        <f>SUBSTITUTE(A17,"北","南")</f>
        <v>台南市南平街</v>
      </c>
      <c r="C22" s="3"/>
      <c r="D22" s="28" t="s">
        <v>424</v>
      </c>
    </row>
  </sheetData>
  <phoneticPr fontId="2" type="noConversion"/>
  <pageMargins left="0.75" right="0.75" top="1" bottom="1" header="0.5" footer="0.5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00B0F0"/>
  </sheetPr>
  <dimension ref="A1:K15"/>
  <sheetViews>
    <sheetView workbookViewId="0">
      <selection activeCell="I8" sqref="I8"/>
    </sheetView>
  </sheetViews>
  <sheetFormatPr defaultColWidth="9" defaultRowHeight="16.2"/>
  <cols>
    <col min="1" max="3" width="9" style="1" customWidth="1"/>
    <col min="4" max="4" width="9" style="1"/>
    <col min="5" max="5" width="12.44140625" style="1" customWidth="1"/>
    <col min="6" max="16384" width="9" style="1"/>
  </cols>
  <sheetData>
    <row r="1" spans="1:11">
      <c r="A1" s="1" t="s">
        <v>159</v>
      </c>
      <c r="H1" s="1" t="s">
        <v>74</v>
      </c>
      <c r="K1" s="1" t="s">
        <v>423</v>
      </c>
    </row>
    <row r="3" spans="1:11">
      <c r="D3" s="3" t="s">
        <v>160</v>
      </c>
    </row>
    <row r="4" spans="1:11">
      <c r="D4" s="3" t="s">
        <v>161</v>
      </c>
    </row>
    <row r="6" spans="1:11">
      <c r="A6" s="1" t="s">
        <v>159</v>
      </c>
    </row>
    <row r="8" spans="1:11">
      <c r="A8" s="1" t="s">
        <v>162</v>
      </c>
      <c r="B8" s="1" t="s">
        <v>25</v>
      </c>
      <c r="C8" s="1" t="s">
        <v>163</v>
      </c>
      <c r="D8" s="1" t="s">
        <v>22</v>
      </c>
    </row>
    <row r="9" spans="1:11">
      <c r="A9" s="1">
        <v>1</v>
      </c>
      <c r="B9" s="1">
        <v>2</v>
      </c>
      <c r="C9" s="1" t="s">
        <v>26</v>
      </c>
      <c r="F9" s="3"/>
    </row>
    <row r="10" spans="1:11">
      <c r="A10" s="1">
        <v>4</v>
      </c>
      <c r="B10" s="1">
        <v>4</v>
      </c>
      <c r="C10" s="1" t="s">
        <v>164</v>
      </c>
      <c r="F10" s="3"/>
    </row>
    <row r="11" spans="1:11">
      <c r="A11" s="1">
        <v>8</v>
      </c>
      <c r="B11" s="1">
        <v>1</v>
      </c>
      <c r="C11" s="1" t="s">
        <v>165</v>
      </c>
      <c r="F11" s="3"/>
    </row>
    <row r="12" spans="1:11">
      <c r="A12" s="1">
        <v>10</v>
      </c>
      <c r="B12" s="1">
        <v>2</v>
      </c>
      <c r="C12" s="1">
        <v>168</v>
      </c>
      <c r="F12" s="3"/>
    </row>
    <row r="13" spans="1:11">
      <c r="A13" s="1">
        <v>8</v>
      </c>
      <c r="B13" s="1">
        <v>2</v>
      </c>
      <c r="F13" s="3"/>
    </row>
    <row r="14" spans="1:11">
      <c r="A14" s="1">
        <v>4</v>
      </c>
      <c r="B14" s="1">
        <v>0</v>
      </c>
      <c r="C14" s="1" t="s">
        <v>166</v>
      </c>
      <c r="F14" s="3"/>
    </row>
    <row r="15" spans="1:11">
      <c r="D15" s="3"/>
      <c r="F15" s="3"/>
    </row>
  </sheetData>
  <phoneticPr fontId="2" type="noConversion"/>
  <pageMargins left="0.75" right="0.75" top="1" bottom="1" header="0.5" footer="0.5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F8"/>
  <sheetViews>
    <sheetView workbookViewId="0">
      <selection activeCell="C2" sqref="C2"/>
    </sheetView>
  </sheetViews>
  <sheetFormatPr defaultColWidth="9" defaultRowHeight="16.2"/>
  <cols>
    <col min="1" max="1" width="7.6640625" style="1" customWidth="1"/>
    <col min="2" max="2" width="13.33203125" style="1" bestFit="1" customWidth="1"/>
    <col min="3" max="3" width="14.21875" style="1" bestFit="1" customWidth="1"/>
    <col min="4" max="4" width="21.6640625" style="1" customWidth="1"/>
    <col min="5" max="5" width="12.44140625" style="1" customWidth="1"/>
    <col min="6" max="16384" width="9" style="1"/>
  </cols>
  <sheetData>
    <row r="1" spans="1:6">
      <c r="A1" s="2" t="s">
        <v>155</v>
      </c>
      <c r="B1" s="2" t="s">
        <v>27</v>
      </c>
      <c r="C1" s="2" t="s">
        <v>150</v>
      </c>
      <c r="D1" s="3"/>
      <c r="F1" s="3"/>
    </row>
    <row r="2" spans="1:6">
      <c r="A2" s="1" t="s">
        <v>156</v>
      </c>
      <c r="B2" s="1" t="s">
        <v>151</v>
      </c>
      <c r="C2" s="1" t="str">
        <f t="shared" ref="C2:C7" si="0">IF(ISERR(FIND("(02)",B2)),B2,REPLACE(B2,FIND("(02)",B2)+5,0,"2"))</f>
        <v>(02) 2785-1234</v>
      </c>
      <c r="F2" s="3"/>
    </row>
    <row r="3" spans="1:6">
      <c r="A3" s="1" t="s">
        <v>157</v>
      </c>
      <c r="B3" s="1" t="s">
        <v>28</v>
      </c>
      <c r="C3" s="1" t="str">
        <f t="shared" si="0"/>
        <v>(02) 2562-0245</v>
      </c>
      <c r="F3" s="3"/>
    </row>
    <row r="4" spans="1:6">
      <c r="A4" s="1" t="s">
        <v>11</v>
      </c>
      <c r="B4" s="1" t="s">
        <v>29</v>
      </c>
      <c r="C4" s="1" t="str">
        <f t="shared" si="0"/>
        <v>(03) 385-1256</v>
      </c>
      <c r="F4" s="3"/>
    </row>
    <row r="5" spans="1:6">
      <c r="A5" s="1" t="s">
        <v>158</v>
      </c>
      <c r="B5" s="1" t="s">
        <v>152</v>
      </c>
      <c r="C5" s="1" t="str">
        <f t="shared" si="0"/>
        <v>(07) 752-6699</v>
      </c>
      <c r="F5" s="3"/>
    </row>
    <row r="6" spans="1:6">
      <c r="A6" s="1" t="s">
        <v>13</v>
      </c>
      <c r="B6" s="1" t="s">
        <v>30</v>
      </c>
      <c r="C6" s="1" t="str">
        <f t="shared" si="0"/>
        <v>(02) 2832-5555</v>
      </c>
      <c r="F6" s="3"/>
    </row>
    <row r="7" spans="1:6">
      <c r="A7" s="1" t="s">
        <v>63</v>
      </c>
      <c r="B7" s="1" t="s">
        <v>31</v>
      </c>
      <c r="C7" s="1" t="str">
        <f t="shared" si="0"/>
        <v>(02) 2835-5559</v>
      </c>
      <c r="F7" s="3"/>
    </row>
    <row r="8" spans="1:6">
      <c r="D8" s="3"/>
      <c r="F8" s="3"/>
    </row>
  </sheetData>
  <phoneticPr fontId="2" type="noConversion"/>
  <pageMargins left="0.75" right="0.75" top="1" bottom="1" header="0.5" footer="0.5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00B0F0"/>
  </sheetPr>
  <dimension ref="A1:F8"/>
  <sheetViews>
    <sheetView workbookViewId="0">
      <selection activeCell="C2" sqref="C2"/>
    </sheetView>
  </sheetViews>
  <sheetFormatPr defaultColWidth="9" defaultRowHeight="16.2"/>
  <cols>
    <col min="1" max="1" width="7.6640625" style="1" customWidth="1"/>
    <col min="2" max="2" width="13.33203125" style="1" bestFit="1" customWidth="1"/>
    <col min="3" max="3" width="10.6640625" style="1" bestFit="1" customWidth="1"/>
    <col min="4" max="4" width="9" style="1"/>
    <col min="5" max="5" width="12.44140625" style="1" customWidth="1"/>
    <col min="6" max="16384" width="9" style="1"/>
  </cols>
  <sheetData>
    <row r="1" spans="1:6">
      <c r="A1" s="2" t="s">
        <v>155</v>
      </c>
      <c r="B1" s="2" t="s">
        <v>27</v>
      </c>
      <c r="C1" s="2" t="s">
        <v>150</v>
      </c>
      <c r="D1" s="3"/>
      <c r="F1" s="3"/>
    </row>
    <row r="2" spans="1:6">
      <c r="A2" s="1" t="s">
        <v>156</v>
      </c>
      <c r="B2" s="1" t="s">
        <v>151</v>
      </c>
      <c r="D2" s="3"/>
      <c r="F2" s="3"/>
    </row>
    <row r="3" spans="1:6">
      <c r="A3" s="1" t="s">
        <v>157</v>
      </c>
      <c r="B3" s="1" t="s">
        <v>28</v>
      </c>
      <c r="D3" s="3"/>
      <c r="F3" s="3"/>
    </row>
    <row r="4" spans="1:6">
      <c r="A4" s="1" t="s">
        <v>11</v>
      </c>
      <c r="B4" s="1" t="s">
        <v>29</v>
      </c>
      <c r="D4" s="3"/>
      <c r="F4" s="3"/>
    </row>
    <row r="5" spans="1:6">
      <c r="A5" s="1" t="s">
        <v>158</v>
      </c>
      <c r="B5" s="1" t="s">
        <v>152</v>
      </c>
      <c r="D5" s="3"/>
      <c r="F5" s="3"/>
    </row>
    <row r="6" spans="1:6">
      <c r="A6" s="1" t="s">
        <v>13</v>
      </c>
      <c r="B6" s="1" t="s">
        <v>30</v>
      </c>
      <c r="D6" s="3"/>
      <c r="F6" s="3"/>
    </row>
    <row r="7" spans="1:6">
      <c r="A7" s="1" t="s">
        <v>63</v>
      </c>
      <c r="B7" s="1" t="s">
        <v>31</v>
      </c>
      <c r="D7" s="3"/>
      <c r="F7" s="3"/>
    </row>
    <row r="8" spans="1:6">
      <c r="D8" s="3"/>
      <c r="F8" s="3"/>
    </row>
  </sheetData>
  <phoneticPr fontId="2" type="noConversion"/>
  <pageMargins left="0.75" right="0.75" top="1" bottom="1" header="0.5" footer="0.5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B7"/>
  <sheetViews>
    <sheetView workbookViewId="0">
      <selection activeCell="B2" sqref="B2"/>
    </sheetView>
  </sheetViews>
  <sheetFormatPr defaultColWidth="9" defaultRowHeight="16.2"/>
  <cols>
    <col min="1" max="1" width="29.33203125" style="1" bestFit="1" customWidth="1"/>
    <col min="2" max="2" width="23.77734375" style="1" bestFit="1" customWidth="1"/>
    <col min="3" max="3" width="9" style="1"/>
    <col min="4" max="4" width="12.44140625" style="1" customWidth="1"/>
    <col min="5" max="16384" width="9" style="1"/>
  </cols>
  <sheetData>
    <row r="1" spans="1:2">
      <c r="A1" s="2" t="s">
        <v>124</v>
      </c>
      <c r="B1" s="2" t="s">
        <v>148</v>
      </c>
    </row>
    <row r="2" spans="1:2">
      <c r="A2" s="1" t="s">
        <v>14</v>
      </c>
      <c r="B2" s="3" t="str">
        <f t="shared" ref="B2:B7" si="0">IF(ISERR(FIND("介壽路",A2)),A2,REPLACE(A2,FIND("介壽路",A2),3,"凱達格蘭大道"))</f>
        <v>北市中山北路二段40巷6弄3號</v>
      </c>
    </row>
    <row r="3" spans="1:2">
      <c r="A3" s="1" t="s">
        <v>32</v>
      </c>
      <c r="B3" s="3" t="str">
        <f t="shared" si="0"/>
        <v>北市凱達格蘭大道一段47巷58號</v>
      </c>
    </row>
    <row r="4" spans="1:2">
      <c r="A4" s="1" t="s">
        <v>16</v>
      </c>
      <c r="B4" s="3" t="str">
        <f t="shared" si="0"/>
        <v>台北市龍江街165號5F</v>
      </c>
    </row>
    <row r="5" spans="1:2">
      <c r="A5" s="1" t="s">
        <v>17</v>
      </c>
      <c r="B5" s="3" t="str">
        <f t="shared" si="0"/>
        <v>台北市長安東路256巷14號4F</v>
      </c>
    </row>
    <row r="6" spans="1:2">
      <c r="A6" s="1" t="s">
        <v>33</v>
      </c>
      <c r="B6" s="3" t="str">
        <f t="shared" si="0"/>
        <v>北市凱達格蘭大道三段24弄9號</v>
      </c>
    </row>
    <row r="7" spans="1:2">
      <c r="A7" s="1" t="s">
        <v>19</v>
      </c>
      <c r="B7" s="3" t="str">
        <f t="shared" si="0"/>
        <v>台北市南京東路五段45號5F-3</v>
      </c>
    </row>
  </sheetData>
  <phoneticPr fontId="2" type="noConversion"/>
  <pageMargins left="0.75" right="0.75" top="1" bottom="1" header="0.5" footer="0.5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00B0F0"/>
  </sheetPr>
  <dimension ref="A1:B7"/>
  <sheetViews>
    <sheetView workbookViewId="0">
      <selection activeCell="B2" sqref="B2"/>
    </sheetView>
  </sheetViews>
  <sheetFormatPr defaultColWidth="9" defaultRowHeight="16.2"/>
  <cols>
    <col min="1" max="1" width="29.33203125" style="1" bestFit="1" customWidth="1"/>
    <col min="2" max="2" width="23.77734375" style="1" bestFit="1" customWidth="1"/>
    <col min="3" max="3" width="9" style="1"/>
    <col min="4" max="4" width="12.44140625" style="1" customWidth="1"/>
    <col min="5" max="16384" width="9" style="1"/>
  </cols>
  <sheetData>
    <row r="1" spans="1:2">
      <c r="A1" s="2" t="s">
        <v>124</v>
      </c>
      <c r="B1" s="2" t="s">
        <v>148</v>
      </c>
    </row>
    <row r="2" spans="1:2">
      <c r="A2" s="1" t="s">
        <v>14</v>
      </c>
      <c r="B2" s="3"/>
    </row>
    <row r="3" spans="1:2">
      <c r="A3" s="1" t="s">
        <v>32</v>
      </c>
      <c r="B3" s="3"/>
    </row>
    <row r="4" spans="1:2">
      <c r="A4" s="1" t="s">
        <v>16</v>
      </c>
      <c r="B4" s="3"/>
    </row>
    <row r="5" spans="1:2">
      <c r="A5" s="1" t="s">
        <v>17</v>
      </c>
      <c r="B5" s="3"/>
    </row>
    <row r="6" spans="1:2">
      <c r="A6" s="1" t="s">
        <v>33</v>
      </c>
      <c r="B6" s="3"/>
    </row>
    <row r="7" spans="1:2">
      <c r="A7" s="1" t="s">
        <v>19</v>
      </c>
      <c r="B7" s="3"/>
    </row>
  </sheetData>
  <phoneticPr fontId="2" type="noConversion"/>
  <pageMargins left="0.75" right="0.75" top="1" bottom="1" header="0.5" footer="0.5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D6"/>
  <sheetViews>
    <sheetView workbookViewId="0">
      <selection sqref="A1:IV6"/>
    </sheetView>
  </sheetViews>
  <sheetFormatPr defaultColWidth="9" defaultRowHeight="16.2"/>
  <cols>
    <col min="1" max="1" width="26.77734375" style="1" customWidth="1"/>
    <col min="2" max="2" width="13" style="1" customWidth="1"/>
    <col min="3" max="3" width="8.33203125" style="1" customWidth="1"/>
    <col min="4" max="4" width="10.21875" style="1" customWidth="1"/>
    <col min="5" max="16384" width="9" style="1"/>
  </cols>
  <sheetData>
    <row r="1" spans="1:4">
      <c r="A1" s="1" t="s">
        <v>153</v>
      </c>
    </row>
    <row r="3" spans="1:4">
      <c r="A3" s="25" t="s">
        <v>51</v>
      </c>
      <c r="B3" s="25" t="s">
        <v>22</v>
      </c>
      <c r="C3" s="27"/>
      <c r="D3" s="64" t="s">
        <v>425</v>
      </c>
    </row>
    <row r="4" spans="1:4">
      <c r="A4" s="3" t="s">
        <v>154</v>
      </c>
      <c r="B4" s="3" t="str">
        <f>SUBSTITUTE(A1,"北","南",1)</f>
        <v>台南市北平街</v>
      </c>
      <c r="C4" s="3"/>
      <c r="D4" t="s">
        <v>426</v>
      </c>
    </row>
    <row r="5" spans="1:4">
      <c r="A5" s="3" t="s">
        <v>34</v>
      </c>
      <c r="B5" s="3" t="str">
        <f>SUBSTITUTE(A1,"北","南",2)</f>
        <v>台北市南平街</v>
      </c>
      <c r="C5" s="3"/>
      <c r="D5" s="28" t="s">
        <v>523</v>
      </c>
    </row>
    <row r="6" spans="1:4">
      <c r="A6" s="3" t="s">
        <v>35</v>
      </c>
      <c r="B6" s="3" t="str">
        <f>SUBSTITUTE(A1,"北","南")</f>
        <v>台南市南平街</v>
      </c>
      <c r="C6" s="3"/>
      <c r="D6" s="28" t="s">
        <v>424</v>
      </c>
    </row>
  </sheetData>
  <phoneticPr fontId="2" type="noConversion"/>
  <pageMargins left="0.75" right="0.75" top="1" bottom="1" header="0.5" footer="0.5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00B0F0"/>
  </sheetPr>
  <dimension ref="A1:B6"/>
  <sheetViews>
    <sheetView workbookViewId="0">
      <selection activeCell="B4" sqref="B4"/>
    </sheetView>
  </sheetViews>
  <sheetFormatPr defaultColWidth="9" defaultRowHeight="16.2"/>
  <cols>
    <col min="1" max="1" width="28.6640625" style="1" bestFit="1" customWidth="1"/>
    <col min="2" max="2" width="13.88671875" style="1" bestFit="1" customWidth="1"/>
    <col min="3" max="3" width="10.21875" style="1" customWidth="1"/>
    <col min="4" max="16384" width="9" style="1"/>
  </cols>
  <sheetData>
    <row r="1" spans="1:2">
      <c r="A1" s="1" t="s">
        <v>153</v>
      </c>
    </row>
    <row r="3" spans="1:2">
      <c r="A3" s="1" t="s">
        <v>51</v>
      </c>
      <c r="B3" s="1" t="s">
        <v>22</v>
      </c>
    </row>
    <row r="4" spans="1:2">
      <c r="A4" s="3" t="s">
        <v>154</v>
      </c>
      <c r="B4" s="3"/>
    </row>
    <row r="5" spans="1:2">
      <c r="A5" s="3" t="s">
        <v>34</v>
      </c>
      <c r="B5" s="3"/>
    </row>
    <row r="6" spans="1:2">
      <c r="A6" s="3" t="s">
        <v>35</v>
      </c>
      <c r="B6" s="3"/>
    </row>
  </sheetData>
  <phoneticPr fontId="2" type="noConversion"/>
  <pageMargins left="0.75" right="0.75" top="1" bottom="1" header="0.5" footer="0.5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D7"/>
  <sheetViews>
    <sheetView workbookViewId="0">
      <selection activeCell="B2" sqref="B2"/>
    </sheetView>
  </sheetViews>
  <sheetFormatPr defaultColWidth="9" defaultRowHeight="16.2"/>
  <cols>
    <col min="1" max="1" width="13.33203125" style="1" bestFit="1" customWidth="1"/>
    <col min="2" max="2" width="14.21875" style="1" bestFit="1" customWidth="1"/>
    <col min="3" max="16384" width="9" style="1"/>
  </cols>
  <sheetData>
    <row r="1" spans="1:4">
      <c r="A1" s="2" t="s">
        <v>27</v>
      </c>
      <c r="B1" s="2" t="s">
        <v>150</v>
      </c>
    </row>
    <row r="2" spans="1:4">
      <c r="A2" s="1" t="s">
        <v>151</v>
      </c>
      <c r="B2" s="1" t="str">
        <f t="shared" ref="B2:B7" si="0">SUBSTITUTE(A2,"(02) ","(02) 2",1)</f>
        <v>(02) 2785-1234</v>
      </c>
      <c r="D2" s="29" t="s">
        <v>428</v>
      </c>
    </row>
    <row r="3" spans="1:4">
      <c r="A3" s="1" t="s">
        <v>28</v>
      </c>
      <c r="B3" s="1" t="str">
        <f t="shared" si="0"/>
        <v>(02) 2562-0245</v>
      </c>
      <c r="D3" s="30" t="s">
        <v>427</v>
      </c>
    </row>
    <row r="4" spans="1:4">
      <c r="A4" s="1" t="s">
        <v>29</v>
      </c>
      <c r="B4" s="1" t="str">
        <f t="shared" si="0"/>
        <v>(03) 385-1256</v>
      </c>
    </row>
    <row r="5" spans="1:4">
      <c r="A5" s="1" t="s">
        <v>152</v>
      </c>
      <c r="B5" s="1" t="str">
        <f t="shared" si="0"/>
        <v>(07) 752-6699</v>
      </c>
    </row>
    <row r="6" spans="1:4">
      <c r="A6" s="1" t="s">
        <v>30</v>
      </c>
      <c r="B6" s="1" t="str">
        <f t="shared" si="0"/>
        <v>(02) 2832-5555</v>
      </c>
    </row>
    <row r="7" spans="1:4">
      <c r="A7" s="1" t="s">
        <v>31</v>
      </c>
      <c r="B7" s="1" t="str">
        <f t="shared" si="0"/>
        <v>(02) 2835-5559</v>
      </c>
    </row>
  </sheetData>
  <phoneticPr fontId="2" type="noConversion"/>
  <pageMargins left="0.75" right="0.75" top="1" bottom="1" header="0.5" footer="0.5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00B0F0"/>
  </sheetPr>
  <dimension ref="A1:B7"/>
  <sheetViews>
    <sheetView workbookViewId="0">
      <selection activeCell="B2" sqref="B2"/>
    </sheetView>
  </sheetViews>
  <sheetFormatPr defaultColWidth="9" defaultRowHeight="16.2"/>
  <cols>
    <col min="1" max="1" width="13.33203125" style="1" bestFit="1" customWidth="1"/>
    <col min="2" max="2" width="10.21875" style="1" customWidth="1"/>
    <col min="3" max="16384" width="9" style="1"/>
  </cols>
  <sheetData>
    <row r="1" spans="1:2">
      <c r="A1" s="2" t="s">
        <v>27</v>
      </c>
      <c r="B1" s="2" t="s">
        <v>150</v>
      </c>
    </row>
    <row r="2" spans="1:2">
      <c r="A2" s="1" t="s">
        <v>151</v>
      </c>
    </row>
    <row r="3" spans="1:2">
      <c r="A3" s="1" t="s">
        <v>28</v>
      </c>
    </row>
    <row r="4" spans="1:2">
      <c r="A4" s="1" t="s">
        <v>29</v>
      </c>
    </row>
    <row r="5" spans="1:2">
      <c r="A5" s="1" t="s">
        <v>152</v>
      </c>
    </row>
    <row r="6" spans="1:2">
      <c r="A6" s="1" t="s">
        <v>30</v>
      </c>
    </row>
    <row r="7" spans="1:2">
      <c r="A7" s="1" t="s">
        <v>31</v>
      </c>
    </row>
  </sheetData>
  <phoneticPr fontId="2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B5"/>
  <sheetViews>
    <sheetView workbookViewId="0">
      <selection activeCell="B2" sqref="B2"/>
    </sheetView>
  </sheetViews>
  <sheetFormatPr defaultColWidth="9" defaultRowHeight="16.2"/>
  <cols>
    <col min="1" max="1" width="20" style="1" bestFit="1" customWidth="1"/>
    <col min="2" max="16384" width="9" style="1"/>
  </cols>
  <sheetData>
    <row r="1" spans="1:2">
      <c r="A1" s="2" t="s">
        <v>51</v>
      </c>
      <c r="B1" s="2" t="s">
        <v>22</v>
      </c>
    </row>
    <row r="2" spans="1:2">
      <c r="A2" s="3" t="s">
        <v>116</v>
      </c>
      <c r="B2" s="3"/>
    </row>
    <row r="3" spans="1:2">
      <c r="A3" s="3" t="s">
        <v>117</v>
      </c>
      <c r="B3" s="3"/>
    </row>
    <row r="4" spans="1:2">
      <c r="A4" s="3" t="s">
        <v>118</v>
      </c>
      <c r="B4" s="3"/>
    </row>
    <row r="5" spans="1:2">
      <c r="A5" s="3" t="s">
        <v>45</v>
      </c>
      <c r="B5" s="3"/>
    </row>
  </sheetData>
  <phoneticPr fontId="2" type="noConversion"/>
  <pageMargins left="0.75" right="0.75" top="1" bottom="1" header="0.5" footer="0.5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C7"/>
  <sheetViews>
    <sheetView workbookViewId="0">
      <selection activeCell="B13" sqref="B13"/>
    </sheetView>
  </sheetViews>
  <sheetFormatPr defaultColWidth="9" defaultRowHeight="16.2"/>
  <cols>
    <col min="1" max="1" width="29.33203125" style="1" bestFit="1" customWidth="1"/>
    <col min="2" max="2" width="31.6640625" style="1" bestFit="1" customWidth="1"/>
    <col min="3" max="16384" width="9" style="1"/>
  </cols>
  <sheetData>
    <row r="1" spans="1:3">
      <c r="A1" s="2" t="s">
        <v>124</v>
      </c>
      <c r="B1" s="2" t="s">
        <v>148</v>
      </c>
      <c r="C1" s="29" t="s">
        <v>429</v>
      </c>
    </row>
    <row r="2" spans="1:3">
      <c r="A2" s="1" t="s">
        <v>14</v>
      </c>
      <c r="B2" s="3" t="str">
        <f t="shared" ref="B2:B7" si="0">SUBSTITUTE(A2,"北市","台北市",1)</f>
        <v>台北市中山北路二段40巷6弄3號</v>
      </c>
      <c r="C2" s="30" t="s">
        <v>430</v>
      </c>
    </row>
    <row r="3" spans="1:3">
      <c r="A3" s="1" t="s">
        <v>36</v>
      </c>
      <c r="B3" s="3" t="str">
        <f t="shared" si="0"/>
        <v>中市介壽路一段47巷58號</v>
      </c>
    </row>
    <row r="4" spans="1:3">
      <c r="A4" s="1" t="s">
        <v>149</v>
      </c>
      <c r="B4" s="3" t="str">
        <f t="shared" si="0"/>
        <v>台北市龍江街165號5F</v>
      </c>
    </row>
    <row r="5" spans="1:3">
      <c r="A5" s="1" t="s">
        <v>37</v>
      </c>
      <c r="B5" s="3" t="str">
        <f t="shared" si="0"/>
        <v>高市中山一路256巷14號4F</v>
      </c>
    </row>
    <row r="6" spans="1:3">
      <c r="A6" s="1" t="s">
        <v>33</v>
      </c>
      <c r="B6" s="3" t="str">
        <f t="shared" si="0"/>
        <v>台北市介壽路三段24弄9號</v>
      </c>
    </row>
    <row r="7" spans="1:3">
      <c r="A7" s="1" t="s">
        <v>38</v>
      </c>
      <c r="B7" s="3" t="str">
        <f t="shared" si="0"/>
        <v>台北市南京東路五段45號5F-3</v>
      </c>
    </row>
  </sheetData>
  <phoneticPr fontId="2" type="noConversion"/>
  <pageMargins left="0.75" right="0.75" top="1" bottom="1" header="0.5" footer="0.5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00B0F0"/>
  </sheetPr>
  <dimension ref="A1:B7"/>
  <sheetViews>
    <sheetView workbookViewId="0">
      <selection activeCell="B2" sqref="B2"/>
    </sheetView>
  </sheetViews>
  <sheetFormatPr defaultColWidth="9" defaultRowHeight="16.2"/>
  <cols>
    <col min="1" max="1" width="29.33203125" style="1" bestFit="1" customWidth="1"/>
    <col min="2" max="2" width="23.77734375" style="1" bestFit="1" customWidth="1"/>
    <col min="3" max="16384" width="9" style="1"/>
  </cols>
  <sheetData>
    <row r="1" spans="1:2">
      <c r="A1" s="2" t="s">
        <v>124</v>
      </c>
      <c r="B1" s="2" t="s">
        <v>148</v>
      </c>
    </row>
    <row r="2" spans="1:2">
      <c r="A2" s="1" t="s">
        <v>14</v>
      </c>
      <c r="B2" s="3"/>
    </row>
    <row r="3" spans="1:2">
      <c r="A3" s="1" t="s">
        <v>36</v>
      </c>
      <c r="B3" s="3"/>
    </row>
    <row r="4" spans="1:2">
      <c r="A4" s="1" t="s">
        <v>149</v>
      </c>
      <c r="B4" s="3"/>
    </row>
    <row r="5" spans="1:2">
      <c r="A5" s="1" t="s">
        <v>37</v>
      </c>
      <c r="B5" s="3"/>
    </row>
    <row r="6" spans="1:2">
      <c r="A6" s="1" t="s">
        <v>33</v>
      </c>
      <c r="B6" s="3"/>
    </row>
    <row r="7" spans="1:2">
      <c r="A7" s="1" t="s">
        <v>38</v>
      </c>
      <c r="B7" s="3"/>
    </row>
  </sheetData>
  <phoneticPr fontId="2" type="noConversion"/>
  <pageMargins left="0.75" right="0.75" top="1" bottom="1" header="0.5" footer="0.5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E256"/>
  <sheetViews>
    <sheetView workbookViewId="0">
      <selection activeCell="D1" sqref="D1:E1"/>
    </sheetView>
  </sheetViews>
  <sheetFormatPr defaultColWidth="9" defaultRowHeight="16.2"/>
  <cols>
    <col min="1" max="1" width="9" style="1"/>
    <col min="2" max="2" width="11.21875" style="1" bestFit="1" customWidth="1"/>
    <col min="3" max="3" width="28.21875" style="1" customWidth="1"/>
    <col min="4" max="4" width="9" style="1"/>
    <col min="5" max="5" width="10.109375" style="1" customWidth="1"/>
    <col min="6" max="16384" width="9" style="1"/>
  </cols>
  <sheetData>
    <row r="1" spans="1:5">
      <c r="A1" s="10" t="s">
        <v>234</v>
      </c>
      <c r="B1" s="10" t="s">
        <v>235</v>
      </c>
      <c r="D1" s="10" t="s">
        <v>234</v>
      </c>
      <c r="E1" s="10" t="s">
        <v>235</v>
      </c>
    </row>
    <row r="2" spans="1:5" ht="48.6">
      <c r="A2" s="8">
        <v>35</v>
      </c>
      <c r="B2" s="8" t="str">
        <f t="shared" ref="B2:B8" si="0">CHAR(A2)</f>
        <v>#</v>
      </c>
      <c r="C2" s="65" t="s">
        <v>431</v>
      </c>
      <c r="D2" s="1">
        <v>1</v>
      </c>
      <c r="E2" s="1" t="str">
        <f>CHAR(D2)</f>
        <v>_x0001_</v>
      </c>
    </row>
    <row r="3" spans="1:5">
      <c r="A3" s="8">
        <v>48</v>
      </c>
      <c r="B3" s="8" t="str">
        <f t="shared" si="0"/>
        <v>0</v>
      </c>
      <c r="D3" s="1">
        <v>2</v>
      </c>
      <c r="E3" s="1" t="str">
        <f t="shared" ref="E3:E66" si="1">CHAR(D3)</f>
        <v>_x0002_</v>
      </c>
    </row>
    <row r="4" spans="1:5">
      <c r="A4" s="8">
        <v>57</v>
      </c>
      <c r="B4" s="8" t="str">
        <f t="shared" si="0"/>
        <v>9</v>
      </c>
      <c r="D4" s="1">
        <v>3</v>
      </c>
      <c r="E4" s="1" t="str">
        <f t="shared" si="1"/>
        <v>_x0003_</v>
      </c>
    </row>
    <row r="5" spans="1:5">
      <c r="A5" s="8">
        <v>65</v>
      </c>
      <c r="B5" s="8" t="str">
        <f t="shared" si="0"/>
        <v>A</v>
      </c>
      <c r="D5" s="1">
        <v>4</v>
      </c>
      <c r="E5" s="1" t="str">
        <f t="shared" si="1"/>
        <v>_x0004_</v>
      </c>
    </row>
    <row r="6" spans="1:5">
      <c r="A6" s="8">
        <v>90</v>
      </c>
      <c r="B6" s="8" t="str">
        <f t="shared" si="0"/>
        <v>Z</v>
      </c>
      <c r="D6" s="1">
        <v>5</v>
      </c>
      <c r="E6" s="1" t="str">
        <f t="shared" si="1"/>
        <v>_x0005_</v>
      </c>
    </row>
    <row r="7" spans="1:5">
      <c r="A7" s="8">
        <v>97</v>
      </c>
      <c r="B7" s="8" t="str">
        <f t="shared" si="0"/>
        <v>a</v>
      </c>
      <c r="D7" s="1">
        <v>6</v>
      </c>
      <c r="E7" s="1" t="str">
        <f t="shared" si="1"/>
        <v>_x0006_</v>
      </c>
    </row>
    <row r="8" spans="1:5">
      <c r="A8" s="8">
        <v>122</v>
      </c>
      <c r="B8" s="8" t="str">
        <f t="shared" si="0"/>
        <v>z</v>
      </c>
      <c r="D8" s="1">
        <v>7</v>
      </c>
      <c r="E8" s="1" t="str">
        <f t="shared" si="1"/>
        <v>_x0007_</v>
      </c>
    </row>
    <row r="9" spans="1:5">
      <c r="D9" s="1">
        <v>8</v>
      </c>
      <c r="E9" s="1" t="str">
        <f t="shared" si="1"/>
        <v>_x0008_</v>
      </c>
    </row>
    <row r="10" spans="1:5">
      <c r="D10" s="1">
        <v>9</v>
      </c>
      <c r="E10" s="1" t="str">
        <f t="shared" si="1"/>
        <v xml:space="preserve">	</v>
      </c>
    </row>
    <row r="11" spans="1:5">
      <c r="D11" s="1">
        <v>10</v>
      </c>
      <c r="E11" s="1" t="str">
        <f t="shared" si="1"/>
        <v xml:space="preserve">
</v>
      </c>
    </row>
    <row r="12" spans="1:5">
      <c r="D12" s="1">
        <v>11</v>
      </c>
      <c r="E12" s="1" t="str">
        <f t="shared" si="1"/>
        <v>_x000B_</v>
      </c>
    </row>
    <row r="13" spans="1:5">
      <c r="D13" s="1">
        <v>12</v>
      </c>
      <c r="E13" s="1" t="str">
        <f t="shared" si="1"/>
        <v>_x000C_</v>
      </c>
    </row>
    <row r="14" spans="1:5">
      <c r="D14" s="1">
        <v>13</v>
      </c>
      <c r="E14" s="1" t="str">
        <f t="shared" si="1"/>
        <v>_x000D_</v>
      </c>
    </row>
    <row r="15" spans="1:5">
      <c r="D15" s="1">
        <v>14</v>
      </c>
      <c r="E15" s="1" t="str">
        <f t="shared" si="1"/>
        <v>_x000E_</v>
      </c>
    </row>
    <row r="16" spans="1:5">
      <c r="D16" s="1">
        <v>15</v>
      </c>
      <c r="E16" s="1" t="str">
        <f t="shared" si="1"/>
        <v>_x000F_</v>
      </c>
    </row>
    <row r="17" spans="4:5">
      <c r="D17" s="1">
        <v>16</v>
      </c>
      <c r="E17" s="1" t="str">
        <f t="shared" si="1"/>
        <v>_x0010_</v>
      </c>
    </row>
    <row r="18" spans="4:5">
      <c r="D18" s="1">
        <v>17</v>
      </c>
      <c r="E18" s="1" t="str">
        <f t="shared" si="1"/>
        <v>_x0011_</v>
      </c>
    </row>
    <row r="19" spans="4:5">
      <c r="D19" s="1">
        <v>18</v>
      </c>
      <c r="E19" s="1" t="str">
        <f t="shared" si="1"/>
        <v>_x0012_</v>
      </c>
    </row>
    <row r="20" spans="4:5">
      <c r="D20" s="1">
        <v>19</v>
      </c>
      <c r="E20" s="1" t="str">
        <f t="shared" si="1"/>
        <v>_x0013_</v>
      </c>
    </row>
    <row r="21" spans="4:5">
      <c r="D21" s="1">
        <v>20</v>
      </c>
      <c r="E21" s="1" t="str">
        <f t="shared" si="1"/>
        <v>_x0014_</v>
      </c>
    </row>
    <row r="22" spans="4:5">
      <c r="D22" s="1">
        <v>21</v>
      </c>
      <c r="E22" s="1" t="str">
        <f t="shared" si="1"/>
        <v>_x0015_</v>
      </c>
    </row>
    <row r="23" spans="4:5">
      <c r="D23" s="1">
        <v>22</v>
      </c>
      <c r="E23" s="1" t="str">
        <f t="shared" si="1"/>
        <v>_x0016_</v>
      </c>
    </row>
    <row r="24" spans="4:5">
      <c r="D24" s="1">
        <v>23</v>
      </c>
      <c r="E24" s="1" t="str">
        <f t="shared" si="1"/>
        <v>_x0017_</v>
      </c>
    </row>
    <row r="25" spans="4:5">
      <c r="D25" s="1">
        <v>24</v>
      </c>
      <c r="E25" s="1" t="str">
        <f t="shared" si="1"/>
        <v>_x0018_</v>
      </c>
    </row>
    <row r="26" spans="4:5">
      <c r="D26" s="1">
        <v>25</v>
      </c>
      <c r="E26" s="1" t="str">
        <f t="shared" si="1"/>
        <v>_x0019_</v>
      </c>
    </row>
    <row r="27" spans="4:5">
      <c r="D27" s="1">
        <v>26</v>
      </c>
      <c r="E27" s="1" t="str">
        <f t="shared" si="1"/>
        <v>_x001A_</v>
      </c>
    </row>
    <row r="28" spans="4:5">
      <c r="D28" s="1">
        <v>27</v>
      </c>
      <c r="E28" s="1" t="str">
        <f t="shared" si="1"/>
        <v>_x001B_</v>
      </c>
    </row>
    <row r="29" spans="4:5">
      <c r="D29" s="1">
        <v>28</v>
      </c>
      <c r="E29" s="1" t="str">
        <f t="shared" si="1"/>
        <v>_x001C_</v>
      </c>
    </row>
    <row r="30" spans="4:5">
      <c r="D30" s="1">
        <v>29</v>
      </c>
      <c r="E30" s="1" t="str">
        <f t="shared" si="1"/>
        <v>_x001D_</v>
      </c>
    </row>
    <row r="31" spans="4:5">
      <c r="D31" s="1">
        <v>30</v>
      </c>
      <c r="E31" s="1" t="str">
        <f t="shared" si="1"/>
        <v>_x001E_</v>
      </c>
    </row>
    <row r="32" spans="4:5">
      <c r="D32" s="1">
        <v>31</v>
      </c>
      <c r="E32" s="1" t="str">
        <f t="shared" si="1"/>
        <v>_x001F_</v>
      </c>
    </row>
    <row r="33" spans="4:5">
      <c r="D33" s="1">
        <v>32</v>
      </c>
      <c r="E33" s="1" t="str">
        <f t="shared" si="1"/>
        <v xml:space="preserve"> </v>
      </c>
    </row>
    <row r="34" spans="4:5">
      <c r="D34" s="1">
        <v>33</v>
      </c>
      <c r="E34" s="1" t="str">
        <f t="shared" si="1"/>
        <v>!</v>
      </c>
    </row>
    <row r="35" spans="4:5">
      <c r="D35" s="1">
        <v>34</v>
      </c>
      <c r="E35" s="1" t="str">
        <f t="shared" si="1"/>
        <v>"</v>
      </c>
    </row>
    <row r="36" spans="4:5">
      <c r="D36" s="1">
        <v>35</v>
      </c>
      <c r="E36" s="1" t="str">
        <f t="shared" si="1"/>
        <v>#</v>
      </c>
    </row>
    <row r="37" spans="4:5">
      <c r="D37" s="1">
        <v>36</v>
      </c>
      <c r="E37" s="1" t="str">
        <f t="shared" si="1"/>
        <v>$</v>
      </c>
    </row>
    <row r="38" spans="4:5">
      <c r="D38" s="1">
        <v>37</v>
      </c>
      <c r="E38" s="1" t="str">
        <f t="shared" si="1"/>
        <v>%</v>
      </c>
    </row>
    <row r="39" spans="4:5">
      <c r="D39" s="1">
        <v>38</v>
      </c>
      <c r="E39" s="1" t="str">
        <f t="shared" si="1"/>
        <v>&amp;</v>
      </c>
    </row>
    <row r="40" spans="4:5">
      <c r="D40" s="1">
        <v>39</v>
      </c>
      <c r="E40" s="1" t="str">
        <f t="shared" si="1"/>
        <v>'</v>
      </c>
    </row>
    <row r="41" spans="4:5">
      <c r="D41" s="1">
        <v>40</v>
      </c>
      <c r="E41" s="1" t="str">
        <f t="shared" si="1"/>
        <v>(</v>
      </c>
    </row>
    <row r="42" spans="4:5">
      <c r="D42" s="1">
        <v>41</v>
      </c>
      <c r="E42" s="1" t="str">
        <f t="shared" si="1"/>
        <v>)</v>
      </c>
    </row>
    <row r="43" spans="4:5">
      <c r="D43" s="1">
        <v>42</v>
      </c>
      <c r="E43" s="1" t="str">
        <f t="shared" si="1"/>
        <v>*</v>
      </c>
    </row>
    <row r="44" spans="4:5">
      <c r="D44" s="1">
        <v>43</v>
      </c>
      <c r="E44" s="1" t="str">
        <f t="shared" si="1"/>
        <v>+</v>
      </c>
    </row>
    <row r="45" spans="4:5">
      <c r="D45" s="1">
        <v>44</v>
      </c>
      <c r="E45" s="1" t="str">
        <f t="shared" si="1"/>
        <v>,</v>
      </c>
    </row>
    <row r="46" spans="4:5">
      <c r="D46" s="1">
        <v>45</v>
      </c>
      <c r="E46" s="1" t="str">
        <f t="shared" si="1"/>
        <v>-</v>
      </c>
    </row>
    <row r="47" spans="4:5">
      <c r="D47" s="1">
        <v>46</v>
      </c>
      <c r="E47" s="1" t="str">
        <f t="shared" si="1"/>
        <v>.</v>
      </c>
    </row>
    <row r="48" spans="4:5">
      <c r="D48" s="1">
        <v>47</v>
      </c>
      <c r="E48" s="1" t="str">
        <f t="shared" si="1"/>
        <v>/</v>
      </c>
    </row>
    <row r="49" spans="4:5">
      <c r="D49" s="1">
        <v>48</v>
      </c>
      <c r="E49" s="1" t="str">
        <f t="shared" si="1"/>
        <v>0</v>
      </c>
    </row>
    <row r="50" spans="4:5">
      <c r="D50" s="1">
        <v>49</v>
      </c>
      <c r="E50" s="1" t="str">
        <f t="shared" si="1"/>
        <v>1</v>
      </c>
    </row>
    <row r="51" spans="4:5">
      <c r="D51" s="1">
        <v>50</v>
      </c>
      <c r="E51" s="1" t="str">
        <f t="shared" si="1"/>
        <v>2</v>
      </c>
    </row>
    <row r="52" spans="4:5">
      <c r="D52" s="1">
        <v>51</v>
      </c>
      <c r="E52" s="1" t="str">
        <f t="shared" si="1"/>
        <v>3</v>
      </c>
    </row>
    <row r="53" spans="4:5">
      <c r="D53" s="1">
        <v>52</v>
      </c>
      <c r="E53" s="1" t="str">
        <f t="shared" si="1"/>
        <v>4</v>
      </c>
    </row>
    <row r="54" spans="4:5">
      <c r="D54" s="1">
        <v>53</v>
      </c>
      <c r="E54" s="1" t="str">
        <f t="shared" si="1"/>
        <v>5</v>
      </c>
    </row>
    <row r="55" spans="4:5">
      <c r="D55" s="1">
        <v>54</v>
      </c>
      <c r="E55" s="1" t="str">
        <f t="shared" si="1"/>
        <v>6</v>
      </c>
    </row>
    <row r="56" spans="4:5">
      <c r="D56" s="1">
        <v>55</v>
      </c>
      <c r="E56" s="1" t="str">
        <f t="shared" si="1"/>
        <v>7</v>
      </c>
    </row>
    <row r="57" spans="4:5">
      <c r="D57" s="1">
        <v>56</v>
      </c>
      <c r="E57" s="1" t="str">
        <f t="shared" si="1"/>
        <v>8</v>
      </c>
    </row>
    <row r="58" spans="4:5">
      <c r="D58" s="1">
        <v>57</v>
      </c>
      <c r="E58" s="1" t="str">
        <f t="shared" si="1"/>
        <v>9</v>
      </c>
    </row>
    <row r="59" spans="4:5">
      <c r="D59" s="1">
        <v>58</v>
      </c>
      <c r="E59" s="1" t="str">
        <f t="shared" si="1"/>
        <v>:</v>
      </c>
    </row>
    <row r="60" spans="4:5">
      <c r="D60" s="1">
        <v>59</v>
      </c>
      <c r="E60" s="1" t="str">
        <f t="shared" si="1"/>
        <v>;</v>
      </c>
    </row>
    <row r="61" spans="4:5">
      <c r="D61" s="1">
        <v>60</v>
      </c>
      <c r="E61" s="1" t="str">
        <f t="shared" si="1"/>
        <v>&lt;</v>
      </c>
    </row>
    <row r="62" spans="4:5">
      <c r="D62" s="1">
        <v>61</v>
      </c>
      <c r="E62" s="1" t="str">
        <f t="shared" si="1"/>
        <v>=</v>
      </c>
    </row>
    <row r="63" spans="4:5">
      <c r="D63" s="1">
        <v>62</v>
      </c>
      <c r="E63" s="1" t="str">
        <f t="shared" si="1"/>
        <v>&gt;</v>
      </c>
    </row>
    <row r="64" spans="4:5">
      <c r="D64" s="1">
        <v>63</v>
      </c>
      <c r="E64" s="1" t="str">
        <f t="shared" si="1"/>
        <v>?</v>
      </c>
    </row>
    <row r="65" spans="4:5">
      <c r="D65" s="1">
        <v>64</v>
      </c>
      <c r="E65" s="1" t="str">
        <f t="shared" si="1"/>
        <v>@</v>
      </c>
    </row>
    <row r="66" spans="4:5">
      <c r="D66" s="1">
        <v>65</v>
      </c>
      <c r="E66" s="1" t="str">
        <f t="shared" si="1"/>
        <v>A</v>
      </c>
    </row>
    <row r="67" spans="4:5">
      <c r="D67" s="1">
        <v>66</v>
      </c>
      <c r="E67" s="1" t="str">
        <f t="shared" ref="E67:E130" si="2">CHAR(D67)</f>
        <v>B</v>
      </c>
    </row>
    <row r="68" spans="4:5">
      <c r="D68" s="1">
        <v>67</v>
      </c>
      <c r="E68" s="1" t="str">
        <f t="shared" si="2"/>
        <v>C</v>
      </c>
    </row>
    <row r="69" spans="4:5">
      <c r="D69" s="1">
        <v>68</v>
      </c>
      <c r="E69" s="1" t="str">
        <f t="shared" si="2"/>
        <v>D</v>
      </c>
    </row>
    <row r="70" spans="4:5">
      <c r="D70" s="1">
        <v>69</v>
      </c>
      <c r="E70" s="1" t="str">
        <f t="shared" si="2"/>
        <v>E</v>
      </c>
    </row>
    <row r="71" spans="4:5">
      <c r="D71" s="1">
        <v>70</v>
      </c>
      <c r="E71" s="1" t="str">
        <f t="shared" si="2"/>
        <v>F</v>
      </c>
    </row>
    <row r="72" spans="4:5">
      <c r="D72" s="1">
        <v>71</v>
      </c>
      <c r="E72" s="1" t="str">
        <f t="shared" si="2"/>
        <v>G</v>
      </c>
    </row>
    <row r="73" spans="4:5">
      <c r="D73" s="1">
        <v>72</v>
      </c>
      <c r="E73" s="1" t="str">
        <f t="shared" si="2"/>
        <v>H</v>
      </c>
    </row>
    <row r="74" spans="4:5">
      <c r="D74" s="1">
        <v>73</v>
      </c>
      <c r="E74" s="1" t="str">
        <f t="shared" si="2"/>
        <v>I</v>
      </c>
    </row>
    <row r="75" spans="4:5">
      <c r="D75" s="1">
        <v>74</v>
      </c>
      <c r="E75" s="1" t="str">
        <f t="shared" si="2"/>
        <v>J</v>
      </c>
    </row>
    <row r="76" spans="4:5">
      <c r="D76" s="1">
        <v>75</v>
      </c>
      <c r="E76" s="1" t="str">
        <f t="shared" si="2"/>
        <v>K</v>
      </c>
    </row>
    <row r="77" spans="4:5">
      <c r="D77" s="1">
        <v>76</v>
      </c>
      <c r="E77" s="1" t="str">
        <f t="shared" si="2"/>
        <v>L</v>
      </c>
    </row>
    <row r="78" spans="4:5">
      <c r="D78" s="1">
        <v>77</v>
      </c>
      <c r="E78" s="1" t="str">
        <f t="shared" si="2"/>
        <v>M</v>
      </c>
    </row>
    <row r="79" spans="4:5">
      <c r="D79" s="1">
        <v>78</v>
      </c>
      <c r="E79" s="1" t="str">
        <f t="shared" si="2"/>
        <v>N</v>
      </c>
    </row>
    <row r="80" spans="4:5">
      <c r="D80" s="1">
        <v>79</v>
      </c>
      <c r="E80" s="1" t="str">
        <f t="shared" si="2"/>
        <v>O</v>
      </c>
    </row>
    <row r="81" spans="4:5">
      <c r="D81" s="1">
        <v>80</v>
      </c>
      <c r="E81" s="1" t="str">
        <f t="shared" si="2"/>
        <v>P</v>
      </c>
    </row>
    <row r="82" spans="4:5">
      <c r="D82" s="1">
        <v>81</v>
      </c>
      <c r="E82" s="1" t="str">
        <f t="shared" si="2"/>
        <v>Q</v>
      </c>
    </row>
    <row r="83" spans="4:5">
      <c r="D83" s="1">
        <v>82</v>
      </c>
      <c r="E83" s="1" t="str">
        <f t="shared" si="2"/>
        <v>R</v>
      </c>
    </row>
    <row r="84" spans="4:5">
      <c r="D84" s="1">
        <v>83</v>
      </c>
      <c r="E84" s="1" t="str">
        <f t="shared" si="2"/>
        <v>S</v>
      </c>
    </row>
    <row r="85" spans="4:5">
      <c r="D85" s="1">
        <v>84</v>
      </c>
      <c r="E85" s="1" t="str">
        <f t="shared" si="2"/>
        <v>T</v>
      </c>
    </row>
    <row r="86" spans="4:5">
      <c r="D86" s="1">
        <v>85</v>
      </c>
      <c r="E86" s="1" t="str">
        <f t="shared" si="2"/>
        <v>U</v>
      </c>
    </row>
    <row r="87" spans="4:5">
      <c r="D87" s="1">
        <v>86</v>
      </c>
      <c r="E87" s="1" t="str">
        <f t="shared" si="2"/>
        <v>V</v>
      </c>
    </row>
    <row r="88" spans="4:5">
      <c r="D88" s="1">
        <v>87</v>
      </c>
      <c r="E88" s="1" t="str">
        <f t="shared" si="2"/>
        <v>W</v>
      </c>
    </row>
    <row r="89" spans="4:5">
      <c r="D89" s="1">
        <v>88</v>
      </c>
      <c r="E89" s="1" t="str">
        <f t="shared" si="2"/>
        <v>X</v>
      </c>
    </row>
    <row r="90" spans="4:5">
      <c r="D90" s="1">
        <v>89</v>
      </c>
      <c r="E90" s="1" t="str">
        <f t="shared" si="2"/>
        <v>Y</v>
      </c>
    </row>
    <row r="91" spans="4:5">
      <c r="D91" s="1">
        <v>90</v>
      </c>
      <c r="E91" s="1" t="str">
        <f t="shared" si="2"/>
        <v>Z</v>
      </c>
    </row>
    <row r="92" spans="4:5">
      <c r="D92" s="1">
        <v>91</v>
      </c>
      <c r="E92" s="1" t="str">
        <f t="shared" si="2"/>
        <v>[</v>
      </c>
    </row>
    <row r="93" spans="4:5">
      <c r="D93" s="1">
        <v>92</v>
      </c>
      <c r="E93" s="1" t="str">
        <f t="shared" si="2"/>
        <v>\</v>
      </c>
    </row>
    <row r="94" spans="4:5">
      <c r="D94" s="1">
        <v>93</v>
      </c>
      <c r="E94" s="1" t="str">
        <f t="shared" si="2"/>
        <v>]</v>
      </c>
    </row>
    <row r="95" spans="4:5">
      <c r="D95" s="1">
        <v>94</v>
      </c>
      <c r="E95" s="1" t="str">
        <f t="shared" si="2"/>
        <v>^</v>
      </c>
    </row>
    <row r="96" spans="4:5">
      <c r="D96" s="1">
        <v>95</v>
      </c>
      <c r="E96" s="1" t="str">
        <f t="shared" si="2"/>
        <v>_</v>
      </c>
    </row>
    <row r="97" spans="4:5">
      <c r="D97" s="1">
        <v>96</v>
      </c>
      <c r="E97" s="1" t="str">
        <f t="shared" si="2"/>
        <v>`</v>
      </c>
    </row>
    <row r="98" spans="4:5">
      <c r="D98" s="1">
        <v>97</v>
      </c>
      <c r="E98" s="1" t="str">
        <f t="shared" si="2"/>
        <v>a</v>
      </c>
    </row>
    <row r="99" spans="4:5">
      <c r="D99" s="1">
        <v>98</v>
      </c>
      <c r="E99" s="1" t="str">
        <f t="shared" si="2"/>
        <v>b</v>
      </c>
    </row>
    <row r="100" spans="4:5">
      <c r="D100" s="1">
        <v>99</v>
      </c>
      <c r="E100" s="1" t="str">
        <f t="shared" si="2"/>
        <v>c</v>
      </c>
    </row>
    <row r="101" spans="4:5">
      <c r="D101" s="1">
        <v>100</v>
      </c>
      <c r="E101" s="1" t="str">
        <f t="shared" si="2"/>
        <v>d</v>
      </c>
    </row>
    <row r="102" spans="4:5">
      <c r="D102" s="1">
        <v>101</v>
      </c>
      <c r="E102" s="1" t="str">
        <f t="shared" si="2"/>
        <v>e</v>
      </c>
    </row>
    <row r="103" spans="4:5">
      <c r="D103" s="1">
        <v>102</v>
      </c>
      <c r="E103" s="1" t="str">
        <f t="shared" si="2"/>
        <v>f</v>
      </c>
    </row>
    <row r="104" spans="4:5">
      <c r="D104" s="1">
        <v>103</v>
      </c>
      <c r="E104" s="1" t="str">
        <f t="shared" si="2"/>
        <v>g</v>
      </c>
    </row>
    <row r="105" spans="4:5">
      <c r="D105" s="1">
        <v>104</v>
      </c>
      <c r="E105" s="1" t="str">
        <f t="shared" si="2"/>
        <v>h</v>
      </c>
    </row>
    <row r="106" spans="4:5">
      <c r="D106" s="1">
        <v>105</v>
      </c>
      <c r="E106" s="1" t="str">
        <f t="shared" si="2"/>
        <v>i</v>
      </c>
    </row>
    <row r="107" spans="4:5">
      <c r="D107" s="1">
        <v>106</v>
      </c>
      <c r="E107" s="1" t="str">
        <f t="shared" si="2"/>
        <v>j</v>
      </c>
    </row>
    <row r="108" spans="4:5">
      <c r="D108" s="1">
        <v>107</v>
      </c>
      <c r="E108" s="1" t="str">
        <f t="shared" si="2"/>
        <v>k</v>
      </c>
    </row>
    <row r="109" spans="4:5">
      <c r="D109" s="1">
        <v>108</v>
      </c>
      <c r="E109" s="1" t="str">
        <f t="shared" si="2"/>
        <v>l</v>
      </c>
    </row>
    <row r="110" spans="4:5">
      <c r="D110" s="1">
        <v>109</v>
      </c>
      <c r="E110" s="1" t="str">
        <f t="shared" si="2"/>
        <v>m</v>
      </c>
    </row>
    <row r="111" spans="4:5">
      <c r="D111" s="1">
        <v>110</v>
      </c>
      <c r="E111" s="1" t="str">
        <f t="shared" si="2"/>
        <v>n</v>
      </c>
    </row>
    <row r="112" spans="4:5">
      <c r="D112" s="1">
        <v>111</v>
      </c>
      <c r="E112" s="1" t="str">
        <f t="shared" si="2"/>
        <v>o</v>
      </c>
    </row>
    <row r="113" spans="4:5">
      <c r="D113" s="1">
        <v>112</v>
      </c>
      <c r="E113" s="1" t="str">
        <f t="shared" si="2"/>
        <v>p</v>
      </c>
    </row>
    <row r="114" spans="4:5">
      <c r="D114" s="1">
        <v>113</v>
      </c>
      <c r="E114" s="1" t="str">
        <f t="shared" si="2"/>
        <v>q</v>
      </c>
    </row>
    <row r="115" spans="4:5">
      <c r="D115" s="1">
        <v>114</v>
      </c>
      <c r="E115" s="1" t="str">
        <f t="shared" si="2"/>
        <v>r</v>
      </c>
    </row>
    <row r="116" spans="4:5">
      <c r="D116" s="1">
        <v>115</v>
      </c>
      <c r="E116" s="1" t="str">
        <f t="shared" si="2"/>
        <v>s</v>
      </c>
    </row>
    <row r="117" spans="4:5">
      <c r="D117" s="1">
        <v>116</v>
      </c>
      <c r="E117" s="1" t="str">
        <f t="shared" si="2"/>
        <v>t</v>
      </c>
    </row>
    <row r="118" spans="4:5">
      <c r="D118" s="1">
        <v>117</v>
      </c>
      <c r="E118" s="1" t="str">
        <f t="shared" si="2"/>
        <v>u</v>
      </c>
    </row>
    <row r="119" spans="4:5">
      <c r="D119" s="1">
        <v>118</v>
      </c>
      <c r="E119" s="1" t="str">
        <f t="shared" si="2"/>
        <v>v</v>
      </c>
    </row>
    <row r="120" spans="4:5">
      <c r="D120" s="1">
        <v>119</v>
      </c>
      <c r="E120" s="1" t="str">
        <f t="shared" si="2"/>
        <v>w</v>
      </c>
    </row>
    <row r="121" spans="4:5">
      <c r="D121" s="1">
        <v>120</v>
      </c>
      <c r="E121" s="1" t="str">
        <f t="shared" si="2"/>
        <v>x</v>
      </c>
    </row>
    <row r="122" spans="4:5">
      <c r="D122" s="1">
        <v>121</v>
      </c>
      <c r="E122" s="1" t="str">
        <f t="shared" si="2"/>
        <v>y</v>
      </c>
    </row>
    <row r="123" spans="4:5">
      <c r="D123" s="1">
        <v>122</v>
      </c>
      <c r="E123" s="1" t="str">
        <f t="shared" si="2"/>
        <v>z</v>
      </c>
    </row>
    <row r="124" spans="4:5">
      <c r="D124" s="1">
        <v>123</v>
      </c>
      <c r="E124" s="1" t="str">
        <f t="shared" si="2"/>
        <v>{</v>
      </c>
    </row>
    <row r="125" spans="4:5">
      <c r="D125" s="1">
        <v>124</v>
      </c>
      <c r="E125" s="1" t="str">
        <f t="shared" si="2"/>
        <v>|</v>
      </c>
    </row>
    <row r="126" spans="4:5">
      <c r="D126" s="1">
        <v>125</v>
      </c>
      <c r="E126" s="1" t="str">
        <f t="shared" si="2"/>
        <v>}</v>
      </c>
    </row>
    <row r="127" spans="4:5">
      <c r="D127" s="1">
        <v>126</v>
      </c>
      <c r="E127" s="1" t="str">
        <f t="shared" si="2"/>
        <v>~</v>
      </c>
    </row>
    <row r="128" spans="4:5">
      <c r="D128" s="1">
        <v>127</v>
      </c>
      <c r="E128" s="1" t="str">
        <f t="shared" si="2"/>
        <v></v>
      </c>
    </row>
    <row r="129" spans="4:5">
      <c r="D129" s="1">
        <v>128</v>
      </c>
      <c r="E129" s="1" t="str">
        <f t="shared" si="2"/>
        <v></v>
      </c>
    </row>
    <row r="130" spans="4:5">
      <c r="D130" s="1">
        <v>129</v>
      </c>
      <c r="E130" s="1" t="str">
        <f t="shared" si="2"/>
        <v xml:space="preserve"> </v>
      </c>
    </row>
    <row r="131" spans="4:5">
      <c r="D131" s="1">
        <v>130</v>
      </c>
      <c r="E131" s="1" t="str">
        <f t="shared" ref="E131:E194" si="3">CHAR(D131)</f>
        <v xml:space="preserve"> </v>
      </c>
    </row>
    <row r="132" spans="4:5">
      <c r="D132" s="1">
        <v>131</v>
      </c>
      <c r="E132" s="1" t="str">
        <f t="shared" si="3"/>
        <v xml:space="preserve"> </v>
      </c>
    </row>
    <row r="133" spans="4:5">
      <c r="D133" s="1">
        <v>132</v>
      </c>
      <c r="E133" s="1" t="str">
        <f t="shared" si="3"/>
        <v xml:space="preserve"> </v>
      </c>
    </row>
    <row r="134" spans="4:5">
      <c r="D134" s="1">
        <v>133</v>
      </c>
      <c r="E134" s="1" t="str">
        <f t="shared" si="3"/>
        <v xml:space="preserve"> </v>
      </c>
    </row>
    <row r="135" spans="4:5">
      <c r="D135" s="1">
        <v>134</v>
      </c>
      <c r="E135" s="1" t="str">
        <f t="shared" si="3"/>
        <v xml:space="preserve"> </v>
      </c>
    </row>
    <row r="136" spans="4:5">
      <c r="D136" s="1">
        <v>135</v>
      </c>
      <c r="E136" s="1" t="str">
        <f t="shared" si="3"/>
        <v xml:space="preserve"> </v>
      </c>
    </row>
    <row r="137" spans="4:5">
      <c r="D137" s="1">
        <v>136</v>
      </c>
      <c r="E137" s="1" t="str">
        <f t="shared" si="3"/>
        <v xml:space="preserve"> </v>
      </c>
    </row>
    <row r="138" spans="4:5">
      <c r="D138" s="1">
        <v>137</v>
      </c>
      <c r="E138" s="1" t="str">
        <f t="shared" si="3"/>
        <v xml:space="preserve"> </v>
      </c>
    </row>
    <row r="139" spans="4:5">
      <c r="D139" s="1">
        <v>138</v>
      </c>
      <c r="E139" s="1" t="str">
        <f t="shared" si="3"/>
        <v xml:space="preserve"> </v>
      </c>
    </row>
    <row r="140" spans="4:5">
      <c r="D140" s="1">
        <v>139</v>
      </c>
      <c r="E140" s="1" t="str">
        <f t="shared" si="3"/>
        <v xml:space="preserve"> </v>
      </c>
    </row>
    <row r="141" spans="4:5">
      <c r="D141" s="1">
        <v>140</v>
      </c>
      <c r="E141" s="1" t="str">
        <f t="shared" si="3"/>
        <v xml:space="preserve"> </v>
      </c>
    </row>
    <row r="142" spans="4:5">
      <c r="D142" s="1">
        <v>141</v>
      </c>
      <c r="E142" s="1" t="str">
        <f t="shared" si="3"/>
        <v xml:space="preserve"> </v>
      </c>
    </row>
    <row r="143" spans="4:5">
      <c r="D143" s="1">
        <v>142</v>
      </c>
      <c r="E143" s="1" t="str">
        <f t="shared" si="3"/>
        <v xml:space="preserve"> </v>
      </c>
    </row>
    <row r="144" spans="4:5">
      <c r="D144" s="1">
        <v>143</v>
      </c>
      <c r="E144" s="1" t="str">
        <f t="shared" si="3"/>
        <v xml:space="preserve"> </v>
      </c>
    </row>
    <row r="145" spans="4:5">
      <c r="D145" s="1">
        <v>144</v>
      </c>
      <c r="E145" s="1" t="str">
        <f t="shared" si="3"/>
        <v xml:space="preserve"> </v>
      </c>
    </row>
    <row r="146" spans="4:5">
      <c r="D146" s="1">
        <v>145</v>
      </c>
      <c r="E146" s="1" t="str">
        <f t="shared" si="3"/>
        <v xml:space="preserve"> </v>
      </c>
    </row>
    <row r="147" spans="4:5">
      <c r="D147" s="1">
        <v>146</v>
      </c>
      <c r="E147" s="1" t="str">
        <f t="shared" si="3"/>
        <v xml:space="preserve"> </v>
      </c>
    </row>
    <row r="148" spans="4:5">
      <c r="D148" s="1">
        <v>147</v>
      </c>
      <c r="E148" s="1" t="str">
        <f t="shared" si="3"/>
        <v xml:space="preserve"> </v>
      </c>
    </row>
    <row r="149" spans="4:5">
      <c r="D149" s="1">
        <v>148</v>
      </c>
      <c r="E149" s="1" t="str">
        <f t="shared" si="3"/>
        <v xml:space="preserve"> </v>
      </c>
    </row>
    <row r="150" spans="4:5">
      <c r="D150" s="1">
        <v>149</v>
      </c>
      <c r="E150" s="1" t="str">
        <f t="shared" si="3"/>
        <v xml:space="preserve"> </v>
      </c>
    </row>
    <row r="151" spans="4:5">
      <c r="D151" s="1">
        <v>150</v>
      </c>
      <c r="E151" s="1" t="str">
        <f t="shared" si="3"/>
        <v xml:space="preserve"> </v>
      </c>
    </row>
    <row r="152" spans="4:5">
      <c r="D152" s="1">
        <v>151</v>
      </c>
      <c r="E152" s="1" t="str">
        <f t="shared" si="3"/>
        <v xml:space="preserve"> </v>
      </c>
    </row>
    <row r="153" spans="4:5">
      <c r="D153" s="1">
        <v>152</v>
      </c>
      <c r="E153" s="1" t="str">
        <f t="shared" si="3"/>
        <v xml:space="preserve"> </v>
      </c>
    </row>
    <row r="154" spans="4:5">
      <c r="D154" s="1">
        <v>153</v>
      </c>
      <c r="E154" s="1" t="str">
        <f t="shared" si="3"/>
        <v xml:space="preserve"> </v>
      </c>
    </row>
    <row r="155" spans="4:5">
      <c r="D155" s="1">
        <v>154</v>
      </c>
      <c r="E155" s="1" t="str">
        <f t="shared" si="3"/>
        <v xml:space="preserve"> </v>
      </c>
    </row>
    <row r="156" spans="4:5">
      <c r="D156" s="1">
        <v>155</v>
      </c>
      <c r="E156" s="1" t="str">
        <f t="shared" si="3"/>
        <v xml:space="preserve"> </v>
      </c>
    </row>
    <row r="157" spans="4:5">
      <c r="D157" s="1">
        <v>156</v>
      </c>
      <c r="E157" s="1" t="str">
        <f t="shared" si="3"/>
        <v xml:space="preserve"> </v>
      </c>
    </row>
    <row r="158" spans="4:5">
      <c r="D158" s="1">
        <v>157</v>
      </c>
      <c r="E158" s="1" t="str">
        <f t="shared" si="3"/>
        <v xml:space="preserve"> </v>
      </c>
    </row>
    <row r="159" spans="4:5">
      <c r="D159" s="1">
        <v>158</v>
      </c>
      <c r="E159" s="1" t="str">
        <f t="shared" si="3"/>
        <v xml:space="preserve"> </v>
      </c>
    </row>
    <row r="160" spans="4:5">
      <c r="D160" s="1">
        <v>159</v>
      </c>
      <c r="E160" s="1" t="str">
        <f t="shared" si="3"/>
        <v xml:space="preserve"> </v>
      </c>
    </row>
    <row r="161" spans="4:5">
      <c r="D161" s="1">
        <v>160</v>
      </c>
      <c r="E161" s="1" t="str">
        <f t="shared" si="3"/>
        <v xml:space="preserve"> </v>
      </c>
    </row>
    <row r="162" spans="4:5">
      <c r="D162" s="1">
        <v>161</v>
      </c>
      <c r="E162" s="1" t="str">
        <f t="shared" si="3"/>
        <v xml:space="preserve"> </v>
      </c>
    </row>
    <row r="163" spans="4:5">
      <c r="D163" s="1">
        <v>162</v>
      </c>
      <c r="E163" s="1" t="str">
        <f t="shared" si="3"/>
        <v xml:space="preserve"> </v>
      </c>
    </row>
    <row r="164" spans="4:5">
      <c r="D164" s="1">
        <v>163</v>
      </c>
      <c r="E164" s="1" t="str">
        <f t="shared" si="3"/>
        <v xml:space="preserve"> </v>
      </c>
    </row>
    <row r="165" spans="4:5">
      <c r="D165" s="1">
        <v>164</v>
      </c>
      <c r="E165" s="1" t="str">
        <f t="shared" si="3"/>
        <v xml:space="preserve"> </v>
      </c>
    </row>
    <row r="166" spans="4:5">
      <c r="D166" s="1">
        <v>165</v>
      </c>
      <c r="E166" s="1" t="str">
        <f t="shared" si="3"/>
        <v xml:space="preserve"> </v>
      </c>
    </row>
    <row r="167" spans="4:5">
      <c r="D167" s="1">
        <v>166</v>
      </c>
      <c r="E167" s="1" t="str">
        <f t="shared" si="3"/>
        <v xml:space="preserve"> </v>
      </c>
    </row>
    <row r="168" spans="4:5">
      <c r="D168" s="1">
        <v>167</v>
      </c>
      <c r="E168" s="1" t="str">
        <f t="shared" si="3"/>
        <v xml:space="preserve"> </v>
      </c>
    </row>
    <row r="169" spans="4:5">
      <c r="D169" s="1">
        <v>168</v>
      </c>
      <c r="E169" s="1" t="str">
        <f t="shared" si="3"/>
        <v xml:space="preserve"> </v>
      </c>
    </row>
    <row r="170" spans="4:5">
      <c r="D170" s="1">
        <v>169</v>
      </c>
      <c r="E170" s="1" t="str">
        <f t="shared" si="3"/>
        <v xml:space="preserve"> </v>
      </c>
    </row>
    <row r="171" spans="4:5">
      <c r="D171" s="1">
        <v>170</v>
      </c>
      <c r="E171" s="1" t="str">
        <f t="shared" si="3"/>
        <v xml:space="preserve"> </v>
      </c>
    </row>
    <row r="172" spans="4:5">
      <c r="D172" s="1">
        <v>171</v>
      </c>
      <c r="E172" s="1" t="str">
        <f t="shared" si="3"/>
        <v xml:space="preserve"> </v>
      </c>
    </row>
    <row r="173" spans="4:5">
      <c r="D173" s="1">
        <v>172</v>
      </c>
      <c r="E173" s="1" t="str">
        <f t="shared" si="3"/>
        <v xml:space="preserve"> </v>
      </c>
    </row>
    <row r="174" spans="4:5">
      <c r="D174" s="1">
        <v>173</v>
      </c>
      <c r="E174" s="1" t="str">
        <f t="shared" si="3"/>
        <v xml:space="preserve"> </v>
      </c>
    </row>
    <row r="175" spans="4:5">
      <c r="D175" s="1">
        <v>174</v>
      </c>
      <c r="E175" s="1" t="str">
        <f t="shared" si="3"/>
        <v xml:space="preserve"> </v>
      </c>
    </row>
    <row r="176" spans="4:5">
      <c r="D176" s="1">
        <v>175</v>
      </c>
      <c r="E176" s="1" t="str">
        <f t="shared" si="3"/>
        <v xml:space="preserve"> </v>
      </c>
    </row>
    <row r="177" spans="4:5">
      <c r="D177" s="1">
        <v>176</v>
      </c>
      <c r="E177" s="1" t="str">
        <f t="shared" si="3"/>
        <v xml:space="preserve"> </v>
      </c>
    </row>
    <row r="178" spans="4:5">
      <c r="D178" s="1">
        <v>177</v>
      </c>
      <c r="E178" s="1" t="str">
        <f t="shared" si="3"/>
        <v xml:space="preserve"> </v>
      </c>
    </row>
    <row r="179" spans="4:5">
      <c r="D179" s="1">
        <v>178</v>
      </c>
      <c r="E179" s="1" t="str">
        <f t="shared" si="3"/>
        <v xml:space="preserve"> </v>
      </c>
    </row>
    <row r="180" spans="4:5">
      <c r="D180" s="1">
        <v>179</v>
      </c>
      <c r="E180" s="1" t="str">
        <f t="shared" si="3"/>
        <v xml:space="preserve"> </v>
      </c>
    </row>
    <row r="181" spans="4:5">
      <c r="D181" s="1">
        <v>180</v>
      </c>
      <c r="E181" s="1" t="str">
        <f t="shared" si="3"/>
        <v xml:space="preserve"> </v>
      </c>
    </row>
    <row r="182" spans="4:5">
      <c r="D182" s="1">
        <v>181</v>
      </c>
      <c r="E182" s="1" t="str">
        <f t="shared" si="3"/>
        <v xml:space="preserve"> </v>
      </c>
    </row>
    <row r="183" spans="4:5">
      <c r="D183" s="1">
        <v>182</v>
      </c>
      <c r="E183" s="1" t="str">
        <f t="shared" si="3"/>
        <v xml:space="preserve"> </v>
      </c>
    </row>
    <row r="184" spans="4:5">
      <c r="D184" s="1">
        <v>183</v>
      </c>
      <c r="E184" s="1" t="str">
        <f t="shared" si="3"/>
        <v xml:space="preserve"> </v>
      </c>
    </row>
    <row r="185" spans="4:5">
      <c r="D185" s="1">
        <v>184</v>
      </c>
      <c r="E185" s="1" t="str">
        <f t="shared" si="3"/>
        <v xml:space="preserve"> </v>
      </c>
    </row>
    <row r="186" spans="4:5">
      <c r="D186" s="1">
        <v>185</v>
      </c>
      <c r="E186" s="1" t="str">
        <f t="shared" si="3"/>
        <v xml:space="preserve"> </v>
      </c>
    </row>
    <row r="187" spans="4:5">
      <c r="D187" s="1">
        <v>186</v>
      </c>
      <c r="E187" s="1" t="str">
        <f t="shared" si="3"/>
        <v xml:space="preserve"> </v>
      </c>
    </row>
    <row r="188" spans="4:5">
      <c r="D188" s="1">
        <v>187</v>
      </c>
      <c r="E188" s="1" t="str">
        <f t="shared" si="3"/>
        <v xml:space="preserve"> </v>
      </c>
    </row>
    <row r="189" spans="4:5">
      <c r="D189" s="1">
        <v>188</v>
      </c>
      <c r="E189" s="1" t="str">
        <f t="shared" si="3"/>
        <v xml:space="preserve"> </v>
      </c>
    </row>
    <row r="190" spans="4:5">
      <c r="D190" s="1">
        <v>189</v>
      </c>
      <c r="E190" s="1" t="str">
        <f t="shared" si="3"/>
        <v xml:space="preserve"> </v>
      </c>
    </row>
    <row r="191" spans="4:5">
      <c r="D191" s="1">
        <v>190</v>
      </c>
      <c r="E191" s="1" t="str">
        <f t="shared" si="3"/>
        <v xml:space="preserve"> </v>
      </c>
    </row>
    <row r="192" spans="4:5">
      <c r="D192" s="1">
        <v>191</v>
      </c>
      <c r="E192" s="1" t="str">
        <f t="shared" si="3"/>
        <v xml:space="preserve"> </v>
      </c>
    </row>
    <row r="193" spans="4:5">
      <c r="D193" s="1">
        <v>192</v>
      </c>
      <c r="E193" s="1" t="str">
        <f t="shared" si="3"/>
        <v xml:space="preserve"> </v>
      </c>
    </row>
    <row r="194" spans="4:5">
      <c r="D194" s="1">
        <v>193</v>
      </c>
      <c r="E194" s="1" t="str">
        <f t="shared" si="3"/>
        <v xml:space="preserve"> </v>
      </c>
    </row>
    <row r="195" spans="4:5">
      <c r="D195" s="1">
        <v>194</v>
      </c>
      <c r="E195" s="1" t="str">
        <f t="shared" ref="E195:E256" si="4">CHAR(D195)</f>
        <v xml:space="preserve"> </v>
      </c>
    </row>
    <row r="196" spans="4:5">
      <c r="D196" s="1">
        <v>195</v>
      </c>
      <c r="E196" s="1" t="str">
        <f t="shared" si="4"/>
        <v xml:space="preserve"> </v>
      </c>
    </row>
    <row r="197" spans="4:5">
      <c r="D197" s="1">
        <v>196</v>
      </c>
      <c r="E197" s="1" t="str">
        <f t="shared" si="4"/>
        <v xml:space="preserve"> </v>
      </c>
    </row>
    <row r="198" spans="4:5">
      <c r="D198" s="1">
        <v>197</v>
      </c>
      <c r="E198" s="1" t="str">
        <f t="shared" si="4"/>
        <v xml:space="preserve"> </v>
      </c>
    </row>
    <row r="199" spans="4:5">
      <c r="D199" s="1">
        <v>198</v>
      </c>
      <c r="E199" s="1" t="str">
        <f t="shared" si="4"/>
        <v xml:space="preserve"> </v>
      </c>
    </row>
    <row r="200" spans="4:5">
      <c r="D200" s="1">
        <v>199</v>
      </c>
      <c r="E200" s="1" t="str">
        <f t="shared" si="4"/>
        <v xml:space="preserve"> </v>
      </c>
    </row>
    <row r="201" spans="4:5">
      <c r="D201" s="1">
        <v>200</v>
      </c>
      <c r="E201" s="1" t="str">
        <f t="shared" si="4"/>
        <v xml:space="preserve"> </v>
      </c>
    </row>
    <row r="202" spans="4:5">
      <c r="D202" s="1">
        <v>201</v>
      </c>
      <c r="E202" s="1" t="str">
        <f t="shared" si="4"/>
        <v xml:space="preserve"> </v>
      </c>
    </row>
    <row r="203" spans="4:5">
      <c r="D203" s="1">
        <v>202</v>
      </c>
      <c r="E203" s="1" t="str">
        <f t="shared" si="4"/>
        <v xml:space="preserve"> </v>
      </c>
    </row>
    <row r="204" spans="4:5">
      <c r="D204" s="1">
        <v>203</v>
      </c>
      <c r="E204" s="1" t="str">
        <f t="shared" si="4"/>
        <v xml:space="preserve"> </v>
      </c>
    </row>
    <row r="205" spans="4:5">
      <c r="D205" s="1">
        <v>204</v>
      </c>
      <c r="E205" s="1" t="str">
        <f t="shared" si="4"/>
        <v xml:space="preserve"> </v>
      </c>
    </row>
    <row r="206" spans="4:5">
      <c r="D206" s="1">
        <v>205</v>
      </c>
      <c r="E206" s="1" t="str">
        <f t="shared" si="4"/>
        <v xml:space="preserve"> </v>
      </c>
    </row>
    <row r="207" spans="4:5">
      <c r="D207" s="1">
        <v>206</v>
      </c>
      <c r="E207" s="1" t="str">
        <f t="shared" si="4"/>
        <v xml:space="preserve"> </v>
      </c>
    </row>
    <row r="208" spans="4:5">
      <c r="D208" s="1">
        <v>207</v>
      </c>
      <c r="E208" s="1" t="str">
        <f t="shared" si="4"/>
        <v xml:space="preserve"> </v>
      </c>
    </row>
    <row r="209" spans="4:5">
      <c r="D209" s="1">
        <v>208</v>
      </c>
      <c r="E209" s="1" t="str">
        <f t="shared" si="4"/>
        <v xml:space="preserve"> </v>
      </c>
    </row>
    <row r="210" spans="4:5">
      <c r="D210" s="1">
        <v>209</v>
      </c>
      <c r="E210" s="1" t="str">
        <f t="shared" si="4"/>
        <v xml:space="preserve"> </v>
      </c>
    </row>
    <row r="211" spans="4:5">
      <c r="D211" s="1">
        <v>210</v>
      </c>
      <c r="E211" s="1" t="str">
        <f t="shared" si="4"/>
        <v xml:space="preserve"> </v>
      </c>
    </row>
    <row r="212" spans="4:5">
      <c r="D212" s="1">
        <v>211</v>
      </c>
      <c r="E212" s="1" t="str">
        <f t="shared" si="4"/>
        <v xml:space="preserve"> </v>
      </c>
    </row>
    <row r="213" spans="4:5">
      <c r="D213" s="1">
        <v>212</v>
      </c>
      <c r="E213" s="1" t="str">
        <f t="shared" si="4"/>
        <v xml:space="preserve"> </v>
      </c>
    </row>
    <row r="214" spans="4:5">
      <c r="D214" s="1">
        <v>213</v>
      </c>
      <c r="E214" s="1" t="str">
        <f t="shared" si="4"/>
        <v xml:space="preserve"> </v>
      </c>
    </row>
    <row r="215" spans="4:5">
      <c r="D215" s="1">
        <v>214</v>
      </c>
      <c r="E215" s="1" t="str">
        <f t="shared" si="4"/>
        <v xml:space="preserve"> </v>
      </c>
    </row>
    <row r="216" spans="4:5">
      <c r="D216" s="1">
        <v>215</v>
      </c>
      <c r="E216" s="1" t="str">
        <f t="shared" si="4"/>
        <v xml:space="preserve"> </v>
      </c>
    </row>
    <row r="217" spans="4:5">
      <c r="D217" s="1">
        <v>216</v>
      </c>
      <c r="E217" s="1" t="str">
        <f t="shared" si="4"/>
        <v xml:space="preserve"> </v>
      </c>
    </row>
    <row r="218" spans="4:5">
      <c r="D218" s="1">
        <v>217</v>
      </c>
      <c r="E218" s="1" t="str">
        <f t="shared" si="4"/>
        <v xml:space="preserve"> </v>
      </c>
    </row>
    <row r="219" spans="4:5">
      <c r="D219" s="1">
        <v>218</v>
      </c>
      <c r="E219" s="1" t="str">
        <f t="shared" si="4"/>
        <v xml:space="preserve"> </v>
      </c>
    </row>
    <row r="220" spans="4:5">
      <c r="D220" s="1">
        <v>219</v>
      </c>
      <c r="E220" s="1" t="str">
        <f t="shared" si="4"/>
        <v xml:space="preserve"> </v>
      </c>
    </row>
    <row r="221" spans="4:5">
      <c r="D221" s="1">
        <v>220</v>
      </c>
      <c r="E221" s="1" t="str">
        <f t="shared" si="4"/>
        <v xml:space="preserve"> </v>
      </c>
    </row>
    <row r="222" spans="4:5">
      <c r="D222" s="1">
        <v>221</v>
      </c>
      <c r="E222" s="1" t="str">
        <f t="shared" si="4"/>
        <v xml:space="preserve"> </v>
      </c>
    </row>
    <row r="223" spans="4:5">
      <c r="D223" s="1">
        <v>222</v>
      </c>
      <c r="E223" s="1" t="str">
        <f t="shared" si="4"/>
        <v xml:space="preserve"> </v>
      </c>
    </row>
    <row r="224" spans="4:5">
      <c r="D224" s="1">
        <v>223</v>
      </c>
      <c r="E224" s="1" t="str">
        <f t="shared" si="4"/>
        <v xml:space="preserve"> </v>
      </c>
    </row>
    <row r="225" spans="4:5">
      <c r="D225" s="1">
        <v>224</v>
      </c>
      <c r="E225" s="1" t="str">
        <f t="shared" si="4"/>
        <v xml:space="preserve"> </v>
      </c>
    </row>
    <row r="226" spans="4:5">
      <c r="D226" s="1">
        <v>225</v>
      </c>
      <c r="E226" s="1" t="str">
        <f t="shared" si="4"/>
        <v xml:space="preserve"> </v>
      </c>
    </row>
    <row r="227" spans="4:5">
      <c r="D227" s="1">
        <v>226</v>
      </c>
      <c r="E227" s="1" t="str">
        <f t="shared" si="4"/>
        <v xml:space="preserve"> </v>
      </c>
    </row>
    <row r="228" spans="4:5">
      <c r="D228" s="1">
        <v>227</v>
      </c>
      <c r="E228" s="1" t="str">
        <f t="shared" si="4"/>
        <v xml:space="preserve"> </v>
      </c>
    </row>
    <row r="229" spans="4:5">
      <c r="D229" s="1">
        <v>228</v>
      </c>
      <c r="E229" s="1" t="str">
        <f t="shared" si="4"/>
        <v xml:space="preserve"> </v>
      </c>
    </row>
    <row r="230" spans="4:5">
      <c r="D230" s="1">
        <v>229</v>
      </c>
      <c r="E230" s="1" t="str">
        <f t="shared" si="4"/>
        <v xml:space="preserve"> </v>
      </c>
    </row>
    <row r="231" spans="4:5">
      <c r="D231" s="1">
        <v>230</v>
      </c>
      <c r="E231" s="1" t="str">
        <f t="shared" si="4"/>
        <v xml:space="preserve"> </v>
      </c>
    </row>
    <row r="232" spans="4:5">
      <c r="D232" s="1">
        <v>231</v>
      </c>
      <c r="E232" s="1" t="str">
        <f t="shared" si="4"/>
        <v xml:space="preserve"> </v>
      </c>
    </row>
    <row r="233" spans="4:5">
      <c r="D233" s="1">
        <v>232</v>
      </c>
      <c r="E233" s="1" t="str">
        <f t="shared" si="4"/>
        <v xml:space="preserve"> </v>
      </c>
    </row>
    <row r="234" spans="4:5">
      <c r="D234" s="1">
        <v>233</v>
      </c>
      <c r="E234" s="1" t="str">
        <f t="shared" si="4"/>
        <v xml:space="preserve"> </v>
      </c>
    </row>
    <row r="235" spans="4:5">
      <c r="D235" s="1">
        <v>234</v>
      </c>
      <c r="E235" s="1" t="str">
        <f t="shared" si="4"/>
        <v xml:space="preserve"> </v>
      </c>
    </row>
    <row r="236" spans="4:5">
      <c r="D236" s="1">
        <v>235</v>
      </c>
      <c r="E236" s="1" t="str">
        <f t="shared" si="4"/>
        <v xml:space="preserve"> </v>
      </c>
    </row>
    <row r="237" spans="4:5">
      <c r="D237" s="1">
        <v>236</v>
      </c>
      <c r="E237" s="1" t="str">
        <f t="shared" si="4"/>
        <v xml:space="preserve"> </v>
      </c>
    </row>
    <row r="238" spans="4:5">
      <c r="D238" s="1">
        <v>237</v>
      </c>
      <c r="E238" s="1" t="str">
        <f t="shared" si="4"/>
        <v xml:space="preserve"> </v>
      </c>
    </row>
    <row r="239" spans="4:5">
      <c r="D239" s="1">
        <v>238</v>
      </c>
      <c r="E239" s="1" t="str">
        <f t="shared" si="4"/>
        <v xml:space="preserve"> </v>
      </c>
    </row>
    <row r="240" spans="4:5">
      <c r="D240" s="1">
        <v>239</v>
      </c>
      <c r="E240" s="1" t="str">
        <f t="shared" si="4"/>
        <v xml:space="preserve"> </v>
      </c>
    </row>
    <row r="241" spans="4:5">
      <c r="D241" s="1">
        <v>240</v>
      </c>
      <c r="E241" s="1" t="str">
        <f t="shared" si="4"/>
        <v xml:space="preserve"> </v>
      </c>
    </row>
    <row r="242" spans="4:5">
      <c r="D242" s="1">
        <v>241</v>
      </c>
      <c r="E242" s="1" t="str">
        <f t="shared" si="4"/>
        <v xml:space="preserve"> </v>
      </c>
    </row>
    <row r="243" spans="4:5">
      <c r="D243" s="1">
        <v>242</v>
      </c>
      <c r="E243" s="1" t="str">
        <f t="shared" si="4"/>
        <v xml:space="preserve"> </v>
      </c>
    </row>
    <row r="244" spans="4:5">
      <c r="D244" s="1">
        <v>243</v>
      </c>
      <c r="E244" s="1" t="str">
        <f t="shared" si="4"/>
        <v xml:space="preserve"> </v>
      </c>
    </row>
    <row r="245" spans="4:5">
      <c r="D245" s="1">
        <v>244</v>
      </c>
      <c r="E245" s="1" t="str">
        <f t="shared" si="4"/>
        <v xml:space="preserve"> </v>
      </c>
    </row>
    <row r="246" spans="4:5">
      <c r="D246" s="1">
        <v>245</v>
      </c>
      <c r="E246" s="1" t="str">
        <f t="shared" si="4"/>
        <v xml:space="preserve"> </v>
      </c>
    </row>
    <row r="247" spans="4:5">
      <c r="D247" s="1">
        <v>246</v>
      </c>
      <c r="E247" s="1" t="str">
        <f t="shared" si="4"/>
        <v xml:space="preserve"> </v>
      </c>
    </row>
    <row r="248" spans="4:5">
      <c r="D248" s="1">
        <v>247</v>
      </c>
      <c r="E248" s="1" t="str">
        <f t="shared" si="4"/>
        <v xml:space="preserve"> </v>
      </c>
    </row>
    <row r="249" spans="4:5">
      <c r="D249" s="1">
        <v>248</v>
      </c>
      <c r="E249" s="1" t="str">
        <f t="shared" si="4"/>
        <v xml:space="preserve"> </v>
      </c>
    </row>
    <row r="250" spans="4:5">
      <c r="D250" s="1">
        <v>249</v>
      </c>
      <c r="E250" s="1" t="str">
        <f t="shared" si="4"/>
        <v xml:space="preserve"> </v>
      </c>
    </row>
    <row r="251" spans="4:5">
      <c r="D251" s="1">
        <v>250</v>
      </c>
      <c r="E251" s="1" t="str">
        <f t="shared" si="4"/>
        <v xml:space="preserve"> </v>
      </c>
    </row>
    <row r="252" spans="4:5">
      <c r="D252" s="1">
        <v>251</v>
      </c>
      <c r="E252" s="1" t="str">
        <f t="shared" si="4"/>
        <v xml:space="preserve"> </v>
      </c>
    </row>
    <row r="253" spans="4:5">
      <c r="D253" s="1">
        <v>252</v>
      </c>
      <c r="E253" s="1" t="str">
        <f t="shared" si="4"/>
        <v xml:space="preserve"> </v>
      </c>
    </row>
    <row r="254" spans="4:5">
      <c r="D254" s="1">
        <v>253</v>
      </c>
      <c r="E254" s="1" t="str">
        <f t="shared" si="4"/>
        <v xml:space="preserve"> </v>
      </c>
    </row>
    <row r="255" spans="4:5">
      <c r="D255" s="1">
        <v>254</v>
      </c>
      <c r="E255" s="1" t="str">
        <f t="shared" si="4"/>
        <v xml:space="preserve"> </v>
      </c>
    </row>
    <row r="256" spans="4:5">
      <c r="D256" s="1">
        <v>255</v>
      </c>
      <c r="E256" s="1" t="str">
        <f t="shared" si="4"/>
        <v>ÿ</v>
      </c>
    </row>
  </sheetData>
  <phoneticPr fontId="2" type="noConversion"/>
  <pageMargins left="0.75" right="0.75" top="1" bottom="1" header="0.5" footer="0.5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00B0F0"/>
  </sheetPr>
  <dimension ref="A1:B8"/>
  <sheetViews>
    <sheetView workbookViewId="0">
      <selection activeCell="B2" sqref="B2"/>
    </sheetView>
  </sheetViews>
  <sheetFormatPr defaultColWidth="9" defaultRowHeight="16.2"/>
  <cols>
    <col min="1" max="1" width="9" style="1"/>
    <col min="2" max="2" width="11.21875" style="1" bestFit="1" customWidth="1"/>
    <col min="3" max="16384" width="9" style="1"/>
  </cols>
  <sheetData>
    <row r="1" spans="1:2">
      <c r="A1" s="10" t="s">
        <v>234</v>
      </c>
      <c r="B1" s="10" t="s">
        <v>235</v>
      </c>
    </row>
    <row r="2" spans="1:2">
      <c r="A2" s="8">
        <v>35</v>
      </c>
      <c r="B2" s="8"/>
    </row>
    <row r="3" spans="1:2">
      <c r="A3" s="8">
        <v>48</v>
      </c>
      <c r="B3" s="8"/>
    </row>
    <row r="4" spans="1:2">
      <c r="A4" s="8">
        <v>57</v>
      </c>
      <c r="B4" s="8"/>
    </row>
    <row r="5" spans="1:2">
      <c r="A5" s="8">
        <v>65</v>
      </c>
      <c r="B5" s="8"/>
    </row>
    <row r="6" spans="1:2">
      <c r="A6" s="8">
        <v>90</v>
      </c>
      <c r="B6" s="8"/>
    </row>
    <row r="7" spans="1:2">
      <c r="A7" s="8">
        <v>97</v>
      </c>
      <c r="B7" s="8"/>
    </row>
    <row r="8" spans="1:2">
      <c r="A8" s="8">
        <v>122</v>
      </c>
      <c r="B8" s="8"/>
    </row>
  </sheetData>
  <phoneticPr fontId="2" type="noConversion"/>
  <pageMargins left="0.75" right="0.75" top="1" bottom="1" header="0.5" footer="0.5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G7"/>
  <sheetViews>
    <sheetView workbookViewId="0">
      <selection activeCell="E12" sqref="E12"/>
    </sheetView>
  </sheetViews>
  <sheetFormatPr defaultColWidth="9" defaultRowHeight="16.2"/>
  <cols>
    <col min="1" max="3" width="9" style="1"/>
    <col min="4" max="4" width="8.33203125" style="1" customWidth="1"/>
    <col min="5" max="16384" width="9" style="1"/>
  </cols>
  <sheetData>
    <row r="1" spans="1:7">
      <c r="A1" s="2" t="s">
        <v>140</v>
      </c>
      <c r="B1" s="10" t="s">
        <v>141</v>
      </c>
      <c r="C1" s="10"/>
      <c r="D1" s="2" t="s">
        <v>140</v>
      </c>
      <c r="E1" s="2" t="s">
        <v>141</v>
      </c>
      <c r="G1" s="29" t="s">
        <v>432</v>
      </c>
    </row>
    <row r="2" spans="1:7">
      <c r="A2" s="1" t="s">
        <v>142</v>
      </c>
      <c r="B2" s="8">
        <f t="shared" ref="B2:B7" si="0">CODE(A2)</f>
        <v>65</v>
      </c>
      <c r="C2" s="8"/>
      <c r="D2" s="1" t="s">
        <v>143</v>
      </c>
      <c r="E2" s="1">
        <f>CODE(D2)</f>
        <v>42148</v>
      </c>
    </row>
    <row r="3" spans="1:7">
      <c r="A3" s="1" t="s">
        <v>144</v>
      </c>
      <c r="B3" s="8">
        <f t="shared" si="0"/>
        <v>90</v>
      </c>
      <c r="C3" s="8"/>
      <c r="D3" s="1" t="s">
        <v>145</v>
      </c>
      <c r="E3" s="1">
        <f>CODE(D3)</f>
        <v>42213</v>
      </c>
    </row>
    <row r="4" spans="1:7">
      <c r="A4" s="1" t="s">
        <v>146</v>
      </c>
      <c r="B4" s="8">
        <f t="shared" si="0"/>
        <v>97</v>
      </c>
      <c r="C4" s="8"/>
      <c r="D4" s="1" t="s">
        <v>39</v>
      </c>
      <c r="E4" s="1">
        <f>CODE(D4)</f>
        <v>43689</v>
      </c>
    </row>
    <row r="5" spans="1:7">
      <c r="A5" s="1" t="s">
        <v>147</v>
      </c>
      <c r="B5" s="8">
        <f t="shared" si="0"/>
        <v>122</v>
      </c>
      <c r="C5" s="8"/>
    </row>
    <row r="6" spans="1:7">
      <c r="A6" s="1">
        <v>0</v>
      </c>
      <c r="B6" s="8">
        <f t="shared" si="0"/>
        <v>48</v>
      </c>
      <c r="C6" s="8"/>
    </row>
    <row r="7" spans="1:7">
      <c r="A7" s="1">
        <v>96.99</v>
      </c>
      <c r="B7" s="8">
        <f t="shared" si="0"/>
        <v>57</v>
      </c>
      <c r="C7" s="8"/>
    </row>
  </sheetData>
  <phoneticPr fontId="2" type="noConversion"/>
  <pageMargins left="0.75" right="0.75" top="1" bottom="1" header="0.5" footer="0.5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00B0F0"/>
  </sheetPr>
  <dimension ref="A1:E7"/>
  <sheetViews>
    <sheetView workbookViewId="0">
      <selection activeCell="B2" sqref="B2"/>
    </sheetView>
  </sheetViews>
  <sheetFormatPr defaultColWidth="9" defaultRowHeight="16.2"/>
  <cols>
    <col min="1" max="3" width="9" style="1"/>
    <col min="4" max="4" width="7.109375" style="1" bestFit="1" customWidth="1"/>
    <col min="5" max="16384" width="9" style="1"/>
  </cols>
  <sheetData>
    <row r="1" spans="1:5">
      <c r="A1" s="2" t="s">
        <v>140</v>
      </c>
      <c r="B1" s="10" t="s">
        <v>141</v>
      </c>
      <c r="D1" s="2" t="s">
        <v>140</v>
      </c>
      <c r="E1" s="2" t="s">
        <v>141</v>
      </c>
    </row>
    <row r="2" spans="1:5">
      <c r="A2" s="1" t="s">
        <v>142</v>
      </c>
      <c r="D2" s="1" t="s">
        <v>143</v>
      </c>
    </row>
    <row r="3" spans="1:5">
      <c r="A3" s="1" t="s">
        <v>144</v>
      </c>
      <c r="D3" s="1" t="s">
        <v>145</v>
      </c>
    </row>
    <row r="4" spans="1:5">
      <c r="A4" s="1" t="s">
        <v>146</v>
      </c>
      <c r="D4" s="1" t="s">
        <v>39</v>
      </c>
    </row>
    <row r="5" spans="1:5">
      <c r="A5" s="1" t="s">
        <v>147</v>
      </c>
    </row>
    <row r="6" spans="1:5">
      <c r="A6" s="1">
        <v>0</v>
      </c>
    </row>
    <row r="7" spans="1:5">
      <c r="A7" s="1">
        <v>96.99</v>
      </c>
    </row>
  </sheetData>
  <phoneticPr fontId="2" type="noConversion"/>
  <pageMargins left="0.75" right="0.75" top="1" bottom="1" header="0.5" footer="0.5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M28"/>
  <sheetViews>
    <sheetView workbookViewId="0">
      <selection activeCell="I5" sqref="I5"/>
    </sheetView>
  </sheetViews>
  <sheetFormatPr defaultColWidth="9" defaultRowHeight="16.2"/>
  <cols>
    <col min="1" max="1" width="9" style="1"/>
    <col min="2" max="2" width="4" style="1" customWidth="1"/>
    <col min="3" max="3" width="9.88671875" style="1" customWidth="1"/>
    <col min="4" max="4" width="7.109375" style="1" bestFit="1" customWidth="1"/>
    <col min="5" max="5" width="9" style="1"/>
    <col min="6" max="8" width="8.88671875" customWidth="1"/>
    <col min="9" max="9" width="6.21875" customWidth="1"/>
    <col min="10" max="10" width="5.77734375" customWidth="1"/>
    <col min="11" max="11" width="6.33203125" customWidth="1"/>
    <col min="12" max="12" width="8.33203125" customWidth="1"/>
    <col min="13" max="13" width="8" customWidth="1"/>
    <col min="14" max="16384" width="9" style="1"/>
  </cols>
  <sheetData>
    <row r="1" spans="1:13" ht="32.4">
      <c r="A1" s="1" t="s">
        <v>92</v>
      </c>
      <c r="C1" s="29" t="s">
        <v>435</v>
      </c>
      <c r="J1" s="81" t="s">
        <v>439</v>
      </c>
      <c r="K1" s="81" t="s">
        <v>440</v>
      </c>
      <c r="L1" s="81" t="s">
        <v>441</v>
      </c>
      <c r="M1" s="81" t="s">
        <v>442</v>
      </c>
    </row>
    <row r="2" spans="1:13" ht="20.399999999999999">
      <c r="A2" s="1" t="s">
        <v>492</v>
      </c>
      <c r="C2" s="1" t="s">
        <v>433</v>
      </c>
      <c r="J2" s="67" t="s">
        <v>437</v>
      </c>
      <c r="K2" s="68" t="s">
        <v>436</v>
      </c>
      <c r="L2" s="18">
        <f>CODE(J2)</f>
        <v>65</v>
      </c>
      <c r="M2">
        <f>CODE(K2)</f>
        <v>97</v>
      </c>
    </row>
    <row r="3" spans="1:13" ht="20.399999999999999">
      <c r="C3" s="66" t="s">
        <v>434</v>
      </c>
      <c r="J3" s="67" t="s">
        <v>443</v>
      </c>
      <c r="K3" s="68" t="s">
        <v>444</v>
      </c>
      <c r="L3" s="18">
        <f t="shared" ref="L3:M27" si="0">CODE(J3)</f>
        <v>66</v>
      </c>
      <c r="M3">
        <f t="shared" si="0"/>
        <v>98</v>
      </c>
    </row>
    <row r="4" spans="1:13" ht="20.399999999999999">
      <c r="J4" s="67" t="s">
        <v>445</v>
      </c>
      <c r="K4" s="68" t="s">
        <v>446</v>
      </c>
      <c r="L4" s="18">
        <f t="shared" si="0"/>
        <v>67</v>
      </c>
      <c r="M4">
        <f t="shared" si="0"/>
        <v>99</v>
      </c>
    </row>
    <row r="5" spans="1:13" ht="20.399999999999999">
      <c r="C5" s="1" t="s">
        <v>438</v>
      </c>
      <c r="J5" s="67" t="s">
        <v>447</v>
      </c>
      <c r="K5" s="68" t="s">
        <v>448</v>
      </c>
      <c r="L5" s="18">
        <f t="shared" si="0"/>
        <v>68</v>
      </c>
      <c r="M5">
        <f t="shared" si="0"/>
        <v>100</v>
      </c>
    </row>
    <row r="6" spans="1:13" ht="20.399999999999999">
      <c r="J6" s="67" t="s">
        <v>449</v>
      </c>
      <c r="K6" s="68" t="s">
        <v>450</v>
      </c>
      <c r="L6" s="18">
        <f t="shared" si="0"/>
        <v>69</v>
      </c>
      <c r="M6">
        <f t="shared" si="0"/>
        <v>101</v>
      </c>
    </row>
    <row r="7" spans="1:13" ht="20.399999999999999">
      <c r="J7" s="67" t="s">
        <v>451</v>
      </c>
      <c r="K7" s="68" t="s">
        <v>452</v>
      </c>
      <c r="L7" s="18">
        <f t="shared" si="0"/>
        <v>70</v>
      </c>
      <c r="M7">
        <f t="shared" si="0"/>
        <v>102</v>
      </c>
    </row>
    <row r="8" spans="1:13" ht="20.399999999999999">
      <c r="J8" s="67" t="s">
        <v>453</v>
      </c>
      <c r="K8" s="68" t="s">
        <v>454</v>
      </c>
      <c r="L8" s="18">
        <f t="shared" si="0"/>
        <v>71</v>
      </c>
      <c r="M8">
        <f t="shared" si="0"/>
        <v>103</v>
      </c>
    </row>
    <row r="9" spans="1:13" ht="20.399999999999999">
      <c r="J9" s="67" t="s">
        <v>455</v>
      </c>
      <c r="K9" s="68" t="s">
        <v>456</v>
      </c>
      <c r="L9" s="18">
        <f t="shared" si="0"/>
        <v>72</v>
      </c>
      <c r="M9">
        <f t="shared" si="0"/>
        <v>104</v>
      </c>
    </row>
    <row r="10" spans="1:13" ht="20.399999999999999">
      <c r="J10" s="67" t="s">
        <v>457</v>
      </c>
      <c r="K10" s="68" t="s">
        <v>458</v>
      </c>
      <c r="L10" s="18">
        <f t="shared" si="0"/>
        <v>73</v>
      </c>
      <c r="M10">
        <f t="shared" si="0"/>
        <v>105</v>
      </c>
    </row>
    <row r="11" spans="1:13" ht="20.399999999999999">
      <c r="J11" s="67" t="s">
        <v>459</v>
      </c>
      <c r="K11" s="68" t="s">
        <v>460</v>
      </c>
      <c r="L11" s="18">
        <f t="shared" si="0"/>
        <v>74</v>
      </c>
      <c r="M11">
        <f t="shared" si="0"/>
        <v>106</v>
      </c>
    </row>
    <row r="12" spans="1:13" ht="20.399999999999999">
      <c r="J12" s="67" t="s">
        <v>461</v>
      </c>
      <c r="K12" s="68" t="s">
        <v>462</v>
      </c>
      <c r="L12" s="18">
        <f t="shared" si="0"/>
        <v>75</v>
      </c>
      <c r="M12">
        <f t="shared" si="0"/>
        <v>107</v>
      </c>
    </row>
    <row r="13" spans="1:13" ht="20.399999999999999">
      <c r="J13" s="67" t="s">
        <v>463</v>
      </c>
      <c r="K13" s="68" t="s">
        <v>464</v>
      </c>
      <c r="L13" s="18">
        <f t="shared" si="0"/>
        <v>76</v>
      </c>
      <c r="M13">
        <f t="shared" si="0"/>
        <v>108</v>
      </c>
    </row>
    <row r="14" spans="1:13" ht="20.399999999999999">
      <c r="J14" s="67" t="s">
        <v>465</v>
      </c>
      <c r="K14" s="68" t="s">
        <v>466</v>
      </c>
      <c r="L14" s="18">
        <f t="shared" si="0"/>
        <v>77</v>
      </c>
      <c r="M14">
        <f t="shared" si="0"/>
        <v>109</v>
      </c>
    </row>
    <row r="15" spans="1:13" ht="20.399999999999999">
      <c r="J15" s="67" t="s">
        <v>467</v>
      </c>
      <c r="K15" s="68" t="s">
        <v>468</v>
      </c>
      <c r="L15" s="18">
        <f t="shared" si="0"/>
        <v>78</v>
      </c>
      <c r="M15">
        <f t="shared" si="0"/>
        <v>110</v>
      </c>
    </row>
    <row r="16" spans="1:13" ht="20.399999999999999">
      <c r="J16" s="67" t="s">
        <v>469</v>
      </c>
      <c r="K16" s="68" t="s">
        <v>470</v>
      </c>
      <c r="L16" s="18">
        <f t="shared" si="0"/>
        <v>79</v>
      </c>
      <c r="M16">
        <f t="shared" si="0"/>
        <v>111</v>
      </c>
    </row>
    <row r="17" spans="10:13" ht="20.399999999999999">
      <c r="J17" s="67" t="s">
        <v>471</v>
      </c>
      <c r="K17" s="68" t="s">
        <v>472</v>
      </c>
      <c r="L17" s="18">
        <f t="shared" si="0"/>
        <v>80</v>
      </c>
      <c r="M17">
        <f t="shared" si="0"/>
        <v>112</v>
      </c>
    </row>
    <row r="18" spans="10:13" ht="20.399999999999999">
      <c r="J18" s="67" t="s">
        <v>473</v>
      </c>
      <c r="K18" s="68" t="s">
        <v>474</v>
      </c>
      <c r="L18" s="18">
        <f t="shared" si="0"/>
        <v>81</v>
      </c>
      <c r="M18">
        <f t="shared" si="0"/>
        <v>113</v>
      </c>
    </row>
    <row r="19" spans="10:13" ht="20.399999999999999">
      <c r="J19" s="67" t="s">
        <v>475</v>
      </c>
      <c r="K19" s="68" t="s">
        <v>476</v>
      </c>
      <c r="L19" s="18">
        <f t="shared" si="0"/>
        <v>82</v>
      </c>
      <c r="M19">
        <f t="shared" si="0"/>
        <v>114</v>
      </c>
    </row>
    <row r="20" spans="10:13" ht="20.399999999999999">
      <c r="J20" s="67" t="s">
        <v>477</v>
      </c>
      <c r="K20" s="68" t="s">
        <v>478</v>
      </c>
      <c r="L20" s="18">
        <f t="shared" si="0"/>
        <v>83</v>
      </c>
      <c r="M20">
        <f t="shared" si="0"/>
        <v>115</v>
      </c>
    </row>
    <row r="21" spans="10:13" ht="20.399999999999999">
      <c r="J21" s="67" t="s">
        <v>284</v>
      </c>
      <c r="K21" s="68" t="s">
        <v>479</v>
      </c>
      <c r="L21" s="18">
        <f t="shared" si="0"/>
        <v>84</v>
      </c>
      <c r="M21">
        <f t="shared" si="0"/>
        <v>116</v>
      </c>
    </row>
    <row r="22" spans="10:13" ht="20.399999999999999">
      <c r="J22" s="67" t="s">
        <v>480</v>
      </c>
      <c r="K22" s="68" t="s">
        <v>481</v>
      </c>
      <c r="L22" s="18">
        <f t="shared" si="0"/>
        <v>85</v>
      </c>
      <c r="M22">
        <f t="shared" si="0"/>
        <v>117</v>
      </c>
    </row>
    <row r="23" spans="10:13" ht="20.399999999999999">
      <c r="J23" s="67" t="s">
        <v>482</v>
      </c>
      <c r="K23" s="68" t="s">
        <v>483</v>
      </c>
      <c r="L23" s="18">
        <f t="shared" si="0"/>
        <v>86</v>
      </c>
      <c r="M23">
        <f t="shared" si="0"/>
        <v>118</v>
      </c>
    </row>
    <row r="24" spans="10:13" ht="20.399999999999999">
      <c r="J24" s="67" t="s">
        <v>484</v>
      </c>
      <c r="K24" s="68" t="s">
        <v>485</v>
      </c>
      <c r="L24" s="18">
        <f t="shared" si="0"/>
        <v>87</v>
      </c>
      <c r="M24">
        <f t="shared" si="0"/>
        <v>119</v>
      </c>
    </row>
    <row r="25" spans="10:13" ht="20.399999999999999">
      <c r="J25" s="67" t="s">
        <v>486</v>
      </c>
      <c r="K25" s="68" t="s">
        <v>487</v>
      </c>
      <c r="L25" s="18">
        <f t="shared" si="0"/>
        <v>88</v>
      </c>
      <c r="M25">
        <f t="shared" si="0"/>
        <v>120</v>
      </c>
    </row>
    <row r="26" spans="10:13" ht="20.399999999999999">
      <c r="J26" s="67" t="s">
        <v>488</v>
      </c>
      <c r="K26" s="68" t="s">
        <v>489</v>
      </c>
      <c r="L26" s="18">
        <f t="shared" si="0"/>
        <v>89</v>
      </c>
      <c r="M26">
        <f t="shared" si="0"/>
        <v>121</v>
      </c>
    </row>
    <row r="27" spans="10:13" ht="20.399999999999999">
      <c r="J27" s="67" t="s">
        <v>490</v>
      </c>
      <c r="K27" s="68" t="s">
        <v>491</v>
      </c>
      <c r="L27" s="18">
        <f t="shared" si="0"/>
        <v>90</v>
      </c>
      <c r="M27">
        <f t="shared" si="0"/>
        <v>122</v>
      </c>
    </row>
    <row r="28" spans="10:13">
      <c r="J28" s="69"/>
    </row>
  </sheetData>
  <phoneticPr fontId="2" type="noConversion"/>
  <dataValidations count="1">
    <dataValidation type="custom" allowBlank="1" showInputMessage="1" showErrorMessage="1" errorTitle="錯誤" error="貨品編號應以大寫字母為首！" promptTitle="提示" prompt="請輸入編號" sqref="A2:A10" xr:uid="{00000000-0002-0000-3700-000000000000}">
      <formula1>AND(CODE(A2)&gt;=65,CODE(A2)&lt;=90)</formula1>
    </dataValidation>
  </dataValidations>
  <pageMargins left="0.75" right="0.75" top="1" bottom="1" header="0.5" footer="0.5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rgb="FF00B0F0"/>
  </sheetPr>
  <dimension ref="A1"/>
  <sheetViews>
    <sheetView workbookViewId="0">
      <selection activeCell="A2" sqref="A2"/>
    </sheetView>
  </sheetViews>
  <sheetFormatPr defaultColWidth="9" defaultRowHeight="16.2"/>
  <cols>
    <col min="1" max="2" width="9" style="1"/>
    <col min="3" max="3" width="9.88671875" style="1" customWidth="1"/>
    <col min="4" max="4" width="7.109375" style="1" bestFit="1" customWidth="1"/>
    <col min="5" max="16384" width="9" style="1"/>
  </cols>
  <sheetData>
    <row r="1" spans="1:1">
      <c r="A1" s="1" t="s">
        <v>92</v>
      </c>
    </row>
  </sheetData>
  <phoneticPr fontId="2" type="noConversion"/>
  <pageMargins left="0.75" right="0.75" top="1" bottom="1" header="0.5" footer="0.5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E4"/>
  <sheetViews>
    <sheetView workbookViewId="0">
      <selection activeCell="E7" sqref="E7"/>
    </sheetView>
  </sheetViews>
  <sheetFormatPr defaultColWidth="9" defaultRowHeight="16.2"/>
  <cols>
    <col min="1" max="1" width="16.21875" style="1" bestFit="1" customWidth="1"/>
    <col min="2" max="16384" width="9" style="1"/>
  </cols>
  <sheetData>
    <row r="1" spans="1:5">
      <c r="A1" s="1" t="s">
        <v>40</v>
      </c>
      <c r="E1" s="56" t="s">
        <v>493</v>
      </c>
    </row>
    <row r="2" spans="1:5">
      <c r="E2" s="56" t="s">
        <v>494</v>
      </c>
    </row>
    <row r="3" spans="1:5">
      <c r="A3" s="1" t="s">
        <v>136</v>
      </c>
      <c r="B3" s="3">
        <f>LEN(A1)</f>
        <v>13</v>
      </c>
      <c r="C3" s="3" t="s">
        <v>137</v>
      </c>
      <c r="E3" s="28" t="s">
        <v>495</v>
      </c>
    </row>
    <row r="4" spans="1:5">
      <c r="A4" s="1" t="s">
        <v>138</v>
      </c>
      <c r="B4" s="3">
        <f>LENB(A1)</f>
        <v>19</v>
      </c>
      <c r="C4" s="3" t="s">
        <v>139</v>
      </c>
    </row>
  </sheetData>
  <phoneticPr fontId="2" type="noConversion"/>
  <pageMargins left="0.75" right="0.75" top="1" bottom="1" header="0.5" footer="0.5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rgb="FF00B0F0"/>
  </sheetPr>
  <dimension ref="A1:C4"/>
  <sheetViews>
    <sheetView workbookViewId="0">
      <selection activeCell="B3" sqref="B3"/>
    </sheetView>
  </sheetViews>
  <sheetFormatPr defaultColWidth="9" defaultRowHeight="16.2"/>
  <cols>
    <col min="1" max="1" width="16.21875" style="1" bestFit="1" customWidth="1"/>
    <col min="2" max="16384" width="9" style="1"/>
  </cols>
  <sheetData>
    <row r="1" spans="1:3">
      <c r="A1" s="1" t="s">
        <v>40</v>
      </c>
    </row>
    <row r="3" spans="1:3">
      <c r="A3" s="1" t="s">
        <v>136</v>
      </c>
      <c r="B3" s="3"/>
      <c r="C3" s="3" t="s">
        <v>137</v>
      </c>
    </row>
    <row r="4" spans="1:3">
      <c r="A4" s="1" t="s">
        <v>138</v>
      </c>
      <c r="B4" s="3"/>
      <c r="C4" s="3" t="s">
        <v>139</v>
      </c>
    </row>
  </sheetData>
  <phoneticPr fontId="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4"/>
  <sheetViews>
    <sheetView topLeftCell="A4" workbookViewId="0">
      <selection activeCell="A21" sqref="A21:IV21"/>
    </sheetView>
  </sheetViews>
  <sheetFormatPr defaultColWidth="9" defaultRowHeight="16.2"/>
  <cols>
    <col min="1" max="1" width="17.109375" style="1" bestFit="1" customWidth="1"/>
    <col min="2" max="2" width="13.21875" style="1" customWidth="1"/>
    <col min="3" max="3" width="48.6640625" style="1" customWidth="1"/>
    <col min="4" max="4" width="13.44140625" style="1" customWidth="1"/>
    <col min="5" max="5" width="9" style="70"/>
    <col min="6" max="16384" width="9" style="1"/>
  </cols>
  <sheetData>
    <row r="1" spans="1:5">
      <c r="A1" s="24" t="s">
        <v>51</v>
      </c>
      <c r="B1" s="24" t="s">
        <v>22</v>
      </c>
      <c r="C1" s="79" t="s">
        <v>520</v>
      </c>
      <c r="E1" s="1"/>
    </row>
    <row r="2" spans="1:5">
      <c r="A2" s="3" t="s">
        <v>46</v>
      </c>
      <c r="B2" s="3" t="str">
        <f>FIXED(1234.5,1)</f>
        <v>1,234.5</v>
      </c>
      <c r="C2" s="70" t="str">
        <f>DOLLAR(B2)</f>
        <v>$1,234.50</v>
      </c>
      <c r="E2" s="1"/>
    </row>
    <row r="3" spans="1:5">
      <c r="A3" s="3" t="s">
        <v>47</v>
      </c>
      <c r="B3" s="3" t="str">
        <f>FIXED(1234.5,0)</f>
        <v>1,235</v>
      </c>
      <c r="C3" s="70" t="str">
        <f>DOLLAR(B3)</f>
        <v>$1,235.00</v>
      </c>
      <c r="E3" s="1"/>
    </row>
    <row r="4" spans="1:5">
      <c r="A4" s="3" t="s">
        <v>48</v>
      </c>
      <c r="B4" s="3" t="str">
        <f>FIXED(1234.5,0,TRUE)</f>
        <v>1235</v>
      </c>
      <c r="C4" s="70" t="str">
        <f>DOLLAR(B4)</f>
        <v>$1,235.00</v>
      </c>
      <c r="E4" s="1"/>
    </row>
    <row r="5" spans="1:5">
      <c r="A5" s="3" t="s">
        <v>49</v>
      </c>
      <c r="B5" s="3" t="str">
        <f>FIXED(-3205.5,0)</f>
        <v>-3,206</v>
      </c>
      <c r="C5" s="70" t="str">
        <f>DOLLAR(B5)</f>
        <v>-$3,206.00</v>
      </c>
      <c r="E5" s="1"/>
    </row>
    <row r="8" spans="1:5">
      <c r="A8" s="77" t="s">
        <v>514</v>
      </c>
      <c r="B8" s="24" t="s">
        <v>22</v>
      </c>
      <c r="C8" s="77" t="s">
        <v>515</v>
      </c>
    </row>
    <row r="9" spans="1:5">
      <c r="A9" s="69">
        <v>1234.567</v>
      </c>
      <c r="B9" s="69" t="str">
        <f>FIXED(A9, 1)</f>
        <v>1,234.6</v>
      </c>
      <c r="C9" s="69" t="s">
        <v>516</v>
      </c>
      <c r="E9" s="75"/>
    </row>
    <row r="10" spans="1:5">
      <c r="A10" s="69">
        <v>-1234.567</v>
      </c>
      <c r="B10" s="69" t="str">
        <f>FIXED(A10, -1)</f>
        <v>-1,230</v>
      </c>
      <c r="C10" s="69" t="s">
        <v>517</v>
      </c>
      <c r="E10" s="76"/>
    </row>
    <row r="11" spans="1:5">
      <c r="A11" s="69">
        <v>-1234.567</v>
      </c>
      <c r="B11" s="69" t="str">
        <f>FIXED(-1234.567, -1, TRUE)</f>
        <v>-1230</v>
      </c>
      <c r="C11" s="69" t="s">
        <v>518</v>
      </c>
      <c r="E11" s="74"/>
    </row>
    <row r="12" spans="1:5">
      <c r="A12" s="69">
        <v>44.332000000000001</v>
      </c>
      <c r="B12" s="69" t="str">
        <f>FIXED(44.332)</f>
        <v>44.33</v>
      </c>
      <c r="C12" s="78" t="s">
        <v>519</v>
      </c>
      <c r="E12" s="75"/>
    </row>
    <row r="13" spans="1:5">
      <c r="E13" s="75"/>
    </row>
    <row r="14" spans="1:5">
      <c r="E14" s="75"/>
    </row>
    <row r="15" spans="1:5">
      <c r="A15" s="73" t="s">
        <v>507</v>
      </c>
    </row>
    <row r="16" spans="1:5">
      <c r="A16" s="75" t="s">
        <v>510</v>
      </c>
    </row>
    <row r="17" spans="1:1">
      <c r="A17" s="76" t="s">
        <v>511</v>
      </c>
    </row>
    <row r="18" spans="1:1">
      <c r="A18" s="74" t="s">
        <v>508</v>
      </c>
    </row>
    <row r="19" spans="1:1">
      <c r="A19" s="75" t="s">
        <v>512</v>
      </c>
    </row>
    <row r="20" spans="1:1">
      <c r="A20" s="75" t="s">
        <v>513</v>
      </c>
    </row>
    <row r="21" spans="1:1">
      <c r="A21" s="71" t="s">
        <v>509</v>
      </c>
    </row>
    <row r="22" spans="1:1">
      <c r="A22" s="75" t="s">
        <v>521</v>
      </c>
    </row>
    <row r="23" spans="1:1">
      <c r="A23" s="70" t="s">
        <v>522</v>
      </c>
    </row>
    <row r="24" spans="1:1">
      <c r="A24" s="72"/>
    </row>
  </sheetData>
  <phoneticPr fontId="2" type="noConversion"/>
  <pageMargins left="0.75" right="0.75" top="1" bottom="1" header="0.5" footer="0.5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D19"/>
  <sheetViews>
    <sheetView topLeftCell="A11" workbookViewId="0">
      <selection activeCell="D14" sqref="D14"/>
    </sheetView>
  </sheetViews>
  <sheetFormatPr defaultColWidth="9" defaultRowHeight="16.2"/>
  <cols>
    <col min="1" max="1" width="9.6640625" style="1" customWidth="1"/>
    <col min="2" max="16384" width="9" style="1"/>
  </cols>
  <sheetData>
    <row r="1" spans="1:4">
      <c r="A1" s="1" t="s">
        <v>127</v>
      </c>
    </row>
    <row r="2" spans="1:4">
      <c r="A2" s="2" t="s">
        <v>92</v>
      </c>
      <c r="B2" s="2" t="s">
        <v>128</v>
      </c>
    </row>
    <row r="3" spans="1:4">
      <c r="A3" s="1" t="s">
        <v>129</v>
      </c>
      <c r="B3" s="1" t="str">
        <f t="shared" ref="B3:B8" si="0">IF(AND(LEN(A3)=4,CODE(A3)&gt;=65,CODE(A3)&lt;=90),"OK","編號錯誤")</f>
        <v>編號錯誤</v>
      </c>
    </row>
    <row r="4" spans="1:4">
      <c r="A4" s="1" t="s">
        <v>130</v>
      </c>
      <c r="B4" s="1" t="str">
        <f t="shared" si="0"/>
        <v>OK</v>
      </c>
    </row>
    <row r="5" spans="1:4">
      <c r="A5" s="1" t="s">
        <v>131</v>
      </c>
      <c r="B5" s="1" t="str">
        <f t="shared" si="0"/>
        <v>OK</v>
      </c>
    </row>
    <row r="6" spans="1:4">
      <c r="A6" s="1" t="s">
        <v>132</v>
      </c>
      <c r="B6" s="1" t="str">
        <f t="shared" si="0"/>
        <v>編號錯誤</v>
      </c>
    </row>
    <row r="7" spans="1:4">
      <c r="A7" s="1" t="s">
        <v>133</v>
      </c>
      <c r="B7" s="1" t="str">
        <f t="shared" si="0"/>
        <v>OK</v>
      </c>
    </row>
    <row r="8" spans="1:4">
      <c r="A8" s="1" t="s">
        <v>134</v>
      </c>
      <c r="B8" s="1" t="str">
        <f t="shared" si="0"/>
        <v>編號錯誤</v>
      </c>
    </row>
    <row r="11" spans="1:4">
      <c r="A11" s="2" t="s">
        <v>92</v>
      </c>
      <c r="B11" s="2" t="s">
        <v>128</v>
      </c>
    </row>
    <row r="12" spans="1:4">
      <c r="A12" s="1" t="s">
        <v>135</v>
      </c>
      <c r="B12" s="1" t="str">
        <f t="shared" ref="B12:B17" si="1">IF(AND(LEN(A12)=4,CODE(A12)&gt;=65,CODE(A12)&lt;=90),"OK",IF(AND(LEN(A12)&lt;&gt;4,OR(CODE(A12)&lt;65,CODE(A12)&gt;90)),"兩者均錯",IF(OR(CODE(A12)&lt;65,CODE(A12)&gt;90),"字母錯誤","長度錯誤")))</f>
        <v>長度錯誤</v>
      </c>
      <c r="D12" s="28" t="s">
        <v>496</v>
      </c>
    </row>
    <row r="13" spans="1:4">
      <c r="A13" s="1" t="s">
        <v>130</v>
      </c>
      <c r="B13" s="1" t="str">
        <f t="shared" si="1"/>
        <v>OK</v>
      </c>
      <c r="D13" s="28" t="s">
        <v>497</v>
      </c>
    </row>
    <row r="14" spans="1:4">
      <c r="A14" s="1" t="s">
        <v>131</v>
      </c>
      <c r="B14" s="1" t="str">
        <f t="shared" si="1"/>
        <v>OK</v>
      </c>
      <c r="D14" s="59" t="s">
        <v>498</v>
      </c>
    </row>
    <row r="15" spans="1:4">
      <c r="A15" s="1" t="s">
        <v>132</v>
      </c>
      <c r="B15" s="1" t="str">
        <f t="shared" si="1"/>
        <v>字母錯誤</v>
      </c>
    </row>
    <row r="16" spans="1:4">
      <c r="A16" s="1" t="s">
        <v>133</v>
      </c>
      <c r="B16" s="1" t="str">
        <f t="shared" si="1"/>
        <v>OK</v>
      </c>
    </row>
    <row r="17" spans="1:4">
      <c r="A17" s="1">
        <v>12345</v>
      </c>
      <c r="B17" s="1" t="str">
        <f t="shared" si="1"/>
        <v>兩者均錯</v>
      </c>
    </row>
    <row r="18" spans="1:4">
      <c r="D18" s="28" t="s">
        <v>499</v>
      </c>
    </row>
    <row r="19" spans="1:4">
      <c r="D19" s="59" t="s">
        <v>500</v>
      </c>
    </row>
  </sheetData>
  <phoneticPr fontId="2" type="noConversion"/>
  <pageMargins left="0.75" right="0.75" top="1" bottom="1" header="0.5" footer="0.5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rgb="FF00B0F0"/>
  </sheetPr>
  <dimension ref="A1:D17"/>
  <sheetViews>
    <sheetView workbookViewId="0">
      <selection activeCell="B3" sqref="B3"/>
    </sheetView>
  </sheetViews>
  <sheetFormatPr defaultColWidth="9" defaultRowHeight="16.2"/>
  <cols>
    <col min="1" max="1" width="9.77734375" style="1" customWidth="1"/>
    <col min="2" max="16384" width="9" style="1"/>
  </cols>
  <sheetData>
    <row r="1" spans="1:4">
      <c r="A1" s="1" t="s">
        <v>127</v>
      </c>
    </row>
    <row r="2" spans="1:4">
      <c r="A2" s="2" t="s">
        <v>92</v>
      </c>
      <c r="B2" s="2" t="s">
        <v>128</v>
      </c>
    </row>
    <row r="3" spans="1:4">
      <c r="A3" s="1" t="s">
        <v>129</v>
      </c>
    </row>
    <row r="4" spans="1:4">
      <c r="A4" s="1" t="s">
        <v>130</v>
      </c>
    </row>
    <row r="5" spans="1:4">
      <c r="A5" s="1" t="s">
        <v>131</v>
      </c>
    </row>
    <row r="6" spans="1:4">
      <c r="A6" s="1" t="s">
        <v>132</v>
      </c>
    </row>
    <row r="7" spans="1:4">
      <c r="A7" s="1" t="s">
        <v>133</v>
      </c>
    </row>
    <row r="8" spans="1:4">
      <c r="A8" s="1" t="s">
        <v>134</v>
      </c>
    </row>
    <row r="11" spans="1:4">
      <c r="A11" s="2" t="s">
        <v>92</v>
      </c>
      <c r="B11" s="2" t="s">
        <v>128</v>
      </c>
    </row>
    <row r="12" spans="1:4">
      <c r="A12" s="1" t="s">
        <v>135</v>
      </c>
      <c r="D12" s="1" t="str">
        <f>IF(AND(LEN(A12)&lt;&gt;4,CODE(A12)&lt;65,CODE(A12)&gt;90),"兩者均錯","")</f>
        <v/>
      </c>
    </row>
    <row r="13" spans="1:4">
      <c r="A13" s="1" t="s">
        <v>130</v>
      </c>
    </row>
    <row r="14" spans="1:4">
      <c r="A14" s="1" t="s">
        <v>131</v>
      </c>
    </row>
    <row r="15" spans="1:4">
      <c r="A15" s="1" t="s">
        <v>132</v>
      </c>
    </row>
    <row r="16" spans="1:4">
      <c r="A16" s="1" t="s">
        <v>133</v>
      </c>
    </row>
    <row r="17" spans="1:1">
      <c r="A17" s="1">
        <v>12345</v>
      </c>
    </row>
  </sheetData>
  <phoneticPr fontId="2" type="noConversion"/>
  <pageMargins left="0.75" right="0.75" top="1" bottom="1" header="0.5" footer="0.5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rgb="FF00B0F0"/>
  </sheetPr>
  <dimension ref="A1:E7"/>
  <sheetViews>
    <sheetView workbookViewId="0">
      <selection activeCell="D10" sqref="D10"/>
    </sheetView>
  </sheetViews>
  <sheetFormatPr defaultColWidth="9" defaultRowHeight="16.2"/>
  <cols>
    <col min="1" max="1" width="9.44140625" style="1" bestFit="1" customWidth="1"/>
    <col min="2" max="2" width="9.44140625" style="1" customWidth="1"/>
    <col min="3" max="3" width="9.33203125" style="1" customWidth="1"/>
    <col min="4" max="16384" width="9" style="1"/>
  </cols>
  <sheetData>
    <row r="1" spans="1:5">
      <c r="A1" s="1" t="s">
        <v>75</v>
      </c>
      <c r="C1" s="1" t="s">
        <v>75</v>
      </c>
    </row>
    <row r="2" spans="1:5">
      <c r="A2" s="1">
        <v>12345678</v>
      </c>
      <c r="C2" s="1">
        <v>12345678</v>
      </c>
      <c r="E2" s="29" t="s">
        <v>501</v>
      </c>
    </row>
    <row r="6" spans="1:5">
      <c r="A6" s="1" t="s">
        <v>75</v>
      </c>
      <c r="D6" s="1" t="s">
        <v>504</v>
      </c>
    </row>
    <row r="7" spans="1:5">
      <c r="A7" s="1" t="s">
        <v>502</v>
      </c>
      <c r="D7" s="3" t="s">
        <v>503</v>
      </c>
    </row>
  </sheetData>
  <phoneticPr fontId="2" type="noConversion"/>
  <dataValidations count="3">
    <dataValidation type="textLength" allowBlank="1" showInputMessage="1" showErrorMessage="1" errorTitle="學號不得超過8位長度" promptTitle="學號不得超過8位長度" prompt="學號為1~8位長度" sqref="A2" xr:uid="{00000000-0002-0000-3D00-000000000000}">
      <formula1>1</formula1>
      <formula2>8</formula2>
    </dataValidation>
    <dataValidation type="custom" allowBlank="1" showInputMessage="1" showErrorMessage="1" errorTitle="學號不得超過8位長度" promptTitle="學號不得超過8位長度" sqref="C2" xr:uid="{00000000-0002-0000-3D00-000001000000}">
      <formula1>LEN(C2)=8</formula1>
    </dataValidation>
    <dataValidation type="custom" allowBlank="1" showInputMessage="1" showErrorMessage="1" errorTitle="學號第1位為英文字母,且學號不得超過8位長度" promptTitle="學號第1位為英文字母,且學號不得超過8位長度" sqref="A7" xr:uid="{00000000-0002-0000-3D00-000002000000}">
      <formula1>AND(LEN(A7)=8,CODE(LEFT(A7,1)&gt;=65),CODE(LEFT(A7,1)&lt;=90))</formula1>
    </dataValidation>
  </dataValidations>
  <pageMargins left="0.75" right="0.75" top="1" bottom="1" header="0.5" footer="0.5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E7"/>
  <sheetViews>
    <sheetView workbookViewId="0">
      <selection activeCell="C2" sqref="C2"/>
    </sheetView>
  </sheetViews>
  <sheetFormatPr defaultColWidth="9" defaultRowHeight="16.2"/>
  <cols>
    <col min="1" max="1" width="29.33203125" style="1" bestFit="1" customWidth="1"/>
    <col min="2" max="2" width="10.21875" style="1" bestFit="1" customWidth="1"/>
    <col min="3" max="3" width="10.33203125" style="1" bestFit="1" customWidth="1"/>
    <col min="4" max="4" width="9.44140625" style="1" bestFit="1" customWidth="1"/>
    <col min="5" max="5" width="6.109375" style="1" bestFit="1" customWidth="1"/>
    <col min="6" max="16384" width="9" style="1"/>
  </cols>
  <sheetData>
    <row r="1" spans="1:5">
      <c r="A1" s="2" t="s">
        <v>124</v>
      </c>
      <c r="B1" s="7" t="s">
        <v>233</v>
      </c>
      <c r="C1" s="2" t="s">
        <v>125</v>
      </c>
      <c r="D1" s="2" t="s">
        <v>126</v>
      </c>
      <c r="E1" s="2"/>
    </row>
    <row r="2" spans="1:5">
      <c r="A2" s="1" t="s">
        <v>14</v>
      </c>
      <c r="B2" s="1">
        <v>4</v>
      </c>
      <c r="C2" s="1" t="str">
        <f t="shared" ref="C2:C7" si="0">RIGHT(A2,B2)</f>
        <v>6弄3號</v>
      </c>
      <c r="D2" s="1" t="str">
        <f t="shared" ref="D2:D7" si="1">MID(A2,LEN(A2)-B2+1,B2)</f>
        <v>6弄3號</v>
      </c>
    </row>
    <row r="3" spans="1:5">
      <c r="A3" s="1" t="s">
        <v>32</v>
      </c>
      <c r="B3" s="1">
        <v>5</v>
      </c>
      <c r="C3" s="1" t="str">
        <f t="shared" si="0"/>
        <v>7巷58號</v>
      </c>
      <c r="D3" s="1" t="str">
        <f t="shared" si="1"/>
        <v>7巷58號</v>
      </c>
    </row>
    <row r="4" spans="1:5">
      <c r="A4" s="1" t="s">
        <v>16</v>
      </c>
      <c r="B4" s="1">
        <v>3</v>
      </c>
      <c r="C4" s="1" t="str">
        <f t="shared" si="0"/>
        <v>號5F</v>
      </c>
      <c r="D4" s="1" t="str">
        <f t="shared" si="1"/>
        <v>號5F</v>
      </c>
    </row>
    <row r="5" spans="1:5">
      <c r="A5" s="1" t="s">
        <v>17</v>
      </c>
      <c r="B5" s="1">
        <v>6</v>
      </c>
      <c r="C5" s="1" t="str">
        <f t="shared" si="0"/>
        <v>巷14號4F</v>
      </c>
      <c r="D5" s="1" t="str">
        <f t="shared" si="1"/>
        <v>巷14號4F</v>
      </c>
    </row>
    <row r="6" spans="1:5">
      <c r="A6" s="1" t="s">
        <v>33</v>
      </c>
      <c r="B6" s="1">
        <v>3</v>
      </c>
      <c r="C6" s="1" t="str">
        <f t="shared" si="0"/>
        <v>弄9號</v>
      </c>
      <c r="D6" s="1" t="str">
        <f t="shared" si="1"/>
        <v>弄9號</v>
      </c>
    </row>
    <row r="7" spans="1:5">
      <c r="A7" s="1" t="s">
        <v>19</v>
      </c>
      <c r="B7" s="1">
        <v>4</v>
      </c>
      <c r="C7" s="1" t="str">
        <f t="shared" si="0"/>
        <v>5F-3</v>
      </c>
      <c r="D7" s="1" t="str">
        <f t="shared" si="1"/>
        <v>5F-3</v>
      </c>
    </row>
  </sheetData>
  <phoneticPr fontId="2" type="noConversion"/>
  <pageMargins left="0.75" right="0.75" top="1" bottom="1" header="0.5" footer="0.5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rgb="FF00B0F0"/>
  </sheetPr>
  <dimension ref="A1:E7"/>
  <sheetViews>
    <sheetView workbookViewId="0">
      <selection activeCell="C2" sqref="C2"/>
    </sheetView>
  </sheetViews>
  <sheetFormatPr defaultColWidth="9" defaultRowHeight="16.2"/>
  <cols>
    <col min="1" max="1" width="29.33203125" style="1" bestFit="1" customWidth="1"/>
    <col min="2" max="2" width="10.21875" style="1" bestFit="1" customWidth="1"/>
    <col min="3" max="3" width="10.33203125" style="1" bestFit="1" customWidth="1"/>
    <col min="4" max="4" width="8.109375" style="1" bestFit="1" customWidth="1"/>
    <col min="5" max="5" width="6.109375" style="1" bestFit="1" customWidth="1"/>
    <col min="6" max="16384" width="9" style="1"/>
  </cols>
  <sheetData>
    <row r="1" spans="1:5">
      <c r="A1" s="2" t="s">
        <v>124</v>
      </c>
      <c r="B1" s="7" t="s">
        <v>233</v>
      </c>
      <c r="C1" s="2" t="s">
        <v>125</v>
      </c>
      <c r="D1" s="2" t="s">
        <v>126</v>
      </c>
      <c r="E1" s="2"/>
    </row>
    <row r="2" spans="1:5">
      <c r="A2" s="1" t="s">
        <v>14</v>
      </c>
      <c r="B2" s="1">
        <v>4</v>
      </c>
    </row>
    <row r="3" spans="1:5">
      <c r="A3" s="1" t="s">
        <v>32</v>
      </c>
      <c r="B3" s="1">
        <v>5</v>
      </c>
    </row>
    <row r="4" spans="1:5">
      <c r="A4" s="1" t="s">
        <v>16</v>
      </c>
      <c r="B4" s="1">
        <v>3</v>
      </c>
    </row>
    <row r="5" spans="1:5">
      <c r="A5" s="1" t="s">
        <v>17</v>
      </c>
      <c r="B5" s="1">
        <v>6</v>
      </c>
    </row>
    <row r="6" spans="1:5">
      <c r="A6" s="1" t="s">
        <v>33</v>
      </c>
      <c r="B6" s="1">
        <v>3</v>
      </c>
    </row>
    <row r="7" spans="1:5">
      <c r="A7" s="1" t="s">
        <v>19</v>
      </c>
      <c r="B7" s="1">
        <v>4</v>
      </c>
    </row>
  </sheetData>
  <phoneticPr fontId="2" type="noConversion"/>
  <pageMargins left="0.75" right="0.75" top="1" bottom="1" header="0.5" footer="0.5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C5"/>
  <sheetViews>
    <sheetView workbookViewId="0">
      <selection activeCell="B2" sqref="B2"/>
    </sheetView>
  </sheetViews>
  <sheetFormatPr defaultColWidth="9" defaultRowHeight="16.2"/>
  <cols>
    <col min="1" max="1" width="25.109375" style="1" bestFit="1" customWidth="1"/>
    <col min="2" max="2" width="18.88671875" style="1" bestFit="1" customWidth="1"/>
    <col min="3" max="3" width="18.21875" style="1" bestFit="1" customWidth="1"/>
    <col min="4" max="16384" width="9" style="1"/>
  </cols>
  <sheetData>
    <row r="1" spans="1:3">
      <c r="A1" s="2" t="s">
        <v>54</v>
      </c>
      <c r="B1" s="2" t="s">
        <v>101</v>
      </c>
    </row>
    <row r="2" spans="1:3">
      <c r="A2" s="1" t="s">
        <v>102</v>
      </c>
      <c r="B2" s="3" t="str">
        <f>PROPER(A2)</f>
        <v>The Proper Function</v>
      </c>
      <c r="C2" s="3" t="s">
        <v>103</v>
      </c>
    </row>
    <row r="3" spans="1:3">
      <c r="A3" s="1" t="s">
        <v>104</v>
      </c>
      <c r="B3" s="3" t="str">
        <f>PROPER(A3)</f>
        <v>The Proper Function</v>
      </c>
      <c r="C3" s="3" t="s">
        <v>105</v>
      </c>
    </row>
    <row r="4" spans="1:3">
      <c r="A4" s="1" t="s">
        <v>55</v>
      </c>
      <c r="B4" s="3" t="str">
        <f>TRIM(PROPER(A4))</f>
        <v>The Proper Function</v>
      </c>
      <c r="C4" s="3" t="s">
        <v>106</v>
      </c>
    </row>
    <row r="5" spans="1:3">
      <c r="A5" s="1" t="s">
        <v>107</v>
      </c>
      <c r="B5" s="3" t="str">
        <f>PROPER(A5)</f>
        <v>The Proper  Function</v>
      </c>
      <c r="C5" s="3" t="s">
        <v>108</v>
      </c>
    </row>
  </sheetData>
  <phoneticPr fontId="2" type="noConversion"/>
  <pageMargins left="0.75" right="0.75" top="1" bottom="1" header="0.5" footer="0.5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rgb="FF00B0F0"/>
  </sheetPr>
  <dimension ref="A1:C5"/>
  <sheetViews>
    <sheetView workbookViewId="0">
      <selection activeCell="B23" sqref="B23"/>
    </sheetView>
  </sheetViews>
  <sheetFormatPr defaultColWidth="9" defaultRowHeight="16.2"/>
  <cols>
    <col min="1" max="1" width="25.109375" style="1" bestFit="1" customWidth="1"/>
    <col min="2" max="2" width="20.21875" style="1" customWidth="1"/>
    <col min="3" max="16384" width="9" style="1"/>
  </cols>
  <sheetData>
    <row r="1" spans="1:3">
      <c r="A1" s="2" t="s">
        <v>54</v>
      </c>
      <c r="B1" s="2" t="s">
        <v>101</v>
      </c>
    </row>
    <row r="2" spans="1:3">
      <c r="A2" s="1" t="s">
        <v>102</v>
      </c>
      <c r="B2" s="3"/>
      <c r="C2" s="3" t="s">
        <v>103</v>
      </c>
    </row>
    <row r="3" spans="1:3">
      <c r="A3" s="1" t="s">
        <v>104</v>
      </c>
      <c r="B3" s="3"/>
      <c r="C3" s="3" t="s">
        <v>105</v>
      </c>
    </row>
    <row r="4" spans="1:3">
      <c r="A4" s="1" t="s">
        <v>55</v>
      </c>
      <c r="B4" s="3"/>
      <c r="C4" s="3" t="s">
        <v>106</v>
      </c>
    </row>
    <row r="5" spans="1:3">
      <c r="A5" s="1" t="s">
        <v>107</v>
      </c>
      <c r="B5" s="3"/>
      <c r="C5" s="3" t="s">
        <v>108</v>
      </c>
    </row>
  </sheetData>
  <phoneticPr fontId="2" type="noConversion"/>
  <pageMargins left="0.75" right="0.75" top="1" bottom="1" header="0.5" footer="0.5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B11"/>
  <sheetViews>
    <sheetView workbookViewId="0">
      <selection activeCell="B2" sqref="B2"/>
    </sheetView>
  </sheetViews>
  <sheetFormatPr defaultColWidth="9" defaultRowHeight="16.2"/>
  <cols>
    <col min="1" max="1" width="24.44140625" style="1" bestFit="1" customWidth="1"/>
    <col min="2" max="2" width="17.77734375" style="1" bestFit="1" customWidth="1"/>
    <col min="3" max="16384" width="9" style="1"/>
  </cols>
  <sheetData>
    <row r="1" spans="1:2">
      <c r="A1" s="2" t="s">
        <v>54</v>
      </c>
      <c r="B1" s="2" t="s">
        <v>97</v>
      </c>
    </row>
    <row r="2" spans="1:2">
      <c r="A2" s="1" t="s">
        <v>98</v>
      </c>
      <c r="B2" s="1" t="str">
        <f>LOWER(A2)</f>
        <v>the lower function</v>
      </c>
    </row>
    <row r="3" spans="1:2">
      <c r="A3" s="1" t="s">
        <v>99</v>
      </c>
      <c r="B3" s="1" t="str">
        <f>LOWER(A3)</f>
        <v>the lower() function</v>
      </c>
    </row>
    <row r="4" spans="1:2">
      <c r="A4" s="1" t="s">
        <v>100</v>
      </c>
      <c r="B4" s="1" t="str">
        <f>LOWER(A4)</f>
        <v>excel 2007中文版</v>
      </c>
    </row>
    <row r="8" spans="1:2">
      <c r="A8" s="2" t="s">
        <v>54</v>
      </c>
      <c r="B8" s="2" t="s">
        <v>56</v>
      </c>
    </row>
    <row r="9" spans="1:2">
      <c r="A9" s="1" t="s">
        <v>57</v>
      </c>
      <c r="B9" s="1" t="str">
        <f>UPPER(A9)</f>
        <v>THE UPPER FUNCTION</v>
      </c>
    </row>
    <row r="10" spans="1:2">
      <c r="A10" s="1" t="s">
        <v>58</v>
      </c>
      <c r="B10" s="1" t="str">
        <f>UPPER(A10)</f>
        <v>THE UPPER() FUNCTION</v>
      </c>
    </row>
    <row r="11" spans="1:2">
      <c r="A11" s="1" t="s">
        <v>96</v>
      </c>
      <c r="B11" s="1" t="str">
        <f>UPPER(A11)</f>
        <v>EXCEL 2007中文版</v>
      </c>
    </row>
  </sheetData>
  <phoneticPr fontId="2" type="noConversion"/>
  <pageMargins left="0.75" right="0.75" top="1" bottom="1" header="0.5" footer="0.5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rgb="FF00B0F0"/>
  </sheetPr>
  <dimension ref="A1:B10"/>
  <sheetViews>
    <sheetView workbookViewId="0">
      <selection activeCell="B2" sqref="B2"/>
    </sheetView>
  </sheetViews>
  <sheetFormatPr defaultColWidth="9" defaultRowHeight="16.2"/>
  <cols>
    <col min="1" max="1" width="24.44140625" style="1" bestFit="1" customWidth="1"/>
    <col min="2" max="2" width="13.21875" style="1" bestFit="1" customWidth="1"/>
    <col min="3" max="16384" width="9" style="1"/>
  </cols>
  <sheetData>
    <row r="1" spans="1:2">
      <c r="A1" s="2" t="s">
        <v>54</v>
      </c>
      <c r="B1" s="2" t="s">
        <v>97</v>
      </c>
    </row>
    <row r="2" spans="1:2">
      <c r="A2" s="1" t="s">
        <v>98</v>
      </c>
    </row>
    <row r="3" spans="1:2">
      <c r="A3" s="1" t="s">
        <v>99</v>
      </c>
    </row>
    <row r="4" spans="1:2">
      <c r="A4" s="1" t="s">
        <v>100</v>
      </c>
    </row>
    <row r="7" spans="1:2">
      <c r="A7" s="2" t="s">
        <v>54</v>
      </c>
      <c r="B7" s="2" t="s">
        <v>56</v>
      </c>
    </row>
    <row r="8" spans="1:2">
      <c r="A8" s="1" t="s">
        <v>57</v>
      </c>
    </row>
    <row r="9" spans="1:2">
      <c r="A9" s="1" t="s">
        <v>58</v>
      </c>
    </row>
    <row r="10" spans="1:2">
      <c r="A10" s="1" t="s">
        <v>96</v>
      </c>
    </row>
  </sheetData>
  <phoneticPr fontId="2" type="noConversion"/>
  <pageMargins left="0.75" right="0.75" top="1" bottom="1" header="0.5" footer="0.5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indexed="47"/>
  </sheetPr>
  <dimension ref="A1:B5"/>
  <sheetViews>
    <sheetView workbookViewId="0">
      <selection activeCell="A10" sqref="A10"/>
    </sheetView>
  </sheetViews>
  <sheetFormatPr defaultColWidth="9" defaultRowHeight="16.2"/>
  <cols>
    <col min="1" max="1" width="38.44140625" style="1" bestFit="1" customWidth="1"/>
    <col min="2" max="2" width="11.6640625" style="1" bestFit="1" customWidth="1"/>
    <col min="3" max="16384" width="9" style="1"/>
  </cols>
  <sheetData>
    <row r="1" spans="1:2">
      <c r="A1" s="2" t="s">
        <v>51</v>
      </c>
      <c r="B1" s="2" t="s">
        <v>121</v>
      </c>
    </row>
    <row r="2" spans="1:2">
      <c r="A2" s="3" t="s">
        <v>122</v>
      </c>
      <c r="B2" s="1" t="str">
        <f>TEXT(12345,"$#,##0")</f>
        <v>$12,345</v>
      </c>
    </row>
    <row r="3" spans="1:2">
      <c r="A3" s="3" t="s">
        <v>123</v>
      </c>
      <c r="B3" s="1" t="str">
        <f>TEXT(345,"000000")</f>
        <v>000345</v>
      </c>
    </row>
    <row r="4" spans="1:2">
      <c r="A4" s="3" t="s">
        <v>41</v>
      </c>
      <c r="B4" s="1" t="str">
        <f>TEXT("1234.5","$#,##0")</f>
        <v>$1,235</v>
      </c>
    </row>
    <row r="5" spans="1:2">
      <c r="A5" s="3" t="s">
        <v>76</v>
      </c>
      <c r="B5" s="1" t="str">
        <f>TEXT(DATE(2007,6,20),"dd-mmm-yyyy")</f>
        <v>20-Jun-2007</v>
      </c>
    </row>
  </sheetData>
  <phoneticPr fontId="2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B5"/>
  <sheetViews>
    <sheetView workbookViewId="0">
      <selection activeCell="A24" sqref="A24"/>
    </sheetView>
  </sheetViews>
  <sheetFormatPr defaultColWidth="9" defaultRowHeight="16.2"/>
  <cols>
    <col min="1" max="1" width="22.88671875" style="1" bestFit="1" customWidth="1"/>
    <col min="2" max="16384" width="9" style="1"/>
  </cols>
  <sheetData>
    <row r="1" spans="1:2">
      <c r="A1" s="2" t="s">
        <v>51</v>
      </c>
      <c r="B1" s="2" t="s">
        <v>22</v>
      </c>
    </row>
    <row r="2" spans="1:2">
      <c r="A2" s="3" t="s">
        <v>46</v>
      </c>
      <c r="B2" s="3"/>
    </row>
    <row r="3" spans="1:2">
      <c r="A3" s="3" t="s">
        <v>47</v>
      </c>
      <c r="B3" s="3"/>
    </row>
    <row r="4" spans="1:2">
      <c r="A4" s="3" t="s">
        <v>48</v>
      </c>
      <c r="B4" s="3"/>
    </row>
    <row r="5" spans="1:2">
      <c r="A5" s="3" t="s">
        <v>49</v>
      </c>
      <c r="B5" s="3"/>
    </row>
  </sheetData>
  <phoneticPr fontId="2" type="noConversion"/>
  <pageMargins left="0.75" right="0.75" top="1" bottom="1" header="0.5" footer="0.5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tabColor rgb="FF00B0F0"/>
  </sheetPr>
  <dimension ref="A1:B5"/>
  <sheetViews>
    <sheetView workbookViewId="0">
      <selection activeCell="A10" sqref="A10"/>
    </sheetView>
  </sheetViews>
  <sheetFormatPr defaultColWidth="9" defaultRowHeight="16.2"/>
  <cols>
    <col min="1" max="1" width="38.44140625" style="1" bestFit="1" customWidth="1"/>
    <col min="2" max="2" width="11.6640625" style="1" bestFit="1" customWidth="1"/>
    <col min="3" max="16384" width="9" style="1"/>
  </cols>
  <sheetData>
    <row r="1" spans="1:2">
      <c r="A1" s="2" t="s">
        <v>51</v>
      </c>
      <c r="B1" s="2" t="s">
        <v>121</v>
      </c>
    </row>
    <row r="2" spans="1:2">
      <c r="A2" s="3" t="s">
        <v>122</v>
      </c>
    </row>
    <row r="3" spans="1:2">
      <c r="A3" s="3" t="s">
        <v>123</v>
      </c>
    </row>
    <row r="4" spans="1:2">
      <c r="A4" s="3" t="s">
        <v>41</v>
      </c>
    </row>
    <row r="5" spans="1:2">
      <c r="A5" s="3" t="s">
        <v>76</v>
      </c>
    </row>
  </sheetData>
  <phoneticPr fontId="2" type="noConversion"/>
  <pageMargins left="0.75" right="0.75" top="1" bottom="1" header="0.5" footer="0.5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tabColor indexed="47"/>
  </sheetPr>
  <dimension ref="A1:C5"/>
  <sheetViews>
    <sheetView workbookViewId="0">
      <selection activeCell="A10" sqref="A10"/>
    </sheetView>
  </sheetViews>
  <sheetFormatPr defaultColWidth="9" defaultRowHeight="16.2"/>
  <cols>
    <col min="1" max="1" width="8" style="1" bestFit="1" customWidth="1"/>
    <col min="2" max="2" width="7" style="1" bestFit="1" customWidth="1"/>
    <col min="3" max="3" width="13.88671875" style="1" bestFit="1" customWidth="1"/>
    <col min="4" max="16384" width="9" style="1"/>
  </cols>
  <sheetData>
    <row r="1" spans="1:3">
      <c r="A1" s="8" t="s">
        <v>231</v>
      </c>
      <c r="B1" s="8" t="s">
        <v>232</v>
      </c>
      <c r="C1" s="8" t="s">
        <v>42</v>
      </c>
    </row>
    <row r="2" spans="1:3">
      <c r="A2" s="9">
        <v>26500</v>
      </c>
      <c r="B2" s="9">
        <v>3000</v>
      </c>
      <c r="C2" s="9" t="str">
        <f>A2&amp;B2</f>
        <v>265003000</v>
      </c>
    </row>
    <row r="4" spans="1:3">
      <c r="A4" s="8" t="s">
        <v>231</v>
      </c>
      <c r="B4" s="8" t="s">
        <v>232</v>
      </c>
      <c r="C4" s="8" t="s">
        <v>42</v>
      </c>
    </row>
    <row r="5" spans="1:3">
      <c r="A5" s="9">
        <v>36500</v>
      </c>
      <c r="B5" s="9">
        <v>3000</v>
      </c>
      <c r="C5" s="9" t="str">
        <f>TEXT(A5,"$#,##0")&amp;TEXT(B5,"$#,##0")</f>
        <v>$36,500$3,000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tabColor rgb="FF00B0F0"/>
  </sheetPr>
  <dimension ref="A1:C5"/>
  <sheetViews>
    <sheetView workbookViewId="0">
      <selection activeCell="A10" sqref="A10"/>
    </sheetView>
  </sheetViews>
  <sheetFormatPr defaultColWidth="9" defaultRowHeight="16.2"/>
  <cols>
    <col min="1" max="1" width="8" style="1" bestFit="1" customWidth="1"/>
    <col min="2" max="2" width="7" style="1" bestFit="1" customWidth="1"/>
    <col min="3" max="3" width="9.109375" style="1" customWidth="1"/>
    <col min="4" max="16384" width="9" style="1"/>
  </cols>
  <sheetData>
    <row r="1" spans="1:3">
      <c r="A1" s="8" t="s">
        <v>231</v>
      </c>
      <c r="B1" s="8" t="s">
        <v>232</v>
      </c>
      <c r="C1" s="8" t="s">
        <v>42</v>
      </c>
    </row>
    <row r="2" spans="1:3">
      <c r="A2" s="9">
        <v>26500</v>
      </c>
      <c r="B2" s="9">
        <v>3000</v>
      </c>
      <c r="C2" s="9"/>
    </row>
    <row r="4" spans="1:3">
      <c r="A4" s="8" t="s">
        <v>231</v>
      </c>
      <c r="B4" s="8" t="s">
        <v>232</v>
      </c>
      <c r="C4" s="8" t="s">
        <v>42</v>
      </c>
    </row>
    <row r="5" spans="1:3">
      <c r="A5" s="9">
        <v>36500</v>
      </c>
      <c r="B5" s="9">
        <v>3000</v>
      </c>
      <c r="C5" s="9"/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tabColor rgb="FF00B0F0"/>
  </sheetPr>
  <dimension ref="A1:B6"/>
  <sheetViews>
    <sheetView workbookViewId="0">
      <selection activeCell="A10" sqref="A10"/>
    </sheetView>
  </sheetViews>
  <sheetFormatPr defaultColWidth="9" defaultRowHeight="16.2"/>
  <cols>
    <col min="1" max="1" width="10.44140625" style="1" bestFit="1" customWidth="1"/>
    <col min="2" max="2" width="9.44140625" style="1" bestFit="1" customWidth="1"/>
    <col min="3" max="16384" width="9" style="1"/>
  </cols>
  <sheetData>
    <row r="1" spans="1:2">
      <c r="A1" s="7" t="s">
        <v>229</v>
      </c>
      <c r="B1" s="7" t="s">
        <v>230</v>
      </c>
    </row>
    <row r="2" spans="1:2">
      <c r="A2" s="5">
        <v>38896</v>
      </c>
    </row>
    <row r="3" spans="1:2">
      <c r="A3" s="5">
        <v>38398</v>
      </c>
    </row>
    <row r="4" spans="1:2">
      <c r="A4" s="5">
        <v>36234</v>
      </c>
    </row>
    <row r="5" spans="1:2">
      <c r="A5" s="5">
        <v>34912</v>
      </c>
    </row>
    <row r="6" spans="1:2">
      <c r="A6" s="5">
        <v>34063</v>
      </c>
    </row>
  </sheetData>
  <phoneticPr fontId="2" type="noConversion"/>
  <pageMargins left="0.75" right="0.75" top="1" bottom="1" header="0.5" footer="0.5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tabColor indexed="47"/>
  </sheetPr>
  <dimension ref="A1:C7"/>
  <sheetViews>
    <sheetView tabSelected="1" workbookViewId="0">
      <selection activeCell="G21" sqref="G21"/>
    </sheetView>
  </sheetViews>
  <sheetFormatPr defaultColWidth="9" defaultRowHeight="16.2"/>
  <cols>
    <col min="1" max="2" width="6" style="1" bestFit="1" customWidth="1"/>
    <col min="3" max="3" width="10.21875" style="1" bestFit="1" customWidth="1"/>
    <col min="4" max="16384" width="9" style="1"/>
  </cols>
  <sheetData>
    <row r="1" spans="1:3">
      <c r="A1" s="2" t="s">
        <v>119</v>
      </c>
      <c r="B1" s="2" t="s">
        <v>43</v>
      </c>
      <c r="C1" s="2" t="s">
        <v>92</v>
      </c>
    </row>
    <row r="2" spans="1:3">
      <c r="A2" s="1" t="s">
        <v>44</v>
      </c>
      <c r="B2" s="1">
        <v>1</v>
      </c>
      <c r="C2" s="1" t="str">
        <f t="shared" ref="C2:C7" si="0">A2&amp;TEXT(B2,"000")</f>
        <v>A001</v>
      </c>
    </row>
    <row r="3" spans="1:3">
      <c r="A3" s="1" t="s">
        <v>44</v>
      </c>
      <c r="B3" s="1">
        <v>33</v>
      </c>
      <c r="C3" s="1" t="str">
        <f t="shared" si="0"/>
        <v>A033</v>
      </c>
    </row>
    <row r="4" spans="1:3">
      <c r="A4" s="1" t="s">
        <v>44</v>
      </c>
      <c r="B4" s="1">
        <v>125</v>
      </c>
      <c r="C4" s="1" t="str">
        <f t="shared" si="0"/>
        <v>A125</v>
      </c>
    </row>
    <row r="5" spans="1:3">
      <c r="A5" s="1" t="s">
        <v>120</v>
      </c>
      <c r="B5" s="1">
        <v>2</v>
      </c>
      <c r="C5" s="1" t="str">
        <f t="shared" si="0"/>
        <v>B002</v>
      </c>
    </row>
    <row r="6" spans="1:3">
      <c r="A6" s="1" t="s">
        <v>120</v>
      </c>
      <c r="B6" s="1">
        <v>52</v>
      </c>
      <c r="C6" s="1" t="str">
        <f t="shared" si="0"/>
        <v>B052</v>
      </c>
    </row>
    <row r="7" spans="1:3">
      <c r="A7" s="1" t="s">
        <v>120</v>
      </c>
      <c r="B7" s="1">
        <v>104</v>
      </c>
      <c r="C7" s="1" t="str">
        <f t="shared" si="0"/>
        <v>B104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tabColor rgb="FF00B0F0"/>
  </sheetPr>
  <dimension ref="A1:C7"/>
  <sheetViews>
    <sheetView workbookViewId="0">
      <selection activeCell="A10" sqref="A10"/>
    </sheetView>
  </sheetViews>
  <sheetFormatPr defaultColWidth="9" defaultRowHeight="16.2"/>
  <cols>
    <col min="1" max="2" width="6" style="1" bestFit="1" customWidth="1"/>
    <col min="3" max="3" width="10.21875" style="1" bestFit="1" customWidth="1"/>
    <col min="4" max="16384" width="9" style="1"/>
  </cols>
  <sheetData>
    <row r="1" spans="1:3">
      <c r="A1" s="2" t="s">
        <v>119</v>
      </c>
      <c r="B1" s="2" t="s">
        <v>43</v>
      </c>
      <c r="C1" s="2" t="s">
        <v>92</v>
      </c>
    </row>
    <row r="2" spans="1:3">
      <c r="A2" s="1" t="s">
        <v>44</v>
      </c>
      <c r="B2" s="1">
        <v>1</v>
      </c>
    </row>
    <row r="3" spans="1:3">
      <c r="A3" s="1" t="s">
        <v>44</v>
      </c>
      <c r="B3" s="1">
        <v>33</v>
      </c>
    </row>
    <row r="4" spans="1:3">
      <c r="A4" s="1" t="s">
        <v>44</v>
      </c>
      <c r="B4" s="1">
        <v>125</v>
      </c>
    </row>
    <row r="5" spans="1:3">
      <c r="A5" s="1" t="s">
        <v>120</v>
      </c>
      <c r="B5" s="1">
        <v>2</v>
      </c>
    </row>
    <row r="6" spans="1:3">
      <c r="A6" s="1" t="s">
        <v>120</v>
      </c>
      <c r="B6" s="1">
        <v>52</v>
      </c>
    </row>
    <row r="7" spans="1:3">
      <c r="A7" s="1" t="s">
        <v>120</v>
      </c>
      <c r="B7" s="1">
        <v>104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D5"/>
  <sheetViews>
    <sheetView workbookViewId="0">
      <selection activeCell="D3" sqref="D3"/>
    </sheetView>
  </sheetViews>
  <sheetFormatPr defaultColWidth="9" defaultRowHeight="16.2"/>
  <cols>
    <col min="1" max="1" width="15.6640625" style="1" bestFit="1" customWidth="1"/>
    <col min="2" max="2" width="10.21875" style="1" bestFit="1" customWidth="1"/>
    <col min="3" max="16384" width="9" style="1"/>
  </cols>
  <sheetData>
    <row r="1" spans="1:4">
      <c r="A1" s="1" t="s">
        <v>112</v>
      </c>
      <c r="B1" s="1" t="s">
        <v>113</v>
      </c>
      <c r="D1" s="56" t="s">
        <v>505</v>
      </c>
    </row>
    <row r="2" spans="1:4">
      <c r="D2" s="28" t="s">
        <v>506</v>
      </c>
    </row>
    <row r="3" spans="1:4">
      <c r="A3" s="2" t="s">
        <v>51</v>
      </c>
      <c r="B3" s="2" t="s">
        <v>114</v>
      </c>
      <c r="D3" s="28" t="s">
        <v>524</v>
      </c>
    </row>
    <row r="4" spans="1:4">
      <c r="A4" s="3" t="s">
        <v>115</v>
      </c>
      <c r="B4" s="3" t="b">
        <f>A1=B1</f>
        <v>1</v>
      </c>
    </row>
    <row r="5" spans="1:4">
      <c r="A5" s="3" t="s">
        <v>50</v>
      </c>
      <c r="B5" s="3" t="b">
        <f>EXACT(A1,B1)</f>
        <v>0</v>
      </c>
    </row>
  </sheetData>
  <phoneticPr fontId="2" type="noConversion"/>
  <pageMargins left="0.75" right="0.75" top="1" bottom="1" header="0.5" footer="0.5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>
    <tabColor rgb="FF00B0F0"/>
  </sheetPr>
  <dimension ref="A1:B5"/>
  <sheetViews>
    <sheetView workbookViewId="0">
      <selection activeCell="B4" sqref="B4"/>
    </sheetView>
  </sheetViews>
  <sheetFormatPr defaultColWidth="9" defaultRowHeight="16.2"/>
  <cols>
    <col min="1" max="1" width="15.6640625" style="1" bestFit="1" customWidth="1"/>
    <col min="2" max="2" width="10.21875" style="1" bestFit="1" customWidth="1"/>
    <col min="3" max="16384" width="9" style="1"/>
  </cols>
  <sheetData>
    <row r="1" spans="1:2">
      <c r="A1" s="1" t="s">
        <v>112</v>
      </c>
      <c r="B1" s="1" t="s">
        <v>113</v>
      </c>
    </row>
    <row r="3" spans="1:2">
      <c r="A3" s="2" t="s">
        <v>51</v>
      </c>
      <c r="B3" s="2" t="s">
        <v>114</v>
      </c>
    </row>
    <row r="4" spans="1:2">
      <c r="A4" s="3" t="s">
        <v>115</v>
      </c>
      <c r="B4" s="3"/>
    </row>
    <row r="5" spans="1:2">
      <c r="A5" s="3" t="s">
        <v>50</v>
      </c>
      <c r="B5" s="3"/>
    </row>
  </sheetData>
  <phoneticPr fontId="2" type="noConversion"/>
  <pageMargins left="0.75" right="0.75" top="1" bottom="1" header="0.5" footer="0.5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B3"/>
  <sheetViews>
    <sheetView topLeftCell="A2" workbookViewId="0">
      <selection activeCell="B3" sqref="B3"/>
    </sheetView>
  </sheetViews>
  <sheetFormatPr defaultColWidth="9" defaultRowHeight="16.2"/>
  <cols>
    <col min="1" max="1" width="7.44140625" style="1" customWidth="1"/>
    <col min="2" max="2" width="7.109375" style="1" bestFit="1" customWidth="1"/>
    <col min="3" max="16384" width="9" style="1"/>
  </cols>
  <sheetData>
    <row r="1" spans="1:2">
      <c r="A1" s="1" t="s">
        <v>91</v>
      </c>
    </row>
    <row r="2" spans="1:2">
      <c r="A2" s="2" t="s">
        <v>92</v>
      </c>
    </row>
    <row r="3" spans="1:2">
      <c r="A3" s="1" t="s">
        <v>78</v>
      </c>
      <c r="B3" s="1" t="b">
        <f>AND(LEN(A3)=4,CODE(A3)&gt;=65,CODE(A3)&lt;=90,VALUE(MID(A3,2,3))&gt;=0,VALUE(MID(A3,2,3))&lt;=999)</f>
        <v>1</v>
      </c>
    </row>
  </sheetData>
  <phoneticPr fontId="2" type="noConversion"/>
  <dataValidations count="1">
    <dataValidation type="custom" imeMode="off" allowBlank="1" showInputMessage="1" showErrorMessage="1" errorTitle="錯誤" error="貨品編號首字必須為大寫字母，後接洽為三位數字。" promptTitle="提示" prompt="請輸入貨品編號。" sqref="A3:A10" xr:uid="{00000000-0002-0000-4D00-000000000000}">
      <formula1>AND(LEN(A3)=4,CODE(A3)&gt;=65,CODE(A3)&lt;=90,VALUE(MID(A3,2,3))&gt;=0,VALUE(MID(A3,2,3))&lt;=999)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>
    <tabColor rgb="FF00B0F0"/>
  </sheetPr>
  <dimension ref="A1:B3"/>
  <sheetViews>
    <sheetView workbookViewId="0">
      <selection activeCell="A3" sqref="A3"/>
    </sheetView>
  </sheetViews>
  <sheetFormatPr defaultColWidth="9" defaultRowHeight="16.2"/>
  <cols>
    <col min="1" max="1" width="9.21875" style="1" customWidth="1"/>
    <col min="2" max="2" width="9" style="1" bestFit="1" customWidth="1"/>
    <col min="3" max="16384" width="9" style="1"/>
  </cols>
  <sheetData>
    <row r="1" spans="1:2">
      <c r="A1" s="1" t="s">
        <v>91</v>
      </c>
    </row>
    <row r="2" spans="1:2">
      <c r="A2" s="2" t="s">
        <v>92</v>
      </c>
    </row>
    <row r="3" spans="1:2">
      <c r="A3"/>
      <c r="B3"/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8"/>
  <sheetViews>
    <sheetView workbookViewId="0">
      <selection activeCell="B2" sqref="B2"/>
    </sheetView>
  </sheetViews>
  <sheetFormatPr defaultColWidth="9" defaultRowHeight="16.2"/>
  <cols>
    <col min="1" max="1" width="16" style="1" customWidth="1"/>
    <col min="2" max="3" width="9" style="1"/>
    <col min="4" max="4" width="8.77734375" style="1" customWidth="1"/>
    <col min="5" max="16384" width="9" style="1"/>
  </cols>
  <sheetData>
    <row r="1" spans="1:5">
      <c r="A1" s="1" t="s">
        <v>109</v>
      </c>
    </row>
    <row r="2" spans="1:5">
      <c r="A2" s="1" t="s">
        <v>110</v>
      </c>
    </row>
    <row r="4" spans="1:5">
      <c r="A4" s="2" t="s">
        <v>51</v>
      </c>
      <c r="B4" s="2" t="s">
        <v>22</v>
      </c>
    </row>
    <row r="5" spans="1:5">
      <c r="A5" s="3" t="s">
        <v>52</v>
      </c>
      <c r="B5" s="3" t="str">
        <f>TRIM(A1)</f>
        <v>台北市 民生東路 三段 69號</v>
      </c>
      <c r="E5" s="6" t="s">
        <v>226</v>
      </c>
    </row>
    <row r="6" spans="1:5">
      <c r="A6" s="3" t="s">
        <v>111</v>
      </c>
      <c r="B6" s="3" t="str">
        <f>TRIM(A2)</f>
        <v>The TRIM Function</v>
      </c>
    </row>
    <row r="7" spans="1:5">
      <c r="A7" s="6" t="s">
        <v>227</v>
      </c>
      <c r="B7" s="4">
        <f>LEN(A1)</f>
        <v>20</v>
      </c>
    </row>
    <row r="8" spans="1:5">
      <c r="A8" s="6" t="s">
        <v>53</v>
      </c>
      <c r="B8" s="4">
        <f>LEN(TRIM(A1))</f>
        <v>15</v>
      </c>
      <c r="C8" s="6" t="s">
        <v>228</v>
      </c>
    </row>
  </sheetData>
  <phoneticPr fontId="2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E8"/>
  <sheetViews>
    <sheetView workbookViewId="0">
      <selection activeCell="B2" sqref="B2"/>
    </sheetView>
  </sheetViews>
  <sheetFormatPr defaultColWidth="9" defaultRowHeight="16.2"/>
  <cols>
    <col min="1" max="1" width="15.33203125" style="1" customWidth="1"/>
    <col min="2" max="16384" width="9" style="1"/>
  </cols>
  <sheetData>
    <row r="1" spans="1:5">
      <c r="A1" s="1" t="s">
        <v>109</v>
      </c>
    </row>
    <row r="2" spans="1:5">
      <c r="A2" s="1" t="s">
        <v>110</v>
      </c>
    </row>
    <row r="4" spans="1:5">
      <c r="A4" s="2" t="s">
        <v>51</v>
      </c>
      <c r="B4" s="2" t="s">
        <v>22</v>
      </c>
    </row>
    <row r="5" spans="1:5">
      <c r="A5" s="3" t="s">
        <v>52</v>
      </c>
      <c r="B5" s="3"/>
      <c r="E5" s="6" t="s">
        <v>226</v>
      </c>
    </row>
    <row r="6" spans="1:5">
      <c r="A6" s="3" t="s">
        <v>111</v>
      </c>
      <c r="B6" s="3"/>
    </row>
    <row r="7" spans="1:5">
      <c r="A7" s="6" t="s">
        <v>227</v>
      </c>
      <c r="B7" s="4"/>
    </row>
    <row r="8" spans="1:5">
      <c r="A8" s="6" t="s">
        <v>53</v>
      </c>
      <c r="B8" s="4"/>
      <c r="D8" s="6" t="s">
        <v>228</v>
      </c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79</vt:i4>
      </vt:variant>
    </vt:vector>
  </HeadingPairs>
  <TitlesOfParts>
    <vt:vector size="79" baseType="lpstr">
      <vt:lpstr>文字函數</vt:lpstr>
      <vt:lpstr>VALUE</vt:lpstr>
      <vt:lpstr>VALUE-練習</vt:lpstr>
      <vt:lpstr>DOLLAR</vt:lpstr>
      <vt:lpstr>DOLLAR-練習</vt:lpstr>
      <vt:lpstr>FIXED</vt:lpstr>
      <vt:lpstr>FIXED-練習</vt:lpstr>
      <vt:lpstr>TRIM</vt:lpstr>
      <vt:lpstr>TRIM-練習</vt:lpstr>
      <vt:lpstr>LEFT</vt:lpstr>
      <vt:lpstr>LEFT-練習</vt:lpstr>
      <vt:lpstr>左字串1</vt:lpstr>
      <vt:lpstr>左字串2</vt:lpstr>
      <vt:lpstr>字串連結</vt:lpstr>
      <vt:lpstr>字串連結-練習</vt:lpstr>
      <vt:lpstr>RIGHT</vt:lpstr>
      <vt:lpstr>RIGHT-練習</vt:lpstr>
      <vt:lpstr>左&amp;右字串</vt:lpstr>
      <vt:lpstr>拆姓名</vt:lpstr>
      <vt:lpstr>拆姓名-練習</vt:lpstr>
      <vt:lpstr>Tel</vt:lpstr>
      <vt:lpstr>稱呼</vt:lpstr>
      <vt:lpstr>稱呼-練習</vt:lpstr>
      <vt:lpstr>MID</vt:lpstr>
      <vt:lpstr>MID-練習</vt:lpstr>
      <vt:lpstr>電話號碼</vt:lpstr>
      <vt:lpstr>電話號碼-練習</vt:lpstr>
      <vt:lpstr>FIND</vt:lpstr>
      <vt:lpstr>FIND-練習</vt:lpstr>
      <vt:lpstr>找空格</vt:lpstr>
      <vt:lpstr>英文姓名</vt:lpstr>
      <vt:lpstr>英文姓名-練習</vt:lpstr>
      <vt:lpstr>街道名稱</vt:lpstr>
      <vt:lpstr>街道名稱-練習</vt:lpstr>
      <vt:lpstr>SEARCH</vt:lpstr>
      <vt:lpstr>SEARCH-練習</vt:lpstr>
      <vt:lpstr>REPT</vt:lpstr>
      <vt:lpstr>REPT-練習</vt:lpstr>
      <vt:lpstr>條狀圖</vt:lpstr>
      <vt:lpstr>REPLACE</vt:lpstr>
      <vt:lpstr>REPLACE-練習</vt:lpstr>
      <vt:lpstr>更改電話</vt:lpstr>
      <vt:lpstr>更改電話-練習</vt:lpstr>
      <vt:lpstr>更改地址</vt:lpstr>
      <vt:lpstr>更改地址-練習</vt:lpstr>
      <vt:lpstr>SUBSTITUTE</vt:lpstr>
      <vt:lpstr>SUBSTITUTE-練習</vt:lpstr>
      <vt:lpstr>更換電話</vt:lpstr>
      <vt:lpstr>更換電話-練習</vt:lpstr>
      <vt:lpstr>更換地址</vt:lpstr>
      <vt:lpstr>更換地址-練習</vt:lpstr>
      <vt:lpstr>CHAR</vt:lpstr>
      <vt:lpstr>CHAR-練習</vt:lpstr>
      <vt:lpstr>CODE</vt:lpstr>
      <vt:lpstr>CODE-練習</vt:lpstr>
      <vt:lpstr>貨品編號</vt:lpstr>
      <vt:lpstr>貨品編號-練習</vt:lpstr>
      <vt:lpstr>LEN</vt:lpstr>
      <vt:lpstr>LEN-練習</vt:lpstr>
      <vt:lpstr>控制貨品編號</vt:lpstr>
      <vt:lpstr>控制貨品編號-練習</vt:lpstr>
      <vt:lpstr>學號長度</vt:lpstr>
      <vt:lpstr>以MID替代RIGHT</vt:lpstr>
      <vt:lpstr>以MID替代RIGHT-練習</vt:lpstr>
      <vt:lpstr>字母首大寫</vt:lpstr>
      <vt:lpstr>字母首大寫-練習</vt:lpstr>
      <vt:lpstr>大小寫</vt:lpstr>
      <vt:lpstr>大小寫-練習</vt:lpstr>
      <vt:lpstr>TEXT</vt:lpstr>
      <vt:lpstr>TEXT-練習</vt:lpstr>
      <vt:lpstr>字串連結1</vt:lpstr>
      <vt:lpstr>字串連結1-練習</vt:lpstr>
      <vt:lpstr>日期格式之字串</vt:lpstr>
      <vt:lpstr>組合貨品編號</vt:lpstr>
      <vt:lpstr>組合貨品編號-練習</vt:lpstr>
      <vt:lpstr>EXACT</vt:lpstr>
      <vt:lpstr>EXACT-練習</vt:lpstr>
      <vt:lpstr>控制貨品編號1</vt:lpstr>
      <vt:lpstr>控制貨品編號1-練習</vt:lpstr>
    </vt:vector>
  </TitlesOfParts>
  <Company>NTPU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red</cp:lastModifiedBy>
  <dcterms:created xsi:type="dcterms:W3CDTF">2006-11-11T14:51:36Z</dcterms:created>
  <dcterms:modified xsi:type="dcterms:W3CDTF">2022-06-25T11:18:12Z</dcterms:modified>
</cp:coreProperties>
</file>