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8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0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1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2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3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4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6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urse\exceladv\statistic4\"/>
    </mc:Choice>
  </mc:AlternateContent>
  <xr:revisionPtr revIDLastSave="0" documentId="13_ncr:1_{6EDE4837-C86E-4262-BAA4-17B966651995}" xr6:coauthVersionLast="47" xr6:coauthVersionMax="47" xr10:uidLastSave="{00000000-0000-0000-0000-000000000000}"/>
  <bookViews>
    <workbookView xWindow="-103" yWindow="-103" windowWidth="33120" windowHeight="18120" tabRatio="693" xr2:uid="{00000000-000D-0000-FFFF-FFFF00000000}"/>
  </bookViews>
  <sheets>
    <sheet name="summary" sheetId="102" r:id="rId1"/>
    <sheet name="statistic" sheetId="99" r:id="rId2"/>
    <sheet name="統計函數" sheetId="101" r:id="rId3"/>
    <sheet name="相關CORREL" sheetId="70" r:id="rId4"/>
    <sheet name="相關-練習" sheetId="71" r:id="rId5"/>
    <sheet name="成績" sheetId="84" r:id="rId6"/>
    <sheet name="學童" sheetId="72" r:id="rId7"/>
    <sheet name="汽車" sheetId="73" r:id="rId8"/>
    <sheet name="汽車-練習" sheetId="74" r:id="rId9"/>
    <sheet name="相關矩陣" sheetId="75" r:id="rId10"/>
    <sheet name="直線迴歸" sheetId="1" r:id="rId11"/>
    <sheet name="直線迴歸 練習" sheetId="2" r:id="rId12"/>
    <sheet name="廣告費與銷售量" sheetId="3" r:id="rId13"/>
    <sheet name="殘差與判定係數" sheetId="50" r:id="rId14"/>
    <sheet name="殘差與判定係數-練習" sheetId="51" r:id="rId15"/>
    <sheet name="廣告費與銷售量1" sheetId="47" r:id="rId16"/>
    <sheet name="廣告費與銷售量2" sheetId="7" r:id="rId17"/>
    <sheet name="年齡與所得－線性" sheetId="95" r:id="rId18"/>
    <sheet name="年齡與所得－線性練習" sheetId="96" r:id="rId19"/>
    <sheet name="年齡與所得－非線性" sheetId="8" r:id="rId20"/>
    <sheet name="年齡與所得－非線性--練習" sheetId="97" r:id="rId21"/>
    <sheet name="年齡與所得－二次式迴歸" sheetId="48" r:id="rId22"/>
    <sheet name="年齡與所得－二次式迴歸練習" sheetId="11" r:id="rId23"/>
    <sheet name="成就動機x成績" sheetId="12" r:id="rId24"/>
    <sheet name="樹木直徑與高度－線性" sheetId="13" r:id="rId25"/>
    <sheet name="樹木直徑與高度－線性練習" sheetId="14" r:id="rId26"/>
    <sheet name="樹木直徑與高度－對數" sheetId="85" r:id="rId27"/>
    <sheet name="樹木直徑與高度－對數迴歸練習" sheetId="16" r:id="rId28"/>
    <sheet name="對數迴歸" sheetId="17" r:id="rId29"/>
    <sheet name="廣告與銷售量" sheetId="18" r:id="rId30"/>
    <sheet name="廣告與銷售量練習" sheetId="19" r:id="rId31"/>
    <sheet name="存放款" sheetId="20" r:id="rId32"/>
    <sheet name="中古車車價" sheetId="21" r:id="rId33"/>
    <sheet name="中古車車價練習" sheetId="22" r:id="rId34"/>
    <sheet name="信用分數" sheetId="23" r:id="rId35"/>
    <sheet name="信用分數練習" sheetId="24" r:id="rId36"/>
    <sheet name="上課出席率" sheetId="25" r:id="rId37"/>
    <sheet name="年齡與所得迴歸" sheetId="26" r:id="rId38"/>
    <sheet name="年齡與所得迴歸練習" sheetId="27" r:id="rId39"/>
    <sheet name="對數迴歸 1" sheetId="28" r:id="rId40"/>
    <sheet name="LINEST1" sheetId="52" r:id="rId41"/>
    <sheet name="LINEST1-練習" sheetId="86" r:id="rId42"/>
    <sheet name="LINEST2" sheetId="54" r:id="rId43"/>
    <sheet name="LINEST2-練習" sheetId="87" r:id="rId44"/>
    <sheet name="INTERCEPT" sheetId="88" r:id="rId45"/>
    <sheet name="INTERCEPT-練習" sheetId="89" r:id="rId46"/>
    <sheet name="SLOPE" sheetId="90" r:id="rId47"/>
    <sheet name="SLOPE-練習" sheetId="91" r:id="rId48"/>
    <sheet name="FORECAST" sheetId="60" r:id="rId49"/>
    <sheet name="FORECAST-練習" sheetId="61" r:id="rId50"/>
    <sheet name="TREND" sheetId="62" r:id="rId51"/>
    <sheet name="TREND-練習" sheetId="63" r:id="rId52"/>
    <sheet name="LOGEST" sheetId="64" r:id="rId53"/>
    <sheet name="LOGEST-練習" sheetId="92" r:id="rId54"/>
    <sheet name="GROWTH" sheetId="93" r:id="rId55"/>
    <sheet name="GROWTH-練習" sheetId="94" r:id="rId56"/>
    <sheet name="工作表2" sheetId="68" r:id="rId57"/>
    <sheet name="工作表3" sheetId="69" r:id="rId58"/>
  </sheets>
  <definedNames>
    <definedName name="_xlnm._FilterDatabase" localSheetId="1" hidden="1">statistic!$A$1:$H$105</definedName>
    <definedName name="_xlnm._FilterDatabase" localSheetId="0" hidden="1">summary!$A$1:$B$34</definedName>
    <definedName name="_xlnm._FilterDatabase" localSheetId="2" hidden="1">統計函數!$A$1:$F$85</definedName>
    <definedName name="AMOUNT">#REF!</definedName>
    <definedName name="amount1">#REF!</definedName>
    <definedName name="new">#REF!</definedName>
    <definedName name="業績">#REF!</definedName>
    <definedName name="業績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3" l="1"/>
  <c r="G105" i="99" l="1"/>
  <c r="E105" i="99"/>
  <c r="D105" i="99"/>
  <c r="C105" i="99"/>
  <c r="G104" i="99"/>
  <c r="E104" i="99"/>
  <c r="D104" i="99"/>
  <c r="C104" i="99"/>
  <c r="G103" i="99"/>
  <c r="E103" i="99"/>
  <c r="D103" i="99"/>
  <c r="C103" i="99"/>
  <c r="G102" i="99"/>
  <c r="E102" i="99"/>
  <c r="D102" i="99"/>
  <c r="C102" i="99"/>
  <c r="G101" i="99"/>
  <c r="E101" i="99"/>
  <c r="D101" i="99"/>
  <c r="C101" i="99"/>
  <c r="G100" i="99"/>
  <c r="E100" i="99"/>
  <c r="D100" i="99"/>
  <c r="C100" i="99"/>
  <c r="G99" i="99"/>
  <c r="E99" i="99"/>
  <c r="D99" i="99"/>
  <c r="C99" i="99"/>
  <c r="G98" i="99"/>
  <c r="E98" i="99"/>
  <c r="D98" i="99"/>
  <c r="C98" i="99"/>
  <c r="G97" i="99"/>
  <c r="E97" i="99"/>
  <c r="D97" i="99"/>
  <c r="C97" i="99"/>
  <c r="G96" i="99"/>
  <c r="E96" i="99"/>
  <c r="D96" i="99"/>
  <c r="C96" i="99"/>
  <c r="G95" i="99"/>
  <c r="E95" i="99"/>
  <c r="D95" i="99"/>
  <c r="C95" i="99"/>
  <c r="G94" i="99"/>
  <c r="E94" i="99"/>
  <c r="D94" i="99"/>
  <c r="C94" i="99"/>
  <c r="G93" i="99"/>
  <c r="E93" i="99"/>
  <c r="D93" i="99"/>
  <c r="C93" i="99"/>
  <c r="G92" i="99"/>
  <c r="E92" i="99"/>
  <c r="D92" i="99"/>
  <c r="C92" i="99"/>
  <c r="G91" i="99"/>
  <c r="E91" i="99"/>
  <c r="D91" i="99"/>
  <c r="C91" i="99"/>
  <c r="G90" i="99"/>
  <c r="E90" i="99"/>
  <c r="D90" i="99"/>
  <c r="C90" i="99"/>
  <c r="G89" i="99"/>
  <c r="E89" i="99"/>
  <c r="D89" i="99"/>
  <c r="C89" i="99"/>
  <c r="G88" i="99"/>
  <c r="E88" i="99"/>
  <c r="D88" i="99"/>
  <c r="C88" i="99"/>
  <c r="G87" i="99"/>
  <c r="E87" i="99"/>
  <c r="D87" i="99"/>
  <c r="C87" i="99"/>
  <c r="G86" i="99"/>
  <c r="E86" i="99"/>
  <c r="D86" i="99"/>
  <c r="C86" i="99"/>
  <c r="G85" i="99"/>
  <c r="E85" i="99"/>
  <c r="D85" i="99"/>
  <c r="C85" i="99"/>
  <c r="G84" i="99"/>
  <c r="E84" i="99"/>
  <c r="D84" i="99"/>
  <c r="C84" i="99"/>
  <c r="H83" i="99"/>
  <c r="G83" i="99"/>
  <c r="E83" i="99"/>
  <c r="D83" i="99"/>
  <c r="C83" i="99"/>
  <c r="G82" i="99"/>
  <c r="E82" i="99"/>
  <c r="D82" i="99"/>
  <c r="C82" i="99"/>
  <c r="G81" i="99"/>
  <c r="E81" i="99"/>
  <c r="D81" i="99"/>
  <c r="C81" i="99"/>
  <c r="G80" i="99"/>
  <c r="E80" i="99"/>
  <c r="D80" i="99"/>
  <c r="C80" i="99"/>
  <c r="G79" i="99"/>
  <c r="E79" i="99"/>
  <c r="D79" i="99"/>
  <c r="C79" i="99"/>
  <c r="G78" i="99"/>
  <c r="E78" i="99"/>
  <c r="D78" i="99"/>
  <c r="C78" i="99"/>
  <c r="G77" i="99"/>
  <c r="E77" i="99"/>
  <c r="D77" i="99"/>
  <c r="C77" i="99"/>
  <c r="G76" i="99"/>
  <c r="E76" i="99"/>
  <c r="D76" i="99"/>
  <c r="C76" i="99"/>
  <c r="G75" i="99"/>
  <c r="E75" i="99"/>
  <c r="D75" i="99"/>
  <c r="C75" i="99"/>
  <c r="H74" i="99"/>
  <c r="G74" i="99"/>
  <c r="E74" i="99"/>
  <c r="D74" i="99"/>
  <c r="C74" i="99"/>
  <c r="H73" i="99"/>
  <c r="G73" i="99"/>
  <c r="E73" i="99"/>
  <c r="D73" i="99"/>
  <c r="C73" i="99"/>
  <c r="G72" i="99"/>
  <c r="E72" i="99"/>
  <c r="D72" i="99"/>
  <c r="C72" i="99"/>
  <c r="G71" i="99"/>
  <c r="E71" i="99"/>
  <c r="D71" i="99"/>
  <c r="C71" i="99"/>
  <c r="G70" i="99"/>
  <c r="E70" i="99"/>
  <c r="D70" i="99"/>
  <c r="C70" i="99"/>
  <c r="G69" i="99"/>
  <c r="E69" i="99"/>
  <c r="D69" i="99"/>
  <c r="C69" i="99"/>
  <c r="G68" i="99"/>
  <c r="E68" i="99"/>
  <c r="D68" i="99"/>
  <c r="C68" i="99"/>
  <c r="G67" i="99"/>
  <c r="E67" i="99"/>
  <c r="D67" i="99"/>
  <c r="C67" i="99"/>
  <c r="G66" i="99"/>
  <c r="E66" i="99"/>
  <c r="D66" i="99"/>
  <c r="C66" i="99"/>
  <c r="G65" i="99"/>
  <c r="E65" i="99"/>
  <c r="D65" i="99"/>
  <c r="C65" i="99"/>
  <c r="G64" i="99"/>
  <c r="E64" i="99"/>
  <c r="D64" i="99"/>
  <c r="C64" i="99"/>
  <c r="G63" i="99"/>
  <c r="E63" i="99"/>
  <c r="D63" i="99"/>
  <c r="C63" i="99"/>
  <c r="G62" i="99"/>
  <c r="E62" i="99"/>
  <c r="D62" i="99"/>
  <c r="C62" i="99"/>
  <c r="G61" i="99"/>
  <c r="E61" i="99"/>
  <c r="D61" i="99"/>
  <c r="C61" i="99"/>
  <c r="G60" i="99"/>
  <c r="E60" i="99"/>
  <c r="D60" i="99"/>
  <c r="C60" i="99"/>
  <c r="G59" i="99"/>
  <c r="E59" i="99"/>
  <c r="D59" i="99"/>
  <c r="C59" i="99"/>
  <c r="G58" i="99"/>
  <c r="E58" i="99"/>
  <c r="D58" i="99"/>
  <c r="C58" i="99"/>
  <c r="G57" i="99"/>
  <c r="E57" i="99"/>
  <c r="D57" i="99"/>
  <c r="C57" i="99"/>
  <c r="G56" i="99"/>
  <c r="E56" i="99"/>
  <c r="D56" i="99"/>
  <c r="C56" i="99"/>
  <c r="G55" i="99"/>
  <c r="E55" i="99"/>
  <c r="D55" i="99"/>
  <c r="C55" i="99"/>
  <c r="G54" i="99"/>
  <c r="E54" i="99"/>
  <c r="D54" i="99"/>
  <c r="C54" i="99"/>
  <c r="G53" i="99"/>
  <c r="E53" i="99"/>
  <c r="D53" i="99"/>
  <c r="C53" i="99"/>
  <c r="G52" i="99"/>
  <c r="E52" i="99"/>
  <c r="D52" i="99"/>
  <c r="C52" i="99"/>
  <c r="G51" i="99"/>
  <c r="E51" i="99"/>
  <c r="D51" i="99"/>
  <c r="C51" i="99"/>
  <c r="G50" i="99"/>
  <c r="E50" i="99"/>
  <c r="D50" i="99"/>
  <c r="C50" i="99"/>
  <c r="G49" i="99"/>
  <c r="E49" i="99"/>
  <c r="D49" i="99"/>
  <c r="C49" i="99"/>
  <c r="G48" i="99"/>
  <c r="E48" i="99"/>
  <c r="D48" i="99"/>
  <c r="C48" i="99"/>
  <c r="G47" i="99"/>
  <c r="E47" i="99"/>
  <c r="D47" i="99"/>
  <c r="C47" i="99"/>
  <c r="G46" i="99"/>
  <c r="E46" i="99"/>
  <c r="D46" i="99"/>
  <c r="C46" i="99"/>
  <c r="G45" i="99"/>
  <c r="E45" i="99"/>
  <c r="D45" i="99"/>
  <c r="C45" i="99"/>
  <c r="G44" i="99"/>
  <c r="E44" i="99"/>
  <c r="D44" i="99"/>
  <c r="C44" i="99"/>
  <c r="H43" i="99"/>
  <c r="G43" i="99"/>
  <c r="E43" i="99"/>
  <c r="D43" i="99"/>
  <c r="C43" i="99"/>
  <c r="G42" i="99"/>
  <c r="E42" i="99"/>
  <c r="D42" i="99"/>
  <c r="C42" i="99"/>
  <c r="G41" i="99"/>
  <c r="E41" i="99"/>
  <c r="D41" i="99"/>
  <c r="C41" i="99"/>
  <c r="G40" i="99"/>
  <c r="E40" i="99"/>
  <c r="D40" i="99"/>
  <c r="C40" i="99"/>
  <c r="G39" i="99"/>
  <c r="E39" i="99"/>
  <c r="D39" i="99"/>
  <c r="C39" i="99"/>
  <c r="H38" i="99"/>
  <c r="G38" i="99"/>
  <c r="E38" i="99"/>
  <c r="D38" i="99"/>
  <c r="C38" i="99"/>
  <c r="G37" i="99"/>
  <c r="E37" i="99"/>
  <c r="D37" i="99"/>
  <c r="C37" i="99"/>
  <c r="G36" i="99"/>
  <c r="E36" i="99"/>
  <c r="D36" i="99"/>
  <c r="C36" i="99"/>
  <c r="G35" i="99"/>
  <c r="E35" i="99"/>
  <c r="D35" i="99"/>
  <c r="C35" i="99"/>
  <c r="G34" i="99"/>
  <c r="E34" i="99"/>
  <c r="D34" i="99"/>
  <c r="C34" i="99"/>
  <c r="G33" i="99"/>
  <c r="E33" i="99"/>
  <c r="D33" i="99"/>
  <c r="C33" i="99"/>
  <c r="G32" i="99"/>
  <c r="E32" i="99"/>
  <c r="D32" i="99"/>
  <c r="C32" i="99"/>
  <c r="G31" i="99"/>
  <c r="E31" i="99"/>
  <c r="D31" i="99"/>
  <c r="C31" i="99"/>
  <c r="G30" i="99"/>
  <c r="E30" i="99"/>
  <c r="D30" i="99"/>
  <c r="C30" i="99"/>
  <c r="G29" i="99"/>
  <c r="E29" i="99"/>
  <c r="D29" i="99"/>
  <c r="C29" i="99"/>
  <c r="G28" i="99"/>
  <c r="E28" i="99"/>
  <c r="D28" i="99"/>
  <c r="C28" i="99"/>
  <c r="G27" i="99"/>
  <c r="E27" i="99"/>
  <c r="D27" i="99"/>
  <c r="C27" i="99"/>
  <c r="G26" i="99"/>
  <c r="E26" i="99"/>
  <c r="D26" i="99"/>
  <c r="C26" i="99"/>
  <c r="G25" i="99"/>
  <c r="E25" i="99"/>
  <c r="D25" i="99"/>
  <c r="C25" i="99"/>
  <c r="G24" i="99"/>
  <c r="E24" i="99"/>
  <c r="D24" i="99"/>
  <c r="C24" i="99"/>
  <c r="G23" i="99"/>
  <c r="E23" i="99"/>
  <c r="D23" i="99"/>
  <c r="C23" i="99"/>
  <c r="G22" i="99"/>
  <c r="E22" i="99"/>
  <c r="D22" i="99"/>
  <c r="C22" i="99"/>
  <c r="G21" i="99"/>
  <c r="E21" i="99"/>
  <c r="D21" i="99"/>
  <c r="C21" i="99"/>
  <c r="G20" i="99"/>
  <c r="E20" i="99"/>
  <c r="D20" i="99"/>
  <c r="C20" i="99"/>
  <c r="G19" i="99"/>
  <c r="E19" i="99"/>
  <c r="D19" i="99"/>
  <c r="C19" i="99"/>
  <c r="G18" i="99"/>
  <c r="E18" i="99"/>
  <c r="D18" i="99"/>
  <c r="C18" i="99"/>
  <c r="G17" i="99"/>
  <c r="E17" i="99"/>
  <c r="D17" i="99"/>
  <c r="C17" i="99"/>
  <c r="G16" i="99"/>
  <c r="E16" i="99"/>
  <c r="D16" i="99"/>
  <c r="C16" i="99"/>
  <c r="G15" i="99"/>
  <c r="E15" i="99"/>
  <c r="D15" i="99"/>
  <c r="C15" i="99"/>
  <c r="G14" i="99"/>
  <c r="E14" i="99"/>
  <c r="D14" i="99"/>
  <c r="C14" i="99"/>
  <c r="G13" i="99"/>
  <c r="E13" i="99"/>
  <c r="D13" i="99"/>
  <c r="C13" i="99"/>
  <c r="G12" i="99"/>
  <c r="E12" i="99"/>
  <c r="D12" i="99"/>
  <c r="C12" i="99"/>
  <c r="G11" i="99"/>
  <c r="E11" i="99"/>
  <c r="D11" i="99"/>
  <c r="C11" i="99"/>
  <c r="H10" i="99"/>
  <c r="G10" i="99"/>
  <c r="E10" i="99"/>
  <c r="D10" i="99"/>
  <c r="C10" i="99"/>
  <c r="G9" i="99"/>
  <c r="E9" i="99"/>
  <c r="D9" i="99"/>
  <c r="C9" i="99"/>
  <c r="G8" i="99"/>
  <c r="E8" i="99"/>
  <c r="D8" i="99"/>
  <c r="C8" i="99"/>
  <c r="G7" i="99"/>
  <c r="E7" i="99"/>
  <c r="D7" i="99"/>
  <c r="C7" i="99"/>
  <c r="G6" i="99"/>
  <c r="E6" i="99"/>
  <c r="D6" i="99"/>
  <c r="C6" i="99"/>
  <c r="G5" i="99"/>
  <c r="E5" i="99"/>
  <c r="D5" i="99"/>
  <c r="C5" i="99"/>
  <c r="G4" i="99"/>
  <c r="E4" i="99"/>
  <c r="D4" i="99"/>
  <c r="C4" i="99"/>
  <c r="G3" i="99"/>
  <c r="E3" i="99"/>
  <c r="D3" i="99"/>
  <c r="C3" i="99"/>
  <c r="G2" i="99"/>
  <c r="E2" i="99"/>
  <c r="D2" i="99"/>
  <c r="C2" i="99"/>
  <c r="C17" i="97" l="1"/>
  <c r="C15" i="97"/>
  <c r="C14" i="97"/>
  <c r="C13" i="97"/>
  <c r="C12" i="97"/>
  <c r="C11" i="97"/>
  <c r="C10" i="97"/>
  <c r="C9" i="97"/>
  <c r="C8" i="97"/>
  <c r="C7" i="97"/>
  <c r="C6" i="97"/>
  <c r="C5" i="97"/>
  <c r="C4" i="97"/>
  <c r="C3" i="97"/>
  <c r="C2" i="97"/>
  <c r="C17" i="96"/>
  <c r="C15" i="96"/>
  <c r="C14" i="96"/>
  <c r="C13" i="96"/>
  <c r="C12" i="96"/>
  <c r="C11" i="96"/>
  <c r="C10" i="96"/>
  <c r="C9" i="96"/>
  <c r="C8" i="96"/>
  <c r="C7" i="96"/>
  <c r="C6" i="96"/>
  <c r="C5" i="96"/>
  <c r="C4" i="96"/>
  <c r="C3" i="96"/>
  <c r="C2" i="96"/>
  <c r="C17" i="95"/>
  <c r="C15" i="95"/>
  <c r="C14" i="95"/>
  <c r="C13" i="95"/>
  <c r="C12" i="95"/>
  <c r="C11" i="95"/>
  <c r="C10" i="95"/>
  <c r="C9" i="95"/>
  <c r="C8" i="95"/>
  <c r="C7" i="95"/>
  <c r="C6" i="95"/>
  <c r="C5" i="95"/>
  <c r="C4" i="95"/>
  <c r="C3" i="95"/>
  <c r="C2" i="95"/>
  <c r="C2" i="93" l="1" a="1"/>
  <c r="C5" i="93" s="1"/>
  <c r="B15" i="94" a="1"/>
  <c r="C19" i="94" s="1"/>
  <c r="B15" i="93" a="1"/>
  <c r="C19" i="93" s="1"/>
  <c r="C3" i="62" a="1"/>
  <c r="C6" i="62" s="1"/>
  <c r="E16" i="90"/>
  <c r="E15" i="91"/>
  <c r="E15" i="90"/>
  <c r="E15" i="88"/>
  <c r="A15" i="87"/>
  <c r="A14" i="87"/>
  <c r="A13" i="87"/>
  <c r="A12" i="87"/>
  <c r="A11" i="87"/>
  <c r="A10" i="87"/>
  <c r="A9" i="87"/>
  <c r="A8" i="87"/>
  <c r="A7" i="87"/>
  <c r="A6" i="87"/>
  <c r="A5" i="87"/>
  <c r="A4" i="87"/>
  <c r="A3" i="87"/>
  <c r="A2" i="87"/>
  <c r="C18" i="87" s="1" a="1"/>
  <c r="C18" i="87" s="1"/>
  <c r="C8" i="93" l="1"/>
  <c r="C4" i="93"/>
  <c r="C11" i="93"/>
  <c r="C7" i="93"/>
  <c r="C3" i="93"/>
  <c r="C2" i="93"/>
  <c r="C10" i="93"/>
  <c r="C6" i="93"/>
  <c r="C9" i="93"/>
  <c r="C16" i="94"/>
  <c r="C18" i="94"/>
  <c r="B18" i="94"/>
  <c r="B15" i="94"/>
  <c r="B17" i="94"/>
  <c r="B19" i="94"/>
  <c r="B16" i="94"/>
  <c r="C15" i="94"/>
  <c r="C17" i="94"/>
  <c r="C16" i="93"/>
  <c r="C18" i="93"/>
  <c r="B16" i="93"/>
  <c r="B18" i="93"/>
  <c r="B15" i="93"/>
  <c r="B17" i="93"/>
  <c r="B19" i="93"/>
  <c r="C15" i="93"/>
  <c r="C17" i="93"/>
  <c r="C13" i="62"/>
  <c r="C9" i="62"/>
  <c r="C5" i="62"/>
  <c r="C4" i="62"/>
  <c r="C12" i="62"/>
  <c r="C8" i="62"/>
  <c r="C11" i="62"/>
  <c r="C7" i="62"/>
  <c r="C3" i="62"/>
  <c r="C14" i="62"/>
  <c r="C10" i="62"/>
  <c r="E21" i="87"/>
  <c r="D20" i="87"/>
  <c r="C19" i="87"/>
  <c r="E22" i="87"/>
  <c r="C20" i="87"/>
  <c r="E18" i="87"/>
  <c r="D22" i="87"/>
  <c r="D18" i="87"/>
  <c r="D21" i="87"/>
  <c r="C21" i="87"/>
  <c r="E19" i="87"/>
  <c r="C22" i="87"/>
  <c r="E20" i="87"/>
  <c r="D19" i="87"/>
  <c r="C15" i="70"/>
  <c r="B15" i="64" a="1"/>
  <c r="B18" i="64" s="1"/>
  <c r="D14" i="63"/>
  <c r="D13" i="63"/>
  <c r="D12" i="63"/>
  <c r="D11" i="63"/>
  <c r="D10" i="63"/>
  <c r="D9" i="63"/>
  <c r="D8" i="63"/>
  <c r="D7" i="63"/>
  <c r="D6" i="63"/>
  <c r="D5" i="63"/>
  <c r="D4" i="63"/>
  <c r="D3" i="63"/>
  <c r="D14" i="62"/>
  <c r="D13" i="62"/>
  <c r="D12" i="62"/>
  <c r="D11" i="62"/>
  <c r="D10" i="62"/>
  <c r="D9" i="62"/>
  <c r="D8" i="62"/>
  <c r="D7" i="62"/>
  <c r="D6" i="62"/>
  <c r="D5" i="62"/>
  <c r="D4" i="62"/>
  <c r="D3" i="62"/>
  <c r="D14" i="61"/>
  <c r="D13" i="61"/>
  <c r="D12" i="61"/>
  <c r="D11" i="61"/>
  <c r="D10" i="61"/>
  <c r="D9" i="61"/>
  <c r="D8" i="61"/>
  <c r="D7" i="61"/>
  <c r="D6" i="61"/>
  <c r="D5" i="61"/>
  <c r="D4" i="61"/>
  <c r="D3" i="61"/>
  <c r="D14" i="60"/>
  <c r="C14" i="60"/>
  <c r="D13" i="60"/>
  <c r="C13" i="60"/>
  <c r="D12" i="60"/>
  <c r="C12" i="60"/>
  <c r="D11" i="60"/>
  <c r="C11" i="60"/>
  <c r="D10" i="60"/>
  <c r="C10" i="60"/>
  <c r="D9" i="60"/>
  <c r="C9" i="60"/>
  <c r="D8" i="60"/>
  <c r="C8" i="60"/>
  <c r="D7" i="60"/>
  <c r="C7" i="60"/>
  <c r="D6" i="60"/>
  <c r="C6" i="60"/>
  <c r="D5" i="60"/>
  <c r="C5" i="60"/>
  <c r="D4" i="60"/>
  <c r="C4" i="60"/>
  <c r="D3" i="60"/>
  <c r="C3" i="60"/>
  <c r="A15" i="54"/>
  <c r="A14" i="54"/>
  <c r="A13" i="54"/>
  <c r="A12" i="54"/>
  <c r="A11" i="54"/>
  <c r="A10" i="54"/>
  <c r="A9" i="54"/>
  <c r="A8" i="54"/>
  <c r="A7" i="54"/>
  <c r="A6" i="54"/>
  <c r="A5" i="54"/>
  <c r="A4" i="54"/>
  <c r="A3" i="54"/>
  <c r="A2" i="54"/>
  <c r="B17" i="52" a="1"/>
  <c r="C21" i="52" s="1"/>
  <c r="B17" i="52" l="1"/>
  <c r="B15" i="64"/>
  <c r="B17" i="64"/>
  <c r="B18" i="52"/>
  <c r="B19" i="52"/>
  <c r="B19" i="64"/>
  <c r="B20" i="52"/>
  <c r="B21" i="52"/>
  <c r="C18" i="54" a="1"/>
  <c r="C21" i="54" s="1"/>
  <c r="D11" i="94"/>
  <c r="D7" i="94"/>
  <c r="D3" i="94"/>
  <c r="D10" i="94"/>
  <c r="D8" i="94"/>
  <c r="D6" i="94"/>
  <c r="D4" i="94"/>
  <c r="D2" i="94"/>
  <c r="D9" i="94"/>
  <c r="D5" i="94"/>
  <c r="D10" i="93"/>
  <c r="D8" i="93"/>
  <c r="D6" i="93"/>
  <c r="D4" i="93"/>
  <c r="D2" i="93"/>
  <c r="D11" i="93"/>
  <c r="D9" i="93"/>
  <c r="D7" i="93"/>
  <c r="D5" i="93"/>
  <c r="D3" i="93"/>
  <c r="C11" i="92"/>
  <c r="C9" i="92"/>
  <c r="C7" i="92"/>
  <c r="C5" i="92"/>
  <c r="C3" i="92"/>
  <c r="D8" i="92"/>
  <c r="D4" i="92"/>
  <c r="C10" i="92"/>
  <c r="C8" i="92"/>
  <c r="C6" i="92"/>
  <c r="C4" i="92"/>
  <c r="C2" i="92"/>
  <c r="D10" i="92"/>
  <c r="D6" i="92"/>
  <c r="D2" i="92"/>
  <c r="D11" i="92"/>
  <c r="D9" i="92"/>
  <c r="D7" i="92"/>
  <c r="D5" i="92"/>
  <c r="D3" i="92"/>
  <c r="C18" i="52"/>
  <c r="C20" i="52"/>
  <c r="C16" i="64"/>
  <c r="C18" i="64"/>
  <c r="C17" i="52"/>
  <c r="C19" i="52"/>
  <c r="C15" i="64"/>
  <c r="C17" i="64"/>
  <c r="C19" i="64"/>
  <c r="B16" i="64"/>
  <c r="C19" i="54" l="1"/>
  <c r="D20" i="54"/>
  <c r="E21" i="54"/>
  <c r="D18" i="54"/>
  <c r="D22" i="54"/>
  <c r="D21" i="54"/>
  <c r="E22" i="54"/>
  <c r="C18" i="54"/>
  <c r="E18" i="54"/>
  <c r="C20" i="54"/>
  <c r="D19" i="54"/>
  <c r="E20" i="54"/>
  <c r="C22" i="54"/>
  <c r="E19" i="54"/>
  <c r="D11" i="64"/>
  <c r="D9" i="64"/>
  <c r="D7" i="64"/>
  <c r="D5" i="64"/>
  <c r="D3" i="64"/>
  <c r="C11" i="64"/>
  <c r="C9" i="64"/>
  <c r="C7" i="64"/>
  <c r="C5" i="64"/>
  <c r="C3" i="64"/>
  <c r="C10" i="64"/>
  <c r="C8" i="64"/>
  <c r="C6" i="64"/>
  <c r="C4" i="64"/>
  <c r="C2" i="64"/>
  <c r="D10" i="64"/>
  <c r="D8" i="64"/>
  <c r="D6" i="64"/>
  <c r="D4" i="64"/>
  <c r="D2" i="64"/>
  <c r="C17" i="8" l="1"/>
  <c r="C3" i="8"/>
  <c r="C4" i="8"/>
  <c r="C5" i="8"/>
  <c r="C6" i="8"/>
  <c r="C7" i="8"/>
  <c r="C8" i="8"/>
  <c r="C9" i="8"/>
  <c r="C10" i="8"/>
  <c r="C11" i="8"/>
  <c r="C12" i="8"/>
  <c r="C13" i="8"/>
  <c r="C14" i="8"/>
  <c r="C15" i="8"/>
  <c r="C2" i="8"/>
  <c r="F2" i="50" l="1"/>
  <c r="F3" i="50"/>
  <c r="F4" i="50"/>
  <c r="F5" i="50"/>
  <c r="F6" i="50"/>
  <c r="E7" i="50"/>
  <c r="F7" i="50"/>
  <c r="E8" i="50"/>
  <c r="F8" i="50"/>
  <c r="F9" i="50"/>
  <c r="F10" i="50"/>
  <c r="F11" i="50"/>
  <c r="C11" i="50"/>
  <c r="D11" i="50" s="1"/>
  <c r="E11" i="50" s="1"/>
  <c r="C10" i="50"/>
  <c r="D10" i="50" s="1"/>
  <c r="E10" i="50" s="1"/>
  <c r="C9" i="50"/>
  <c r="D9" i="50" s="1"/>
  <c r="E9" i="50" s="1"/>
  <c r="C8" i="50"/>
  <c r="D8" i="50" s="1"/>
  <c r="C7" i="50"/>
  <c r="D7" i="50" s="1"/>
  <c r="C6" i="50"/>
  <c r="D6" i="50" s="1"/>
  <c r="E6" i="50" s="1"/>
  <c r="C5" i="50"/>
  <c r="D5" i="50" s="1"/>
  <c r="E5" i="50" s="1"/>
  <c r="C4" i="50"/>
  <c r="D4" i="50" s="1"/>
  <c r="E4" i="50" s="1"/>
  <c r="C3" i="50"/>
  <c r="D3" i="50" s="1"/>
  <c r="E3" i="50" s="1"/>
  <c r="C2" i="50"/>
  <c r="D2" i="50" s="1"/>
  <c r="E2" i="50" s="1"/>
  <c r="C11" i="51"/>
  <c r="C10" i="51"/>
  <c r="C9" i="51"/>
  <c r="C8" i="51"/>
  <c r="C7" i="51"/>
  <c r="C6" i="51"/>
  <c r="C5" i="51"/>
  <c r="C4" i="51"/>
  <c r="C3" i="51"/>
  <c r="C2" i="51"/>
  <c r="E12" i="50" l="1"/>
  <c r="F12" i="50"/>
  <c r="B13" i="1"/>
  <c r="D14" i="50" l="1"/>
  <c r="C17" i="48"/>
  <c r="C3" i="48"/>
  <c r="C4" i="48"/>
  <c r="C5" i="48"/>
  <c r="C6" i="48"/>
  <c r="C7" i="48"/>
  <c r="C8" i="48"/>
  <c r="C9" i="48"/>
  <c r="C10" i="48"/>
  <c r="C11" i="48"/>
  <c r="C12" i="48"/>
  <c r="C13" i="48"/>
  <c r="C14" i="48"/>
  <c r="C15" i="48"/>
  <c r="C2" i="48"/>
  <c r="A15" i="26" l="1"/>
  <c r="A14" i="26"/>
  <c r="A13" i="26"/>
  <c r="A12" i="26"/>
  <c r="A11" i="26"/>
  <c r="A10" i="26"/>
  <c r="A9" i="26"/>
  <c r="A8" i="26"/>
  <c r="A7" i="26"/>
  <c r="A6" i="26"/>
  <c r="A5" i="26"/>
  <c r="A4" i="26"/>
  <c r="A3" i="26"/>
  <c r="A2" i="26"/>
</calcChain>
</file>

<file path=xl/sharedStrings.xml><?xml version="1.0" encoding="utf-8"?>
<sst xmlns="http://schemas.openxmlformats.org/spreadsheetml/2006/main" count="1181" uniqueCount="794">
  <si>
    <t>車齡</t>
    <phoneticPr fontId="3" type="noConversion"/>
  </si>
  <si>
    <t>價格(萬)</t>
    <phoneticPr fontId="3" type="noConversion"/>
  </si>
  <si>
    <t>月份</t>
    <phoneticPr fontId="3" type="noConversion"/>
  </si>
  <si>
    <t>廣告費(萬)</t>
    <phoneticPr fontId="3" type="noConversion"/>
  </si>
  <si>
    <t>銷售量(萬)</t>
    <phoneticPr fontId="3" type="noConversion"/>
  </si>
  <si>
    <t>預測值</t>
    <phoneticPr fontId="3" type="noConversion"/>
  </si>
  <si>
    <t>殘差</t>
    <phoneticPr fontId="3" type="noConversion"/>
  </si>
  <si>
    <r>
      <t>殘差</t>
    </r>
    <r>
      <rPr>
        <b/>
        <vertAlign val="superscript"/>
        <sz val="12"/>
        <rFont val="新細明體"/>
        <family val="1"/>
        <charset val="136"/>
      </rPr>
      <t>2</t>
    </r>
    <phoneticPr fontId="3" type="noConversion"/>
  </si>
  <si>
    <r>
      <t>(Y</t>
    </r>
    <r>
      <rPr>
        <b/>
        <vertAlign val="subscript"/>
        <sz val="12"/>
        <rFont val="新細明體"/>
        <family val="1"/>
        <charset val="136"/>
      </rPr>
      <t>i</t>
    </r>
    <r>
      <rPr>
        <b/>
        <sz val="12"/>
        <rFont val="新細明體"/>
        <family val="1"/>
        <charset val="136"/>
      </rPr>
      <t>-Y均數)</t>
    </r>
    <r>
      <rPr>
        <b/>
        <vertAlign val="superscript"/>
        <sz val="12"/>
        <rFont val="新細明體"/>
        <family val="1"/>
        <charset val="136"/>
      </rPr>
      <t>2</t>
    </r>
    <phoneticPr fontId="3" type="noConversion"/>
  </si>
  <si>
    <t>月份</t>
    <phoneticPr fontId="3" type="noConversion"/>
  </si>
  <si>
    <t>廣告費(萬)</t>
    <phoneticPr fontId="3" type="noConversion"/>
  </si>
  <si>
    <t>銷售量(萬)</t>
    <phoneticPr fontId="3" type="noConversion"/>
  </si>
  <si>
    <t>預測值</t>
    <phoneticPr fontId="10" type="noConversion"/>
  </si>
  <si>
    <t>殘差</t>
    <phoneticPr fontId="10" type="noConversion"/>
  </si>
  <si>
    <t>年齡</t>
  </si>
  <si>
    <t>每月所得</t>
  </si>
  <si>
    <t>成就動機</t>
    <phoneticPr fontId="3" type="noConversion"/>
  </si>
  <si>
    <t>成績</t>
    <phoneticPr fontId="3" type="noConversion"/>
  </si>
  <si>
    <t>預測值</t>
    <phoneticPr fontId="3" type="noConversion"/>
  </si>
  <si>
    <t>直徑(吋)</t>
    <phoneticPr fontId="3" type="noConversion"/>
  </si>
  <si>
    <t>高度(呎)</t>
    <phoneticPr fontId="3" type="noConversion"/>
  </si>
  <si>
    <t>直徑(吋)</t>
    <phoneticPr fontId="3" type="noConversion"/>
  </si>
  <si>
    <t>高度(呎)</t>
    <phoneticPr fontId="3" type="noConversion"/>
  </si>
  <si>
    <t>X</t>
    <phoneticPr fontId="3" type="noConversion"/>
  </si>
  <si>
    <t>Y</t>
    <phoneticPr fontId="3" type="noConversion"/>
  </si>
  <si>
    <t>廣告費(萬)</t>
    <phoneticPr fontId="3" type="noConversion"/>
  </si>
  <si>
    <t>銷售量(萬)</t>
    <phoneticPr fontId="3" type="noConversion"/>
  </si>
  <si>
    <t>摘要輸出</t>
  </si>
  <si>
    <t>迴歸統計</t>
  </si>
  <si>
    <t>R 的倍數</t>
  </si>
  <si>
    <t>R 平方</t>
  </si>
  <si>
    <t>調整的 R 平方</t>
  </si>
  <si>
    <t>標準誤</t>
  </si>
  <si>
    <t>觀察值個數</t>
  </si>
  <si>
    <t>ANOVA</t>
  </si>
  <si>
    <t>迴歸</t>
  </si>
  <si>
    <t>殘差</t>
  </si>
  <si>
    <t>總和</t>
  </si>
  <si>
    <t>截距</t>
  </si>
  <si>
    <t>自由度</t>
  </si>
  <si>
    <t>SS</t>
  </si>
  <si>
    <t>MS</t>
  </si>
  <si>
    <t>F</t>
  </si>
  <si>
    <t>顯著值</t>
  </si>
  <si>
    <t>係數</t>
  </si>
  <si>
    <t>t 統計</t>
  </si>
  <si>
    <t>P-值</t>
  </si>
  <si>
    <t>下限 95%</t>
  </si>
  <si>
    <t>上限 95%</t>
  </si>
  <si>
    <t>下限 95.0%</t>
  </si>
  <si>
    <t>上限 95.0%</t>
  </si>
  <si>
    <t>廣告費(萬)</t>
  </si>
  <si>
    <t>殘差輸出</t>
  </si>
  <si>
    <t>觀察值</t>
  </si>
  <si>
    <t>預測為 銷售量(萬)</t>
  </si>
  <si>
    <t>分行</t>
    <phoneticPr fontId="10" type="noConversion"/>
  </si>
  <si>
    <t>存款餘額
(千萬)</t>
    <phoneticPr fontId="10" type="noConversion"/>
  </si>
  <si>
    <t>放款餘額
(千萬)</t>
    <phoneticPr fontId="10" type="noConversion"/>
  </si>
  <si>
    <t>車齡</t>
    <phoneticPr fontId="3" type="noConversion"/>
  </si>
  <si>
    <t>里程數
(萬公里)</t>
    <phoneticPr fontId="3" type="noConversion"/>
  </si>
  <si>
    <t>價格
(萬)</t>
    <phoneticPr fontId="3" type="noConversion"/>
  </si>
  <si>
    <t>每月總收入
(萬)</t>
    <phoneticPr fontId="3" type="noConversion"/>
  </si>
  <si>
    <t>不動產
(百萬)</t>
    <phoneticPr fontId="3" type="noConversion"/>
  </si>
  <si>
    <t>動產
(百萬)</t>
    <phoneticPr fontId="3" type="noConversion"/>
  </si>
  <si>
    <t>每月房貸
(萬)</t>
    <phoneticPr fontId="3" type="noConversion"/>
  </si>
  <si>
    <t>扶養支出
(萬)</t>
    <phoneticPr fontId="3" type="noConversion"/>
  </si>
  <si>
    <t>信用分數</t>
    <phoneticPr fontId="3" type="noConversion"/>
  </si>
  <si>
    <t>車齡</t>
  </si>
  <si>
    <t>里程數
(萬公里)</t>
  </si>
  <si>
    <t>不動產
(百萬)</t>
  </si>
  <si>
    <t>動產
(百萬)</t>
  </si>
  <si>
    <t>每月房貸
(萬)</t>
  </si>
  <si>
    <t>扶養支出
(萬)</t>
  </si>
  <si>
    <t>受測者對影響出席率之因素的同意程度</t>
    <phoneticPr fontId="5" type="noConversion"/>
  </si>
  <si>
    <t>是否點名</t>
    <phoneticPr fontId="5" type="noConversion"/>
  </si>
  <si>
    <t>成績高低</t>
    <phoneticPr fontId="5" type="noConversion"/>
  </si>
  <si>
    <t>上課內容</t>
    <phoneticPr fontId="5" type="noConversion"/>
  </si>
  <si>
    <t>上課時段</t>
    <phoneticPr fontId="5" type="noConversion"/>
  </si>
  <si>
    <t>出席率</t>
    <phoneticPr fontId="5" type="noConversion"/>
  </si>
  <si>
    <t>年齡平方</t>
    <phoneticPr fontId="3" type="noConversion"/>
  </si>
  <si>
    <t>年齡平方</t>
  </si>
  <si>
    <t>X</t>
    <phoneticPr fontId="3" type="noConversion"/>
  </si>
  <si>
    <t>Y</t>
    <phoneticPr fontId="3" type="noConversion"/>
  </si>
  <si>
    <t>每月總收入
(萬)</t>
  </si>
  <si>
    <r>
      <t>判定係數（R</t>
    </r>
    <r>
      <rPr>
        <vertAlign val="superscript"/>
        <sz val="12"/>
        <rFont val="新細明體"/>
        <family val="1"/>
        <charset val="136"/>
        <scheme val="minor"/>
      </rPr>
      <t>2</t>
    </r>
    <r>
      <rPr>
        <sz val="12"/>
        <rFont val="新細明體"/>
        <family val="1"/>
        <charset val="136"/>
        <scheme val="minor"/>
      </rPr>
      <t>）</t>
    </r>
    <phoneticPr fontId="3" type="noConversion"/>
  </si>
  <si>
    <t>預測值</t>
    <phoneticPr fontId="3" type="noConversion"/>
  </si>
  <si>
    <t>標準化殘差</t>
  </si>
  <si>
    <t>5-非常同意，1-非常不同意</t>
    <phoneticPr fontId="5" type="noConversion"/>
  </si>
  <si>
    <t>總和</t>
    <phoneticPr fontId="3" type="noConversion"/>
  </si>
  <si>
    <t>X</t>
    <phoneticPr fontId="3" type="noConversion"/>
  </si>
  <si>
    <t>係數(b) →</t>
    <phoneticPr fontId="10" type="noConversion"/>
  </si>
  <si>
    <t xml:space="preserve"> ←  常數(a)</t>
    <phoneticPr fontId="10" type="noConversion"/>
  </si>
  <si>
    <t>標準誤(b) →</t>
    <phoneticPr fontId="10" type="noConversion"/>
  </si>
  <si>
    <t xml:space="preserve"> ←  標準誤(a)</t>
    <phoneticPr fontId="10" type="noConversion"/>
  </si>
  <si>
    <t xml:space="preserve"> ←  對y 估計值的標準誤差</t>
    <phoneticPr fontId="10" type="noConversion"/>
  </si>
  <si>
    <t>F 統計值 →</t>
    <phoneticPr fontId="10" type="noConversion"/>
  </si>
  <si>
    <t xml:space="preserve"> ←  F檢定之自由度</t>
    <phoneticPr fontId="10" type="noConversion"/>
  </si>
  <si>
    <t>迴歸平方 →</t>
    <phoneticPr fontId="10" type="noConversion"/>
  </si>
  <si>
    <t xml:space="preserve"> ←  殘差平方</t>
    <phoneticPr fontId="10" type="noConversion"/>
  </si>
  <si>
    <t>年齡</t>
    <phoneticPr fontId="3" type="noConversion"/>
  </si>
  <si>
    <t>年齡</t>
    <phoneticPr fontId="3" type="noConversion"/>
  </si>
  <si>
    <r>
      <t>係數</t>
    </r>
    <r>
      <rPr>
        <vertAlign val="subscript"/>
        <sz val="12"/>
        <rFont val="新細明體"/>
        <family val="1"/>
        <charset val="136"/>
        <scheme val="minor"/>
      </rPr>
      <t>2</t>
    </r>
    <r>
      <rPr>
        <sz val="12"/>
        <rFont val="新細明體"/>
        <family val="1"/>
        <charset val="136"/>
        <scheme val="minor"/>
      </rPr>
      <t>(b</t>
    </r>
    <r>
      <rPr>
        <vertAlign val="subscript"/>
        <sz val="12"/>
        <rFont val="新細明體"/>
        <family val="1"/>
        <charset val="136"/>
        <scheme val="minor"/>
      </rPr>
      <t>2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</si>
  <si>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r>
      <t>係數</t>
    </r>
    <r>
      <rPr>
        <vertAlign val="subscript"/>
        <sz val="12"/>
        <rFont val="新細明體"/>
        <family val="1"/>
        <charset val="136"/>
        <scheme val="minor"/>
      </rPr>
      <t>1</t>
    </r>
    <r>
      <rPr>
        <sz val="12"/>
        <rFont val="新細明體"/>
        <family val="1"/>
        <charset val="136"/>
        <scheme val="minor"/>
      </rPr>
      <t>(b</t>
    </r>
    <r>
      <rPr>
        <vertAlign val="subscript"/>
        <sz val="12"/>
        <rFont val="新細明體"/>
        <family val="1"/>
        <charset val="136"/>
        <scheme val="minor"/>
      </rPr>
      <t>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</si>
  <si>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常數(a)</t>
    <phoneticPr fontId="10" type="noConversion"/>
  </si>
  <si>
    <r>
      <t>判定係數(r</t>
    </r>
    <r>
      <rPr>
        <vertAlign val="superscript"/>
        <sz val="12"/>
        <rFont val="新細明體"/>
        <family val="1"/>
        <charset val="136"/>
        <scheme val="minor"/>
      </rPr>
      <t>2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</si>
  <si>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截距</t>
    <phoneticPr fontId="3" type="noConversion"/>
  </si>
  <si>
    <t>斜率</t>
    <phoneticPr fontId="3" type="noConversion"/>
  </si>
  <si>
    <t>X</t>
    <phoneticPr fontId="3" type="noConversion"/>
  </si>
  <si>
    <t>廣告費(萬)</t>
    <phoneticPr fontId="3" type="noConversion"/>
  </si>
  <si>
    <t>以FORCATE求</t>
    <phoneticPr fontId="3" type="noConversion"/>
  </si>
  <si>
    <t>以迴歸方程式</t>
    <phoneticPr fontId="3" type="noConversion"/>
  </si>
  <si>
    <t>預測銷售量(萬)</t>
    <phoneticPr fontId="3" type="noConversion"/>
  </si>
  <si>
    <t>預測銷售量(萬)</t>
    <phoneticPr fontId="3" type="noConversion"/>
  </si>
  <si>
    <t xml:space="preserve">  ← =9.1846*A3 + 299.87</t>
    <phoneticPr fontId="3" type="noConversion"/>
  </si>
  <si>
    <t>以迴歸方程式</t>
    <phoneticPr fontId="3" type="noConversion"/>
  </si>
  <si>
    <t>以TREND求</t>
    <phoneticPr fontId="3" type="noConversion"/>
  </si>
  <si>
    <t>x</t>
    <phoneticPr fontId="3" type="noConversion"/>
  </si>
  <si>
    <t>y</t>
    <phoneticPr fontId="3" type="noConversion"/>
  </si>
  <si>
    <t>y</t>
    <phoneticPr fontId="3" type="noConversion"/>
  </si>
  <si>
    <t>預測值1</t>
    <phoneticPr fontId="3" type="noConversion"/>
  </si>
  <si>
    <t>預測值1</t>
    <phoneticPr fontId="3" type="noConversion"/>
  </si>
  <si>
    <t>預測值2</t>
  </si>
  <si>
    <r>
      <t>基底(m</t>
    </r>
    <r>
      <rPr>
        <vertAlign val="subscript"/>
        <sz val="12"/>
        <rFont val="新細明體"/>
        <family val="1"/>
        <charset val="136"/>
        <scheme val="minor"/>
      </rPr>
      <t>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</si>
  <si>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常數(b)</t>
    <phoneticPr fontId="10" type="noConversion"/>
  </si>
  <si>
    <r>
      <t>判定係數(r</t>
    </r>
    <r>
      <rPr>
        <vertAlign val="superscript"/>
        <sz val="12"/>
        <rFont val="新細明體"/>
        <family val="1"/>
        <charset val="136"/>
        <scheme val="minor"/>
      </rPr>
      <t>2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</si>
  <si>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r>
      <t>基底(m</t>
    </r>
    <r>
      <rPr>
        <vertAlign val="subscript"/>
        <sz val="12"/>
        <rFont val="新細明體"/>
        <family val="1"/>
        <charset val="136"/>
        <scheme val="minor"/>
      </rPr>
      <t>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</si>
  <si>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單一變量時</t>
    <phoneticPr fontId="10" type="noConversion"/>
  </si>
  <si>
    <t>係數(b)</t>
    <phoneticPr fontId="10" type="noConversion"/>
  </si>
  <si>
    <t>標準誤(b)</t>
    <phoneticPr fontId="10" type="noConversion"/>
  </si>
  <si>
    <t>標準誤(a)</t>
    <phoneticPr fontId="10" type="noConversion"/>
  </si>
  <si>
    <r>
      <t>判定係數(r</t>
    </r>
    <r>
      <rPr>
        <vertAlign val="superscript"/>
        <sz val="12"/>
        <rFont val="新細明體"/>
        <family val="1"/>
        <charset val="136"/>
        <scheme val="minor"/>
      </rPr>
      <t>2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</si>
  <si>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對y 估計值的標準誤差</t>
    <phoneticPr fontId="10" type="noConversion"/>
  </si>
  <si>
    <t>F 統計值</t>
    <phoneticPr fontId="10" type="noConversion"/>
  </si>
  <si>
    <t>F檢定之自由度</t>
    <phoneticPr fontId="10" type="noConversion"/>
  </si>
  <si>
    <t>迴歸平方</t>
    <phoneticPr fontId="10" type="noConversion"/>
  </si>
  <si>
    <t>殘差平方</t>
    <phoneticPr fontId="10" type="noConversion"/>
  </si>
  <si>
    <t>多變量時</t>
    <phoneticPr fontId="10" type="noConversion"/>
  </si>
  <si>
    <r>
      <t>係數</t>
    </r>
    <r>
      <rPr>
        <vertAlign val="subscript"/>
        <sz val="12"/>
        <rFont val="新細明體"/>
        <family val="1"/>
        <charset val="136"/>
        <scheme val="minor"/>
      </rPr>
      <t>n</t>
    </r>
    <r>
      <rPr>
        <sz val="12"/>
        <rFont val="新細明體"/>
        <family val="1"/>
        <charset val="136"/>
        <scheme val="minor"/>
      </rPr>
      <t>(b</t>
    </r>
    <r>
      <rPr>
        <vertAlign val="subscript"/>
        <sz val="12"/>
        <rFont val="新細明體"/>
        <family val="1"/>
        <charset val="136"/>
        <scheme val="minor"/>
      </rPr>
      <t>n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</si>
  <si>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r>
      <t>係數</t>
    </r>
    <r>
      <rPr>
        <vertAlign val="subscript"/>
        <sz val="12"/>
        <rFont val="新細明體"/>
        <family val="1"/>
        <charset val="136"/>
        <scheme val="minor"/>
      </rPr>
      <t>n-1</t>
    </r>
    <r>
      <rPr>
        <sz val="12"/>
        <rFont val="新細明體"/>
        <family val="1"/>
        <charset val="136"/>
        <scheme val="minor"/>
      </rPr>
      <t>(b</t>
    </r>
    <r>
      <rPr>
        <vertAlign val="subscript"/>
        <sz val="12"/>
        <rFont val="新細明體"/>
        <family val="1"/>
        <charset val="136"/>
        <scheme val="minor"/>
      </rPr>
      <t>n-1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</si>
  <si>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…</t>
    <phoneticPr fontId="10" type="noConversion"/>
  </si>
  <si>
    <r>
      <t>係數1(b</t>
    </r>
    <r>
      <rPr>
        <vertAlign val="subscript"/>
        <sz val="12"/>
        <rFont val="新細明體"/>
        <family val="1"/>
        <charset val="136"/>
        <scheme val="minor"/>
      </rPr>
      <t>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</si>
  <si>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常數(a)</t>
    <phoneticPr fontId="10" type="noConversion"/>
  </si>
  <si>
    <t>標準誤(bn)</t>
    <phoneticPr fontId="10" type="noConversion"/>
  </si>
  <si>
    <r>
      <t>標準誤(b</t>
    </r>
    <r>
      <rPr>
        <vertAlign val="subscript"/>
        <sz val="12"/>
        <rFont val="新細明體"/>
        <family val="1"/>
        <charset val="136"/>
        <scheme val="minor"/>
      </rPr>
      <t>n-1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</si>
  <si>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…</t>
    <phoneticPr fontId="10" type="noConversion"/>
  </si>
  <si>
    <r>
      <t>標準誤(b</t>
    </r>
    <r>
      <rPr>
        <vertAlign val="subscript"/>
        <sz val="12"/>
        <rFont val="新細明體"/>
        <family val="1"/>
        <charset val="136"/>
        <scheme val="minor"/>
      </rPr>
      <t>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</si>
  <si>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標準誤(a)</t>
    <phoneticPr fontId="10" type="noConversion"/>
  </si>
  <si>
    <t>對y 估計值的標準誤差</t>
    <phoneticPr fontId="10" type="noConversion"/>
  </si>
  <si>
    <t>F檢定之自由度</t>
    <phoneticPr fontId="10" type="noConversion"/>
  </si>
  <si>
    <t>迴歸平方</t>
    <phoneticPr fontId="10" type="noConversion"/>
  </si>
  <si>
    <t>殘差平方</t>
    <phoneticPr fontId="10" type="noConversion"/>
  </si>
  <si>
    <r>
      <t>基底(m</t>
    </r>
    <r>
      <rPr>
        <vertAlign val="subscript"/>
        <sz val="12"/>
        <rFont val="新細明體"/>
        <family val="1"/>
        <charset val="136"/>
        <scheme val="minor"/>
      </rPr>
      <t>n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</si>
  <si>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r>
      <t>基底(m</t>
    </r>
    <r>
      <rPr>
        <vertAlign val="subscript"/>
        <sz val="12"/>
        <rFont val="新細明體"/>
        <family val="1"/>
        <charset val="136"/>
        <scheme val="minor"/>
      </rPr>
      <t>n-1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</si>
  <si>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常數(b)</t>
    <phoneticPr fontId="10" type="noConversion"/>
  </si>
  <si>
    <r>
      <t>標準誤(m</t>
    </r>
    <r>
      <rPr>
        <vertAlign val="subscript"/>
        <sz val="12"/>
        <rFont val="新細明體"/>
        <family val="1"/>
        <charset val="136"/>
        <scheme val="minor"/>
      </rPr>
      <t>n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</si>
  <si>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r>
      <t>標準誤(m</t>
    </r>
    <r>
      <rPr>
        <vertAlign val="subscript"/>
        <sz val="12"/>
        <rFont val="新細明體"/>
        <family val="1"/>
        <charset val="136"/>
        <scheme val="minor"/>
      </rPr>
      <t>n-1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</si>
  <si>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r>
      <t>標準誤(m</t>
    </r>
    <r>
      <rPr>
        <vertAlign val="subscript"/>
        <sz val="12"/>
        <rFont val="新細明體"/>
        <family val="1"/>
        <charset val="136"/>
        <scheme val="minor"/>
      </rPr>
      <t>1</t>
    </r>
    <r>
      <rPr>
        <sz val="12"/>
        <rFont val="新細明體"/>
        <family val="1"/>
        <charset val="136"/>
        <scheme val="minor"/>
      </rPr>
      <t>)</t>
    </r>
    <phoneticPr fontId="10" type="noConversion"/>
  </si>
  <si>
    <t>標準誤(b)</t>
    <phoneticPr fontId="10" type="noConversion"/>
  </si>
  <si>
    <t>對y 估計值的標準誤差</t>
    <phoneticPr fontId="10" type="noConversion"/>
  </si>
  <si>
    <t>F 統計值</t>
    <phoneticPr fontId="10" type="noConversion"/>
  </si>
  <si>
    <t>迴歸平方</t>
    <phoneticPr fontId="10" type="noConversion"/>
  </si>
  <si>
    <t>相關係數</t>
    <phoneticPr fontId="3" type="noConversion"/>
  </si>
  <si>
    <t>學童之仰臥起坐與伏地挺身個數</t>
    <phoneticPr fontId="3" type="noConversion"/>
  </si>
  <si>
    <t>仰臥起坐</t>
    <phoneticPr fontId="3" type="noConversion"/>
  </si>
  <si>
    <t>伏地挺身</t>
    <phoneticPr fontId="3" type="noConversion"/>
  </si>
  <si>
    <t>相關係數</t>
    <phoneticPr fontId="3" type="noConversion"/>
  </si>
  <si>
    <r>
      <t>汽車之鈑金，省油與價格之滿意度</t>
    </r>
    <r>
      <rPr>
        <sz val="12"/>
        <rFont val="Times New Roman"/>
        <family val="1"/>
      </rPr>
      <t/>
    </r>
    <phoneticPr fontId="3" type="noConversion"/>
  </si>
  <si>
    <t>(5-很滿意，1-很不滿意)</t>
  </si>
  <si>
    <t>鈑金</t>
    <phoneticPr fontId="3" type="noConversion"/>
  </si>
  <si>
    <t>省油</t>
    <phoneticPr fontId="3" type="noConversion"/>
  </si>
  <si>
    <t>價格</t>
    <phoneticPr fontId="3" type="noConversion"/>
  </si>
  <si>
    <t>鈑金</t>
  </si>
  <si>
    <t>省油</t>
  </si>
  <si>
    <t>價格</t>
  </si>
  <si>
    <t>總平均
成績</t>
    <phoneticPr fontId="3" type="noConversion"/>
  </si>
  <si>
    <t>出席率</t>
    <phoneticPr fontId="3" type="noConversion"/>
  </si>
  <si>
    <t>選修
學分數</t>
    <phoneticPr fontId="3" type="noConversion"/>
  </si>
  <si>
    <t>每週
打工時數</t>
    <phoneticPr fontId="3" type="noConversion"/>
  </si>
  <si>
    <t>姓名</t>
    <phoneticPr fontId="10" type="noConversion"/>
  </si>
  <si>
    <t>國文</t>
    <phoneticPr fontId="10" type="noConversion"/>
  </si>
  <si>
    <t>英文</t>
    <phoneticPr fontId="10" type="noConversion"/>
  </si>
  <si>
    <t>胡松鋒</t>
  </si>
  <si>
    <t>陳振惟</t>
  </si>
  <si>
    <t>高于棻</t>
  </si>
  <si>
    <t>張舒婷</t>
  </si>
  <si>
    <t>陳貽音</t>
  </si>
  <si>
    <t>劉家婷</t>
  </si>
  <si>
    <t>詹俊賢</t>
  </si>
  <si>
    <t>洪心婕</t>
  </si>
  <si>
    <t>張世宏</t>
  </si>
  <si>
    <t>林筱茹</t>
  </si>
  <si>
    <t>鄭宛庭</t>
  </si>
  <si>
    <t>張雪芳</t>
    <phoneticPr fontId="10" type="noConversion"/>
  </si>
  <si>
    <t>相關係數</t>
    <phoneticPr fontId="10" type="noConversion"/>
  </si>
  <si>
    <r>
      <t>判定係數(r</t>
    </r>
    <r>
      <rPr>
        <vertAlign val="superscript"/>
        <sz val="11"/>
        <rFont val="新細明體"/>
        <family val="1"/>
        <charset val="136"/>
        <scheme val="minor"/>
      </rPr>
      <t>2</t>
    </r>
    <r>
      <rPr>
        <sz val="11"/>
        <rFont val="新細明體"/>
        <family val="1"/>
        <charset val="136"/>
        <scheme val="minor"/>
      </rPr>
      <t>) →</t>
    </r>
    <phoneticPr fontId="10" type="noConversion"/>
  </si>
  <si>
    <t>統計函數</t>
  </si>
  <si>
    <t>描述</t>
  </si>
  <si>
    <t>類別</t>
    <phoneticPr fontId="3" type="noConversion"/>
  </si>
  <si>
    <t>語法</t>
    <phoneticPr fontId="3" type="noConversion"/>
  </si>
  <si>
    <t>備註</t>
    <phoneticPr fontId="3" type="noConversion"/>
  </si>
  <si>
    <t>課本章節</t>
    <phoneticPr fontId="3" type="noConversion"/>
  </si>
  <si>
    <t>AVEDEV 函數</t>
  </si>
  <si>
    <t>根據資料點的平均值，傳回資料點絕對誤差的平均值</t>
  </si>
  <si>
    <t>AVERAGE 函數</t>
  </si>
  <si>
    <t>傳回引數的平均值</t>
  </si>
  <si>
    <t>AVERAGEA 函數</t>
  </si>
  <si>
    <t>傳回引數的平均值，包含數字、文字和邏輯值</t>
  </si>
  <si>
    <t>AVERAGEIF 函數</t>
  </si>
  <si>
    <t>傳回範圍中符合指定準則之所有儲存格的平均值 (算術平均值)</t>
  </si>
  <si>
    <t>AVERAGEIFS 函數</t>
  </si>
  <si>
    <t>傳回符合多個準則之所有儲存格的平均值 (算術平均值)</t>
  </si>
  <si>
    <t>BETA.DIST 函數</t>
  </si>
  <si>
    <t>傳回 Beta 累加分配函數</t>
  </si>
  <si>
    <t>BETA.INV 函數</t>
  </si>
  <si>
    <t>傳回指定 Beta 分配之累加分配函數的反函數值</t>
  </si>
  <si>
    <t>BINOM.DIST 函數</t>
  </si>
  <si>
    <t>傳回在特定次數的二項分配實驗中，實驗成功的機率</t>
  </si>
  <si>
    <t>BINOM.DIST.RANGE 函數</t>
  </si>
  <si>
    <t>使用二項分配傳回實驗結果的機率</t>
  </si>
  <si>
    <t>new</t>
    <phoneticPr fontId="3" type="noConversion"/>
  </si>
  <si>
    <t>BINOM.INV 函數</t>
  </si>
  <si>
    <t>傳回累加二項分配小於或等於臨界值的最小值</t>
  </si>
  <si>
    <t>CHISQ.DIST 函數</t>
  </si>
  <si>
    <t>傳回累加 Beta 機率密度函數</t>
  </si>
  <si>
    <t>CHISQ.DIST.RT 函數</t>
  </si>
  <si>
    <t>傳回卡方分配的單尾機率</t>
  </si>
  <si>
    <t>CHISQ.INV 函數</t>
  </si>
  <si>
    <t>CHISQ.INV.RT 函數</t>
  </si>
  <si>
    <t>傳回卡方分配之單尾機率的反函數值</t>
  </si>
  <si>
    <t>CHISQ.TEST 函數</t>
  </si>
  <si>
    <t>傳回獨立性檢定的結果</t>
  </si>
  <si>
    <t>CONFIDENCE.NORM 函數</t>
  </si>
  <si>
    <t>傳回母體平均值的信賴區間</t>
  </si>
  <si>
    <t>CONFIDENCE.T 函數</t>
  </si>
  <si>
    <t>傳回 Student T 分配下，母體平均值的信賴區間</t>
  </si>
  <si>
    <t>CORREL 函數</t>
  </si>
  <si>
    <t>傳回兩個資料集之間的相關係數</t>
  </si>
  <si>
    <t>COUNT 函數</t>
  </si>
  <si>
    <t>計算引數清單中數字的個數</t>
  </si>
  <si>
    <t>COUNTA 函數</t>
  </si>
  <si>
    <t>計算引數清單中值的個數</t>
  </si>
  <si>
    <t>COUNTBLANK 函數</t>
  </si>
  <si>
    <t>計算範圍中空白儲存格的個數</t>
  </si>
  <si>
    <t>COUNTIF 函數</t>
  </si>
  <si>
    <t>計算範圍中符合指定準則的儲存格個數</t>
  </si>
  <si>
    <t>COUNTIFS 函數</t>
  </si>
  <si>
    <t>計算範圍中符合多個準則的儲存格個數</t>
  </si>
  <si>
    <t>COVARIANCE.P 函數</t>
  </si>
  <si>
    <t>傳回共變數，即成對誤差乘積的平均值</t>
  </si>
  <si>
    <t>COVARIANCE.S 函數</t>
  </si>
  <si>
    <t>傳回樣本共變數，也就是兩個資料集中各個成對資料點的差異乘積平均值</t>
  </si>
  <si>
    <t>DEVSQ 函數</t>
  </si>
  <si>
    <t>傳回誤差的平方和</t>
  </si>
  <si>
    <t>EXPON.DIST 函數</t>
  </si>
  <si>
    <t>傳回指數分配</t>
  </si>
  <si>
    <t>F.DIST 函數</t>
  </si>
  <si>
    <t>傳回 F 機率分配</t>
  </si>
  <si>
    <t>F.DIST.RT 函數</t>
  </si>
  <si>
    <t>F.INV 函數</t>
  </si>
  <si>
    <t>傳回 F 機率分配的反函數值</t>
  </si>
  <si>
    <t>F.INV.RT 函數</t>
  </si>
  <si>
    <t>F.TEST 函數</t>
  </si>
  <si>
    <t>傳回 F 檢定的結果</t>
  </si>
  <si>
    <t>FISHER 函數</t>
  </si>
  <si>
    <t>傳回費雪轉換</t>
  </si>
  <si>
    <t>FISHERINV 函數</t>
  </si>
  <si>
    <t>傳回費雪轉換的反函數值</t>
  </si>
  <si>
    <t>FORECAST 函數</t>
  </si>
  <si>
    <t>傳回線性趨勢上的值</t>
  </si>
  <si>
    <t>FREQUENCY 函數</t>
  </si>
  <si>
    <t>以垂直陣列傳回頻率分配</t>
  </si>
  <si>
    <t>GAMMA 函數</t>
  </si>
  <si>
    <t>傳回伽瑪函數值</t>
  </si>
  <si>
    <t>GAMMA.DIST 函數</t>
  </si>
  <si>
    <t>傳回伽瑪分配</t>
  </si>
  <si>
    <t>GAMMA.INV 函數</t>
  </si>
  <si>
    <t>傳回伽瑪累加分配的反函數值</t>
  </si>
  <si>
    <t>GAMMALN 函數</t>
  </si>
  <si>
    <t>傳回伽瑪函數 Γ(x) 的自然對數</t>
  </si>
  <si>
    <t>GAMMALN.PRECISE 函數</t>
  </si>
  <si>
    <t>GAUSS 函數</t>
  </si>
  <si>
    <t>傳回較標準常態累加分配小 0.5 的值</t>
  </si>
  <si>
    <t>GEOMEAN 函數</t>
  </si>
  <si>
    <t>傳回幾何平均值</t>
  </si>
  <si>
    <t>GROWTH 函數</t>
  </si>
  <si>
    <t>傳回指數趨勢上的值</t>
  </si>
  <si>
    <t>HARMEAN 函數</t>
  </si>
  <si>
    <t>傳回調和平均數</t>
  </si>
  <si>
    <t>HYPGEOM.DIST 函數</t>
  </si>
  <si>
    <t>傳回超幾何分配</t>
  </si>
  <si>
    <t>INTERCEPT 函數</t>
  </si>
  <si>
    <t>傳回線性迴歸線的截距</t>
  </si>
  <si>
    <t>KURT 函數</t>
  </si>
  <si>
    <t>傳回資料集的峰度值</t>
  </si>
  <si>
    <t>LARGE 函數</t>
  </si>
  <si>
    <t>傳回資料集中第 K 個最大值</t>
  </si>
  <si>
    <t>LINEST 函數</t>
  </si>
  <si>
    <t>傳回線性趨勢的參數</t>
  </si>
  <si>
    <t>LOGEST 函數</t>
  </si>
  <si>
    <t>傳回指數趨勢的參數</t>
  </si>
  <si>
    <t>LOGNORM.DIST 函數</t>
  </si>
  <si>
    <t>傳回累加對數常態分配</t>
  </si>
  <si>
    <t>LOGNORM.INV 函數</t>
  </si>
  <si>
    <t>傳回對數常態累加分配的反函數值</t>
  </si>
  <si>
    <t>MAX 函數</t>
  </si>
  <si>
    <t>傳回引數清單中的最大值</t>
  </si>
  <si>
    <t>MAXA 函數</t>
  </si>
  <si>
    <t>傳回引數清單中的最大值，包含數字、文字和邏輯值</t>
  </si>
  <si>
    <t>MEDIAN 函數</t>
  </si>
  <si>
    <t>傳回指定數字的中位數</t>
  </si>
  <si>
    <t>MIN 函數</t>
  </si>
  <si>
    <t>傳回引數清單中的最小值</t>
  </si>
  <si>
    <t>MINA 函數</t>
  </si>
  <si>
    <t>傳回引數清單中的最小值，包含數字、文字和邏輯值</t>
  </si>
  <si>
    <t>MODE.MULT 函數</t>
  </si>
  <si>
    <t>傳回陣列或資料範圍中最常出現或重複之值的垂直陣列</t>
  </si>
  <si>
    <t>MODE.SNGL 函數</t>
  </si>
  <si>
    <t>傳回資料集中最常見的值</t>
  </si>
  <si>
    <t>NEGBINOM.DIST 函數</t>
  </si>
  <si>
    <t>傳回負二項分配</t>
  </si>
  <si>
    <t>NORM.DIST 函數</t>
  </si>
  <si>
    <t>傳回常態累加分配</t>
  </si>
  <si>
    <t>NORM.INV 函數</t>
  </si>
  <si>
    <t>傳回常態累加分配的反函數值</t>
  </si>
  <si>
    <t>NORM.S.DIST 函數</t>
  </si>
  <si>
    <t>傳回標準常態累加分配</t>
  </si>
  <si>
    <t>NORM.S.INV 函數</t>
  </si>
  <si>
    <t>傳回標準常態累加分配的反函數值</t>
  </si>
  <si>
    <t>PEARSON 函數</t>
  </si>
  <si>
    <t>傳回皮耳森積差相關係數</t>
  </si>
  <si>
    <t>PERCENTILE.EXC 函數</t>
  </si>
  <si>
    <t>傳回範圍中第 K 個百分位數的值，其中 K 的範圍在 0 到 1 之間 (不含 0 和 1)</t>
  </si>
  <si>
    <t>PERCENTILE.INC 函數</t>
  </si>
  <si>
    <t>傳回範圍中第 K 個百分位數的值</t>
  </si>
  <si>
    <t>PERCENTRANK.EXC 函數</t>
  </si>
  <si>
    <t>傳回某數值在資料集內的排名，以資料集的百分比 (0 到 1，不含 0 和 1) 表示</t>
  </si>
  <si>
    <t>PERCENTRANK.INC 函數</t>
  </si>
  <si>
    <t>傳回值在資料集中的百分比排名</t>
  </si>
  <si>
    <t>PERMUT 函數</t>
  </si>
  <si>
    <t>傳回指定物件數的排列方式數目</t>
  </si>
  <si>
    <t>PERMUTATIONA 函數</t>
  </si>
  <si>
    <t>傳回可以從總物件選取之指定物件數的排列方式數目 (含重複)</t>
  </si>
  <si>
    <t>PHI 函數</t>
  </si>
  <si>
    <t>傳回標準常態分配密度函數的值</t>
  </si>
  <si>
    <t>POISSON.DIST 函數</t>
  </si>
  <si>
    <t>傳回波氏分配</t>
  </si>
  <si>
    <t>PROB 函數</t>
  </si>
  <si>
    <t>傳回範圍中的值落在上下限之間的機率</t>
  </si>
  <si>
    <t>QUARTILE.EXC 函數</t>
  </si>
  <si>
    <t>傳回資料集的四分位數，以 0 到 1 之間 (不含 0 和 1) 的百分位數值為根據</t>
  </si>
  <si>
    <t>QUARTILE.INC 函數</t>
  </si>
  <si>
    <t>傳回資料集的四分位數</t>
  </si>
  <si>
    <t>RANK.AVG 函數</t>
  </si>
  <si>
    <t>傳回數字在一數列中的排名</t>
  </si>
  <si>
    <t>RANK.EQ 函數</t>
  </si>
  <si>
    <t>RSQ 函數</t>
  </si>
  <si>
    <t>傳回皮耳森積差相關係數的平方</t>
  </si>
  <si>
    <t>SKEW 函數</t>
  </si>
  <si>
    <t>傳回分配的偏態</t>
  </si>
  <si>
    <t>SKEW.P 函數</t>
  </si>
  <si>
    <t>根據母體傳回分配的偏態：表示分配以其平均值為中心的不對稱程度</t>
  </si>
  <si>
    <t>SLOPE 函數</t>
  </si>
  <si>
    <t>傳回線性迴歸線的斜率</t>
  </si>
  <si>
    <t>SMALL 函數</t>
  </si>
  <si>
    <t>傳回資料集中第 K 個最小值</t>
  </si>
  <si>
    <t>STANDARDIZE 函數</t>
  </si>
  <si>
    <t>傳回常態化的值</t>
  </si>
  <si>
    <t>STDEV.P 函數</t>
  </si>
  <si>
    <t>根據整個母體來計算標準差</t>
  </si>
  <si>
    <t>STDEV.S 函數</t>
  </si>
  <si>
    <t>根據樣本來估算標準差</t>
  </si>
  <si>
    <t>STDEVA 函數</t>
  </si>
  <si>
    <t>根據樣本來估計標準差，包含數字、文字和邏輯值</t>
  </si>
  <si>
    <t>STDEVPA 函數</t>
  </si>
  <si>
    <t>根據整個母體來計算標準差，包含數字、文字和邏輯值</t>
  </si>
  <si>
    <t>STEYX 函數</t>
  </si>
  <si>
    <t>傳回迴歸分析中為每個 x 所預測之 y 值的標準誤差</t>
  </si>
  <si>
    <t>T.DIST 函數</t>
  </si>
  <si>
    <t>傳回 Student T 分配的百分點 (機率)</t>
  </si>
  <si>
    <t>T.DIST.2T 函數</t>
  </si>
  <si>
    <t>T.DIST.RT 函數</t>
  </si>
  <si>
    <t>傳回 Student T 分配</t>
  </si>
  <si>
    <t>T.INV 函數</t>
  </si>
  <si>
    <t>傳回以機率和自由度函數表示之 Student T 分配的 T 值</t>
  </si>
  <si>
    <t>T.INV.2T 函數</t>
  </si>
  <si>
    <t>傳回 Student T 分配的反函數值</t>
  </si>
  <si>
    <t>T.TEST 函數</t>
  </si>
  <si>
    <t>傳回與 Student T 檢定相關的機率</t>
  </si>
  <si>
    <t>TREND 函數</t>
  </si>
  <si>
    <t>TRIMMEAN 函數</t>
  </si>
  <si>
    <t>傳回資料集內部的平均值</t>
  </si>
  <si>
    <t>VAR.P 函數</t>
  </si>
  <si>
    <t>根據整個母體來計算變異數</t>
  </si>
  <si>
    <t>VAR.S 函數</t>
  </si>
  <si>
    <t>根據樣本來估算變異數</t>
  </si>
  <si>
    <t>VARA 函數</t>
  </si>
  <si>
    <t>根據樣本來估算變異數，包含數字、文字和邏輯值</t>
  </si>
  <si>
    <t>VARPA 函數</t>
  </si>
  <si>
    <t>根據整個母體來計算變異數，包含數字、文字和邏輯值</t>
  </si>
  <si>
    <t>WEIBULL.DIST 函數</t>
  </si>
  <si>
    <t>傳回 Weibull 分配</t>
  </si>
  <si>
    <t>Z.TEST 函數</t>
  </si>
  <si>
    <t>傳回 Z 檢定的單尾機率值</t>
  </si>
  <si>
    <t>說明</t>
    <phoneticPr fontId="3" type="noConversion"/>
  </si>
  <si>
    <t>COUNT</t>
  </si>
  <si>
    <t>計算引數清單中數值的個數</t>
  </si>
  <si>
    <t>COUNT(value1,value2, ...)</t>
  </si>
  <si>
    <t>計數</t>
    <phoneticPr fontId="3" type="noConversion"/>
  </si>
  <si>
    <t>7-1</t>
    <phoneticPr fontId="3" type="noConversion"/>
  </si>
  <si>
    <t>COUNTA</t>
  </si>
  <si>
    <t>COUNTA(value1,value2, ...)</t>
  </si>
  <si>
    <t>COUNTIF</t>
  </si>
  <si>
    <t>計算符合指定條件的區域中的非空儲存格數</t>
  </si>
  <si>
    <t>countif(range,criteria)</t>
    <phoneticPr fontId="3" type="noConversion"/>
  </si>
  <si>
    <t>7-2</t>
  </si>
  <si>
    <t>COUNTBLANK</t>
  </si>
  <si>
    <t>計算範圍中空儲存格的個數</t>
  </si>
  <si>
    <t>countblank(range)</t>
    <phoneticPr fontId="3" type="noConversion"/>
  </si>
  <si>
    <t>7-3</t>
    <phoneticPr fontId="3" type="noConversion"/>
  </si>
  <si>
    <t>SUMIF</t>
  </si>
  <si>
    <t>按指定準則加總指定儲存格</t>
  </si>
  <si>
    <t>sumtif(range,criteria)</t>
    <phoneticPr fontId="3" type="noConversion"/>
  </si>
  <si>
    <t>加總</t>
    <phoneticPr fontId="3" type="noConversion"/>
  </si>
  <si>
    <t>7-4</t>
    <phoneticPr fontId="3" type="noConversion"/>
  </si>
  <si>
    <t>數學函數</t>
    <phoneticPr fontId="3" type="noConversion"/>
  </si>
  <si>
    <t>AVERAGE</t>
  </si>
  <si>
    <t>AVERAGE(number1,number2, ...)</t>
  </si>
  <si>
    <t>平均值</t>
  </si>
  <si>
    <t>7-5</t>
  </si>
  <si>
    <t>AVERAGEA</t>
  </si>
  <si>
    <t>AVERAGEA(value1,value2,...)</t>
  </si>
  <si>
    <t>AVEDEV</t>
  </si>
  <si>
    <t>傳回一組資料與其平均值絕對偏差的平均值</t>
    <phoneticPr fontId="3" type="noConversion"/>
  </si>
  <si>
    <t>AVEDEV(number1,number2, ...)</t>
  </si>
  <si>
    <t>HARMEAN</t>
  </si>
  <si>
    <t>傳回調和平均值</t>
  </si>
  <si>
    <t>HARMEAN(number1,number2, ...)</t>
  </si>
  <si>
    <t>COVAR</t>
  </si>
  <si>
    <t>傳回共變數，即成對偏差乘積的平均數</t>
    <phoneticPr fontId="3" type="noConversion"/>
  </si>
  <si>
    <t>COVAR(array1,array2)</t>
  </si>
  <si>
    <t>平均數</t>
  </si>
  <si>
    <t>GEOMEAN</t>
  </si>
  <si>
    <t>傳回幾何平均數</t>
  </si>
  <si>
    <t>GEOMEAN(number1,number2, ...)</t>
  </si>
  <si>
    <t>MAX</t>
  </si>
  <si>
    <t>傳回引數清單中的最大值</t>
    <phoneticPr fontId="3" type="noConversion"/>
  </si>
  <si>
    <t>MAX(number1,number2,...)</t>
  </si>
  <si>
    <t>最大值</t>
  </si>
  <si>
    <t>7-6</t>
  </si>
  <si>
    <t>MAXA</t>
  </si>
  <si>
    <t>MAXA(value1,value2,...)</t>
  </si>
  <si>
    <t>MIN</t>
  </si>
  <si>
    <t>傳回引數清單的最小值</t>
  </si>
  <si>
    <t>MIN(number1,number2, ...)</t>
  </si>
  <si>
    <t>最小值</t>
    <phoneticPr fontId="3" type="noConversion"/>
  </si>
  <si>
    <t>7-7</t>
  </si>
  <si>
    <t>MINA</t>
  </si>
  <si>
    <t>MINA(value1,value2,...)</t>
  </si>
  <si>
    <t>CRITBINOM</t>
  </si>
  <si>
    <t>傳回累積二項分配小於或等於臨界值的最小值</t>
  </si>
  <si>
    <t>CRITBINOM(trials,probability_s,alpha)</t>
  </si>
  <si>
    <t>STDEV</t>
  </si>
  <si>
    <t>根據樣本來估計標準差</t>
    <phoneticPr fontId="3" type="noConversion"/>
  </si>
  <si>
    <t>STDEV(number1,number2,...)</t>
  </si>
  <si>
    <t>樣本標準差</t>
    <phoneticPr fontId="3" type="noConversion"/>
  </si>
  <si>
    <t>7-8</t>
  </si>
  <si>
    <t>STDEVA</t>
  </si>
  <si>
    <t>STDEVA(value1,value2,...)</t>
  </si>
  <si>
    <t>STDEVP</t>
  </si>
  <si>
    <t>STDEVP(number1,number2,...)</t>
  </si>
  <si>
    <t>母體標準差</t>
    <phoneticPr fontId="3" type="noConversion"/>
  </si>
  <si>
    <t>7-9</t>
  </si>
  <si>
    <t>STDEVPA</t>
  </si>
  <si>
    <t>STDEVPA(value1,value2,...)</t>
  </si>
  <si>
    <t>VAR</t>
  </si>
  <si>
    <t>根據樣本來估計變異數</t>
    <phoneticPr fontId="3" type="noConversion"/>
  </si>
  <si>
    <t>VAR(number1,number2,...)</t>
  </si>
  <si>
    <t>樣本變異數</t>
    <phoneticPr fontId="3" type="noConversion"/>
  </si>
  <si>
    <t>7-10</t>
  </si>
  <si>
    <t>VARA</t>
  </si>
  <si>
    <t>根據樣本來估計變異數，包含數字、文字和邏輯值</t>
  </si>
  <si>
    <t>VARA(value1,value2,...)</t>
  </si>
  <si>
    <t>VARP</t>
  </si>
  <si>
    <t>VARP(number1,number2,...)</t>
  </si>
  <si>
    <t>母體變異數</t>
    <phoneticPr fontId="3" type="noConversion"/>
  </si>
  <si>
    <t>7-11</t>
  </si>
  <si>
    <t>VARPA</t>
  </si>
  <si>
    <t>VARPA(value1,value2,...)</t>
  </si>
  <si>
    <t>RANK</t>
  </si>
  <si>
    <t>傳回某數在數字清單中的排位</t>
  </si>
  <si>
    <t>RANK(number,ref,order)</t>
  </si>
  <si>
    <t>排名</t>
    <phoneticPr fontId="3" type="noConversion"/>
  </si>
  <si>
    <t>7-12</t>
  </si>
  <si>
    <t>PERCENTRANK</t>
  </si>
  <si>
    <t>傳回資料集中值的百分比排位</t>
    <phoneticPr fontId="3" type="noConversion"/>
  </si>
  <si>
    <t>PERCENTRANK(array,x,significance)</t>
  </si>
  <si>
    <t>排名(百分比)</t>
    <phoneticPr fontId="3" type="noConversion"/>
  </si>
  <si>
    <t>PERCENTILE</t>
  </si>
  <si>
    <t>傳回範圍中第k個值的百分比</t>
  </si>
  <si>
    <t>PERCENTILE(array,k)</t>
  </si>
  <si>
    <t>百分比</t>
  </si>
  <si>
    <t>FREQUENCY</t>
  </si>
  <si>
    <t>傳回作為向量陣列的頻率分配</t>
    <phoneticPr fontId="3" type="noConversion"/>
  </si>
  <si>
    <t>FREQUENCY(data_array,bins_array)</t>
  </si>
  <si>
    <t>頻率分配</t>
  </si>
  <si>
    <t>7-13</t>
  </si>
  <si>
    <t>MODE</t>
  </si>
  <si>
    <t>傳回資料集中出現最多的值</t>
  </si>
  <si>
    <t>MODE(number1,number2, ...)</t>
  </si>
  <si>
    <t>眾數</t>
    <phoneticPr fontId="3" type="noConversion"/>
  </si>
  <si>
    <t>7-14</t>
  </si>
  <si>
    <t>MEDIAN</t>
  </si>
  <si>
    <t>MEDIAN(number1,number2, ...)</t>
  </si>
  <si>
    <t>中位數</t>
    <phoneticPr fontId="3" type="noConversion"/>
  </si>
  <si>
    <t>7-15</t>
  </si>
  <si>
    <t>QUARTILE</t>
  </si>
  <si>
    <t>傳回資料集的四分位數</t>
    <phoneticPr fontId="3" type="noConversion"/>
  </si>
  <si>
    <t>QUARTILE(array,quart)</t>
  </si>
  <si>
    <t>四分位數</t>
  </si>
  <si>
    <t>7-16</t>
  </si>
  <si>
    <t>SKEW</t>
  </si>
  <si>
    <t>傳回分配的偏態</t>
    <phoneticPr fontId="3" type="noConversion"/>
  </si>
  <si>
    <t>SKEW(number1,number2,...)</t>
  </si>
  <si>
    <t>偏態</t>
  </si>
  <si>
    <t>7-17</t>
    <phoneticPr fontId="3" type="noConversion"/>
  </si>
  <si>
    <t>KURT</t>
  </si>
  <si>
    <t>傳回資料集的峰度</t>
    <phoneticPr fontId="3" type="noConversion"/>
  </si>
  <si>
    <t>KURT(number1,number2, ...)</t>
  </si>
  <si>
    <t>峰度</t>
  </si>
  <si>
    <t>7-18</t>
    <phoneticPr fontId="3" type="noConversion"/>
  </si>
  <si>
    <t>TRIMMEAN</t>
  </si>
  <si>
    <t>傳回資料集合內部的平均數</t>
    <phoneticPr fontId="3" type="noConversion"/>
  </si>
  <si>
    <t>TRIMMEAN(array,percent)</t>
  </si>
  <si>
    <t>7-19</t>
    <phoneticPr fontId="3" type="noConversion"/>
  </si>
  <si>
    <t>LARGE</t>
  </si>
  <si>
    <t>傳回資料集中第k個最大值</t>
  </si>
  <si>
    <t>LARGE(array,k)</t>
  </si>
  <si>
    <t>array</t>
    <phoneticPr fontId="3" type="noConversion"/>
  </si>
  <si>
    <t>7-20</t>
  </si>
  <si>
    <t>SMALL</t>
  </si>
  <si>
    <t>傳回資料集中的第k個最小值</t>
  </si>
  <si>
    <t>SMALL(array,k)</t>
  </si>
  <si>
    <t>7-21</t>
  </si>
  <si>
    <t>敘述統計</t>
    <phoneticPr fontId="3" type="noConversion"/>
  </si>
  <si>
    <r>
      <t>計算一組資料內之各相關統計值。如：均數、變異數、標準差、中位數、眾數、偏態、峰度、第幾大、第幾小、</t>
    </r>
    <r>
      <rPr>
        <sz val="12"/>
        <rFont val="Times New Roman"/>
        <family val="1"/>
      </rPr>
      <t>…</t>
    </r>
    <r>
      <rPr>
        <sz val="12"/>
        <rFont val="細明體"/>
        <family val="3"/>
        <charset val="136"/>
      </rPr>
      <t>等</t>
    </r>
    <phoneticPr fontId="3" type="noConversion"/>
  </si>
  <si>
    <t>工具/資料分析/敘述統計</t>
    <phoneticPr fontId="3" type="noConversion"/>
  </si>
  <si>
    <t>敘述統計</t>
  </si>
  <si>
    <t>7-22</t>
  </si>
  <si>
    <t>SUMSQ</t>
  </si>
  <si>
    <t>傳回引數的平方和</t>
  </si>
  <si>
    <t>sumsq(number1,number2…)</t>
    <phoneticPr fontId="3" type="noConversion"/>
  </si>
  <si>
    <t>均方和</t>
    <phoneticPr fontId="3" type="noConversion"/>
  </si>
  <si>
    <t>7-23</t>
    <phoneticPr fontId="3" type="noConversion"/>
  </si>
  <si>
    <t>SUBTOTAL</t>
  </si>
  <si>
    <t>傳回清單或資料庫中的小計</t>
  </si>
  <si>
    <t>subtotal(function_num,ref1,[ref2]..)</t>
    <phoneticPr fontId="3" type="noConversion"/>
  </si>
  <si>
    <t>小計</t>
    <phoneticPr fontId="3" type="noConversion"/>
  </si>
  <si>
    <t>7-24</t>
    <phoneticPr fontId="3" type="noConversion"/>
  </si>
  <si>
    <t>DEVSQ</t>
  </si>
  <si>
    <t>傳回偏差的平方和</t>
    <phoneticPr fontId="3" type="noConversion"/>
  </si>
  <si>
    <t>DEVSQ(number1,number2,...)</t>
  </si>
  <si>
    <t>平方和</t>
  </si>
  <si>
    <t>NORMSDIST</t>
  </si>
  <si>
    <t>傳回標準常態累計分配</t>
  </si>
  <si>
    <t>NORMSDIST(z)</t>
  </si>
  <si>
    <t>分配</t>
    <phoneticPr fontId="3" type="noConversion"/>
  </si>
  <si>
    <t>8-1</t>
    <phoneticPr fontId="3" type="noConversion"/>
  </si>
  <si>
    <t>NORMDIST</t>
  </si>
  <si>
    <t>傳回常態累計分配</t>
  </si>
  <si>
    <t>NORMDIST(x,mean,standard_dev,cumulative)</t>
  </si>
  <si>
    <t>NORMSINV</t>
  </si>
  <si>
    <t>傳回標準常態累計分配的反值</t>
  </si>
  <si>
    <t>NORMSINV(probability)</t>
  </si>
  <si>
    <t>分配反函數</t>
    <phoneticPr fontId="3" type="noConversion"/>
  </si>
  <si>
    <t>8-2</t>
  </si>
  <si>
    <t>NORMINV</t>
  </si>
  <si>
    <t>傳回常態累計分配的反值</t>
  </si>
  <si>
    <t>NORMINV(probability,mean,standard_dev)</t>
  </si>
  <si>
    <t>CONFIDENCE</t>
  </si>
  <si>
    <t>傳回母體平均數的信賴區間</t>
    <phoneticPr fontId="3" type="noConversion"/>
  </si>
  <si>
    <t>CONFIDENCE(alpha,standard_dev,size)</t>
  </si>
  <si>
    <t>信賴區間</t>
  </si>
  <si>
    <t>8-3</t>
    <phoneticPr fontId="3" type="noConversion"/>
  </si>
  <si>
    <t>ZTEST</t>
  </si>
  <si>
    <t>傳回z檢定的單尾機率值</t>
  </si>
  <si>
    <t>ZTEST(array,x,sigma)</t>
  </si>
  <si>
    <t>檢定</t>
  </si>
  <si>
    <t>8-4</t>
  </si>
  <si>
    <t>CHITEST</t>
  </si>
  <si>
    <t>傳回獨立性檢定</t>
    <phoneticPr fontId="3" type="noConversion"/>
  </si>
  <si>
    <t>CHITEST(actual_range,expected_range)</t>
  </si>
  <si>
    <t>FTEST</t>
  </si>
  <si>
    <t>傳回F檢定的結果</t>
  </si>
  <si>
    <t>FTEST(array1,array2)</t>
  </si>
  <si>
    <t>8-12</t>
  </si>
  <si>
    <t>TDIST</t>
  </si>
  <si>
    <t>傳回Student's式t分配</t>
  </si>
  <si>
    <t>TDIST(x,degrees_freedom,tails)</t>
  </si>
  <si>
    <t>8-5</t>
  </si>
  <si>
    <t>TINV</t>
  </si>
  <si>
    <t>傳回Student's式t分配的反值</t>
  </si>
  <si>
    <t>TINV(probability,degrees_freedom)</t>
  </si>
  <si>
    <t>8-6</t>
  </si>
  <si>
    <t>TTEST</t>
  </si>
  <si>
    <r>
      <t>傳回</t>
    </r>
    <r>
      <rPr>
        <sz val="12"/>
        <rFont val="Times New Roman"/>
        <family val="1"/>
      </rPr>
      <t>Student's</t>
    </r>
    <r>
      <rPr>
        <sz val="12"/>
        <rFont val="細明體"/>
        <family val="3"/>
        <charset val="136"/>
      </rPr>
      <t>式</t>
    </r>
    <r>
      <rPr>
        <sz val="12"/>
        <rFont val="Times New Roman"/>
        <family val="1"/>
      </rPr>
      <t>t</t>
    </r>
    <r>
      <rPr>
        <sz val="12"/>
        <rFont val="細明體"/>
        <family val="3"/>
        <charset val="136"/>
      </rPr>
      <t>檢定相關的機率</t>
    </r>
    <phoneticPr fontId="3" type="noConversion"/>
  </si>
  <si>
    <t>TTEST(array1,array2,tails,type)</t>
  </si>
  <si>
    <t>機率</t>
  </si>
  <si>
    <t>8-7</t>
  </si>
  <si>
    <t>PROB</t>
  </si>
  <si>
    <t>傳回區域中值在上下限之間的機率</t>
    <phoneticPr fontId="3" type="noConversion"/>
  </si>
  <si>
    <t>PROB(x_range,prob_range,lower_limit,upper_limit)</t>
  </si>
  <si>
    <t>CHIDIST</t>
  </si>
  <si>
    <t>傳回單尾卡方分配的機率</t>
  </si>
  <si>
    <t>CHIDIST(x,degrees_freedom)</t>
  </si>
  <si>
    <t>8-8</t>
  </si>
  <si>
    <t>CHIINV</t>
  </si>
  <si>
    <t>傳回單尾卡方分配的反值</t>
  </si>
  <si>
    <t>CHIINV(probability,degrees_freedom)</t>
  </si>
  <si>
    <t>8-9</t>
  </si>
  <si>
    <t>FDIST</t>
  </si>
  <si>
    <t>傳回F機率分配</t>
  </si>
  <si>
    <t>FDIST(x,degrees_freedom1,degrees_freedom2)</t>
  </si>
  <si>
    <t>8-10</t>
  </si>
  <si>
    <t>FINV</t>
  </si>
  <si>
    <t>傳回F機率分配的反值</t>
  </si>
  <si>
    <t>FINV(probability,degrees_freedom1,degrees_freedom2)</t>
  </si>
  <si>
    <t>8-11</t>
  </si>
  <si>
    <t>BETADIST</t>
  </si>
  <si>
    <t>傳回beta累計分配函數</t>
  </si>
  <si>
    <t>BETADIST(x,alpha,beta,A,B)</t>
  </si>
  <si>
    <t>BETAINV</t>
  </si>
  <si>
    <t>傳回Beta分配累積函數的反函數值</t>
  </si>
  <si>
    <t>BETAINV(probability,alpha,beta,A,B)</t>
  </si>
  <si>
    <t>BINOMDIST</t>
  </si>
  <si>
    <t>傳回單獨項二項分配機率</t>
  </si>
  <si>
    <t>BINOMDIST(number_s,trials,probability_s,cumulative)</t>
  </si>
  <si>
    <t>EXPONDIST</t>
  </si>
  <si>
    <t>EXPONDIST(x,lambda,cumulative)</t>
  </si>
  <si>
    <t>GAMMADIST</t>
  </si>
  <si>
    <t>GAMMADIST(x,alpha,beta,cumulative)</t>
  </si>
  <si>
    <t>GAMMAINV</t>
  </si>
  <si>
    <t>傳回伽瑪累積分配的反值</t>
  </si>
  <si>
    <t>GAMMAINV(probability,alpha,beta)</t>
  </si>
  <si>
    <t>HYPGEOMDIST</t>
  </si>
  <si>
    <t>HYPGEOMDIST(sample_s,number_sample, population_s,number_population)</t>
  </si>
  <si>
    <t>LOGINV</t>
  </si>
  <si>
    <t>傳回對數常態分配的反值</t>
  </si>
  <si>
    <t>LOGINV(probability,mean,standard_dev)</t>
  </si>
  <si>
    <t>LOGNORMDIST</t>
  </si>
  <si>
    <t>傳回累計對數常態分配</t>
  </si>
  <si>
    <t>LOGNORMDIST(x,mean,standard_dev)</t>
  </si>
  <si>
    <t>NEGBINOMDIST</t>
  </si>
  <si>
    <t>NEGBINOMDIST(number_f,number_s,probability_s)</t>
  </si>
  <si>
    <t>POISSON</t>
  </si>
  <si>
    <t>POISSON(x,mean,cumulative)</t>
  </si>
  <si>
    <t>WEIBULL</t>
  </si>
  <si>
    <t>傳回Weibull分配</t>
  </si>
  <si>
    <t>WEIBULL(x,alpha,beta,cumulative)</t>
  </si>
  <si>
    <t>CORREL</t>
  </si>
  <si>
    <t>傳回兩個資料集之間的相關係數</t>
    <phoneticPr fontId="3" type="noConversion"/>
  </si>
  <si>
    <t>CORREL(array1,array2)</t>
  </si>
  <si>
    <t>相關係數</t>
  </si>
  <si>
    <t>9-1</t>
    <phoneticPr fontId="3" type="noConversion"/>
  </si>
  <si>
    <t>RSQ</t>
  </si>
  <si>
    <t>RSQ(known_y's,known_x's)</t>
  </si>
  <si>
    <t>PEARSON</t>
  </si>
  <si>
    <t>傳回皮耳森積差相關係數</t>
    <phoneticPr fontId="3" type="noConversion"/>
  </si>
  <si>
    <t>PEARSON(array1,array2)</t>
  </si>
  <si>
    <t>LINEST</t>
  </si>
  <si>
    <t>傳回線性趨勢的參數</t>
    <phoneticPr fontId="3" type="noConversion"/>
  </si>
  <si>
    <t>LINEST(known_y's,known_x's,const,stats)</t>
  </si>
  <si>
    <t>9-6</t>
    <phoneticPr fontId="3" type="noConversion"/>
  </si>
  <si>
    <t>INTERCEPT</t>
  </si>
  <si>
    <t>傳回線性迴歸線的截距</t>
    <phoneticPr fontId="3" type="noConversion"/>
  </si>
  <si>
    <t>INTERCEPT(known_y's,known_x's)</t>
  </si>
  <si>
    <t>9-7</t>
    <phoneticPr fontId="3" type="noConversion"/>
  </si>
  <si>
    <t>SLOPE</t>
  </si>
  <si>
    <t>傳回線性迴歸直線的斜率</t>
    <phoneticPr fontId="3" type="noConversion"/>
  </si>
  <si>
    <t>SLOPE(known_y's,known_x's)</t>
  </si>
  <si>
    <t>9-8</t>
    <phoneticPr fontId="3" type="noConversion"/>
  </si>
  <si>
    <t>STEYX</t>
  </si>
  <si>
    <r>
      <t>傳回迴歸線中為每個</t>
    </r>
    <r>
      <rPr>
        <sz val="12"/>
        <rFont val="Times New Roman"/>
        <family val="1"/>
      </rPr>
      <t>x</t>
    </r>
    <r>
      <rPr>
        <sz val="12"/>
        <rFont val="細明體"/>
        <family val="3"/>
        <charset val="136"/>
      </rPr>
      <t>所預測</t>
    </r>
    <r>
      <rPr>
        <sz val="12"/>
        <rFont val="Times New Roman"/>
        <family val="1"/>
      </rPr>
      <t>y</t>
    </r>
    <r>
      <rPr>
        <sz val="12"/>
        <rFont val="細明體"/>
        <family val="3"/>
        <charset val="136"/>
      </rPr>
      <t>值時所產生的標準差</t>
    </r>
    <phoneticPr fontId="3" type="noConversion"/>
  </si>
  <si>
    <t>STEYX(known_y's,known_x's)</t>
  </si>
  <si>
    <t>LOGEST</t>
  </si>
  <si>
    <t>LOGEST(known_y's,known_x's,const,stats)</t>
  </si>
  <si>
    <t>9-11</t>
    <phoneticPr fontId="3" type="noConversion"/>
  </si>
  <si>
    <t>FORECAST</t>
  </si>
  <si>
    <t>傳回線性趨向上的一個值</t>
  </si>
  <si>
    <t>FORECAST(x,known_y's,known_x's)</t>
  </si>
  <si>
    <t>趨勢</t>
  </si>
  <si>
    <t>9-9</t>
    <phoneticPr fontId="3" type="noConversion"/>
  </si>
  <si>
    <t>TREND</t>
  </si>
  <si>
    <t>傳回線性趨勢線上的值</t>
  </si>
  <si>
    <t>TREND(known_y's,known_x's,new_x's,const)</t>
  </si>
  <si>
    <t>9-10</t>
  </si>
  <si>
    <t>GROWTH</t>
  </si>
  <si>
    <t>傳回指數趨勢線上的值</t>
    <phoneticPr fontId="3" type="noConversion"/>
  </si>
  <si>
    <t>GROWTH(known_y's,known_x's,new_x's,const)</t>
  </si>
  <si>
    <t>9-12</t>
    <phoneticPr fontId="3" type="noConversion"/>
  </si>
  <si>
    <t>GAMMALN</t>
  </si>
  <si>
    <r>
      <t>傳回伽瑪函數的自然對數，</t>
    </r>
    <r>
      <rPr>
        <sz val="12"/>
        <rFont val="Times New Roman"/>
        <family val="1"/>
      </rPr>
      <t>Γ(x)</t>
    </r>
    <phoneticPr fontId="3" type="noConversion"/>
  </si>
  <si>
    <t>GAMMALN(x)</t>
  </si>
  <si>
    <t>自然對數</t>
  </si>
  <si>
    <t>FISHER</t>
  </si>
  <si>
    <t>傳回費雪轉換</t>
    <phoneticPr fontId="3" type="noConversion"/>
  </si>
  <si>
    <t>FISHER(x)</t>
  </si>
  <si>
    <t>費雪轉換</t>
  </si>
  <si>
    <t>FISHERINV</t>
  </si>
  <si>
    <t>傳回費雪轉換的反值</t>
  </si>
  <si>
    <t>FISHERINV(y)</t>
  </si>
  <si>
    <t>PERMUT</t>
  </si>
  <si>
    <t>傳回指定物件數的排列數</t>
    <phoneticPr fontId="3" type="noConversion"/>
  </si>
  <si>
    <t>PERMUT(number,number_chosen)</t>
  </si>
  <si>
    <t>排列數</t>
  </si>
  <si>
    <t>STANDARDIZE</t>
  </si>
  <si>
    <t>傳回一個常態化數值</t>
    <phoneticPr fontId="3" type="noConversion"/>
  </si>
  <si>
    <t>STANDARDIZE(x,mean,standard_dev)</t>
  </si>
  <si>
    <t>常態化數值</t>
  </si>
  <si>
    <r>
      <t>•</t>
    </r>
    <r>
      <rPr>
        <sz val="12"/>
        <color rgb="FF000000"/>
        <rFont val="新細明體"/>
        <family val="1"/>
        <charset val="136"/>
      </rPr>
      <t>收集到有關汽車鈑金、省油與價格之滿意度資料</t>
    </r>
  </si>
  <si>
    <r>
      <t>•</t>
    </r>
    <r>
      <rPr>
        <sz val="12"/>
        <color rgb="FF000000"/>
        <rFont val="新細明體"/>
        <family val="1"/>
        <charset val="136"/>
      </rPr>
      <t>執行「資料</t>
    </r>
    <r>
      <rPr>
        <sz val="12"/>
        <color rgb="FF000000"/>
        <rFont val="Calibri"/>
        <family val="2"/>
      </rPr>
      <t>/</t>
    </r>
    <r>
      <rPr>
        <sz val="12"/>
        <color rgb="FF000000"/>
        <rFont val="新細明體"/>
        <family val="1"/>
        <charset val="136"/>
      </rPr>
      <t>資料分析</t>
    </r>
    <r>
      <rPr>
        <sz val="12"/>
        <color rgb="FF000000"/>
        <rFont val="Calibri"/>
        <family val="2"/>
      </rPr>
      <t>…</t>
    </r>
    <r>
      <rPr>
        <sz val="12"/>
        <color rgb="FF000000"/>
        <rFont val="新細明體"/>
        <family val="1"/>
        <charset val="136"/>
      </rPr>
      <t>」</t>
    </r>
  </si>
  <si>
    <r>
      <t>•</t>
    </r>
    <r>
      <rPr>
        <sz val="12"/>
        <color rgb="FF000000"/>
        <rFont val="新細明體"/>
        <family val="1"/>
        <charset val="136"/>
      </rPr>
      <t>選「相關係數」，續按［確定］鈕</t>
    </r>
  </si>
  <si>
    <r>
      <t>•</t>
    </r>
    <r>
      <rPr>
        <sz val="12"/>
        <color rgb="FF000000"/>
        <rFont val="新細明體"/>
        <family val="1"/>
        <charset val="136"/>
      </rPr>
      <t>於『輸入範圍』處，設定兩組資料之範圍（本例為</t>
    </r>
    <r>
      <rPr>
        <sz val="12"/>
        <color rgb="FF000000"/>
        <rFont val="Calibri"/>
        <family val="2"/>
      </rPr>
      <t>A3:C17</t>
    </r>
    <r>
      <rPr>
        <sz val="12"/>
        <color rgb="FF000000"/>
        <rFont val="新細明體"/>
        <family val="1"/>
        <charset val="136"/>
      </rPr>
      <t>）</t>
    </r>
  </si>
  <si>
    <r>
      <t>•</t>
    </r>
    <r>
      <rPr>
        <sz val="12"/>
        <color rgb="FF000000"/>
        <rFont val="新細明體"/>
        <family val="1"/>
        <charset val="136"/>
      </rPr>
      <t>將『分組方式』安排為「逐欄</t>
    </r>
    <r>
      <rPr>
        <sz val="12"/>
        <color rgb="FF000000"/>
        <rFont val="Calibri"/>
        <family val="2"/>
      </rPr>
      <t>(C)</t>
    </r>
    <r>
      <rPr>
        <sz val="12"/>
        <color rgb="FF000000"/>
        <rFont val="新細明體"/>
        <family val="1"/>
        <charset val="136"/>
      </rPr>
      <t>」</t>
    </r>
  </si>
  <si>
    <r>
      <rPr>
        <sz val="12"/>
        <rFont val="Times New Roman"/>
        <family val="1"/>
      </rPr>
      <t>欄 1</t>
    </r>
  </si>
  <si>
    <r>
      <rPr>
        <sz val="12"/>
        <rFont val="Times New Roman"/>
        <family val="1"/>
      </rPr>
      <t>欄 2</t>
    </r>
  </si>
  <si>
    <r>
      <rPr>
        <sz val="12"/>
        <rFont val="Times New Roman"/>
        <family val="1"/>
      </rPr>
      <t>欄 3</t>
    </r>
  </si>
  <si>
    <r>
      <t>•</t>
    </r>
    <r>
      <rPr>
        <sz val="20"/>
        <color rgb="FF0000FF"/>
        <rFont val="Calibri"/>
        <family val="2"/>
      </rPr>
      <t>CORREL(</t>
    </r>
    <r>
      <rPr>
        <sz val="20"/>
        <color rgb="FF0000FF"/>
        <rFont val="新細明體"/>
        <family val="1"/>
        <charset val="136"/>
      </rPr>
      <t>範圍</t>
    </r>
    <r>
      <rPr>
        <sz val="20"/>
        <color rgb="FF0000FF"/>
        <rFont val="Calibri"/>
        <family val="2"/>
      </rPr>
      <t>1,</t>
    </r>
    <r>
      <rPr>
        <sz val="20"/>
        <color rgb="FF0000FF"/>
        <rFont val="新細明體"/>
        <family val="1"/>
        <charset val="136"/>
      </rPr>
      <t>範圍</t>
    </r>
    <r>
      <rPr>
        <sz val="20"/>
        <color rgb="FF0000FF"/>
        <rFont val="Calibri"/>
        <family val="2"/>
      </rPr>
      <t>2)</t>
    </r>
  </si>
  <si>
    <r>
      <t>•</t>
    </r>
    <r>
      <rPr>
        <sz val="20"/>
        <color rgb="FF000000"/>
        <rFont val="新細明體"/>
        <family val="1"/>
        <charset val="136"/>
      </rPr>
      <t>計算兩組數字範圍之相關係數，兩組數字範圍之資料點必須相同</t>
    </r>
  </si>
  <si>
    <r>
      <t>•</t>
    </r>
    <r>
      <rPr>
        <sz val="20"/>
        <color rgb="FF000000"/>
        <rFont val="新細明體"/>
        <family val="1"/>
        <charset val="136"/>
      </rPr>
      <t>所謂相關是指兩變項（</t>
    </r>
    <r>
      <rPr>
        <sz val="20"/>
        <color rgb="FF000000"/>
        <rFont val="Calibri"/>
        <family val="2"/>
      </rPr>
      <t>X</t>
    </r>
    <r>
      <rPr>
        <sz val="20"/>
        <color rgb="FF000000"/>
        <rFont val="新細明體"/>
        <family val="1"/>
        <charset val="136"/>
      </rPr>
      <t>、</t>
    </r>
    <r>
      <rPr>
        <sz val="20"/>
        <color rgb="FF000000"/>
        <rFont val="Calibri"/>
        <family val="2"/>
      </rPr>
      <t>Y</t>
    </r>
    <r>
      <rPr>
        <sz val="20"/>
        <color rgb="FF000000"/>
        <rFont val="新細明體"/>
        <family val="1"/>
        <charset val="136"/>
      </rPr>
      <t>）間相互發生之關聯</t>
    </r>
  </si>
  <si>
    <r>
      <t>•</t>
    </r>
    <r>
      <rPr>
        <sz val="20"/>
        <color rgb="FF000000"/>
        <rFont val="新細明體"/>
        <family val="1"/>
        <charset val="136"/>
      </rPr>
      <t>要瞭解相關，通常有二種方式</t>
    </r>
  </si>
  <si>
    <r>
      <t>•</t>
    </r>
    <r>
      <rPr>
        <sz val="20"/>
        <color rgb="FF000000"/>
        <rFont val="新細明體"/>
        <family val="1"/>
        <charset val="136"/>
      </rPr>
      <t>繪製資料散佈圖（即</t>
    </r>
    <r>
      <rPr>
        <sz val="20"/>
        <color rgb="FF000000"/>
        <rFont val="Calibri"/>
        <family val="2"/>
      </rPr>
      <t>Excel</t>
    </r>
    <r>
      <rPr>
        <sz val="20"/>
        <color rgb="FF000000"/>
        <rFont val="新細明體"/>
        <family val="1"/>
        <charset val="136"/>
      </rPr>
      <t>之</t>
    </r>
    <r>
      <rPr>
        <sz val="20"/>
        <color rgb="FF000000"/>
        <rFont val="Calibri"/>
        <family val="2"/>
      </rPr>
      <t>XY</t>
    </r>
    <r>
      <rPr>
        <sz val="20"/>
        <color rgb="FF000000"/>
        <rFont val="新細明體"/>
        <family val="1"/>
        <charset val="136"/>
      </rPr>
      <t>圖）</t>
    </r>
  </si>
  <si>
    <r>
      <t>•</t>
    </r>
    <r>
      <rPr>
        <sz val="20"/>
        <color rgb="FF000000"/>
        <rFont val="新細明體"/>
        <family val="1"/>
        <charset val="136"/>
      </rPr>
      <t>計算相關係數（表示相關程度強弱、相關方向異同之量數）</t>
    </r>
  </si>
  <si>
    <r>
      <t>•</t>
    </r>
    <r>
      <rPr>
        <sz val="12"/>
        <color rgb="FF000000"/>
        <rFont val="新細明體"/>
        <family val="1"/>
        <charset val="136"/>
      </rPr>
      <t>『增益集』之『分析工具』進行計算其相關係數表：</t>
    </r>
    <phoneticPr fontId="3" type="noConversion"/>
  </si>
  <si>
    <t>工作表</t>
  </si>
  <si>
    <t>相關CORREL</t>
  </si>
  <si>
    <t>成績</t>
  </si>
  <si>
    <t>學童</t>
  </si>
  <si>
    <t>汽車</t>
  </si>
  <si>
    <t>相關矩陣</t>
  </si>
  <si>
    <t>直線迴歸</t>
  </si>
  <si>
    <t>廣告費與銷售量</t>
  </si>
  <si>
    <t>殘差與判定係數</t>
  </si>
  <si>
    <t>廣告費與銷售量1</t>
  </si>
  <si>
    <t>廣告費與銷售量2</t>
  </si>
  <si>
    <t>年齡與所得－線性</t>
  </si>
  <si>
    <t>年齡與所得－非線性</t>
  </si>
  <si>
    <t>年齡與所得－二次式迴歸</t>
  </si>
  <si>
    <t>成就動機x成績</t>
  </si>
  <si>
    <t>樹木直徑與高度－線性</t>
  </si>
  <si>
    <t>樹木直徑與高度－對數</t>
  </si>
  <si>
    <t>對數迴歸</t>
  </si>
  <si>
    <t>廣告與銷售量</t>
  </si>
  <si>
    <t>存放款</t>
  </si>
  <si>
    <t>中古車車價</t>
  </si>
  <si>
    <t>信用分數</t>
  </si>
  <si>
    <t>上課出席率</t>
  </si>
  <si>
    <t>年齡與所得迴歸</t>
  </si>
  <si>
    <t>對數迴歸 1</t>
  </si>
  <si>
    <t>LINEST1</t>
  </si>
  <si>
    <t>LINEST2</t>
  </si>
  <si>
    <t>NO</t>
    <phoneticPr fontId="3" type="noConversion"/>
  </si>
  <si>
    <t>T001</t>
    <phoneticPr fontId="3" type="noConversion"/>
  </si>
  <si>
    <t>T002</t>
  </si>
  <si>
    <t>T003</t>
  </si>
  <si>
    <t>T004</t>
  </si>
  <si>
    <t>T005</t>
  </si>
  <si>
    <t>T006</t>
  </si>
  <si>
    <t>T007</t>
  </si>
  <si>
    <t>T008</t>
  </si>
  <si>
    <t>T009</t>
  </si>
  <si>
    <t>T010</t>
  </si>
  <si>
    <t>T011</t>
  </si>
  <si>
    <t>T012</t>
  </si>
  <si>
    <t>T013</t>
  </si>
  <si>
    <t>T014</t>
  </si>
  <si>
    <t>T015</t>
  </si>
  <si>
    <t>T016</t>
  </si>
  <si>
    <t>T017</t>
  </si>
  <si>
    <t>T018</t>
  </si>
  <si>
    <t>T019</t>
  </si>
  <si>
    <t>T020</t>
  </si>
  <si>
    <t>T021</t>
  </si>
  <si>
    <t>T022</t>
  </si>
  <si>
    <t>T023</t>
  </si>
  <si>
    <t>T024</t>
  </si>
  <si>
    <t>T025</t>
  </si>
  <si>
    <t>T026</t>
  </si>
  <si>
    <t>T027</t>
  </si>
  <si>
    <t>T028</t>
  </si>
  <si>
    <t>T029</t>
  </si>
  <si>
    <t>T030</t>
  </si>
  <si>
    <t>T031</t>
  </si>
  <si>
    <t>T032</t>
  </si>
  <si>
    <t>T033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</si>
</sst>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0.0"/>
    <numFmt numFmtId="177" formatCode="0.00_ "/>
    <numFmt numFmtId="178" formatCode="0.00_);[Red]\(0.00\)"/>
    <numFmt numFmtId="179" formatCode="0.0000_ "/>
    <numFmt numFmtId="180" formatCode="0.0_ "/>
    <numFmt numFmtId="181" formatCode="_(* #,##0_);_(* \(#,##0\);_(* &quot;-&quot;_);_(@_)"/>
    <numFmt numFmtId="182" formatCode="#,##0.0"/>
    <numFmt numFmtId="183" formatCode="0;_飿"/>
    <numFmt numFmtId="184" formatCode="0.000_ "/>
    <numFmt numFmtId="185" formatCode="0.000"/>
    <numFmt numFmtId="186" formatCode="0.0000"/>
    <numFmt numFmtId="187" formatCode="m&quot;月&quot;d&quot;日&quot;"/>
  </numFmts>
  <fonts count="37">
    <font>
      <sz val="12"/>
      <name val="Times New Roman"/>
      <family val="1"/>
    </font>
    <font>
      <sz val="12"/>
      <name val="Times New Roman"/>
      <family val="1"/>
    </font>
    <font>
      <b/>
      <sz val="12"/>
      <name val="新細明體"/>
      <family val="1"/>
      <charset val="136"/>
      <scheme val="minor"/>
    </font>
    <font>
      <sz val="9"/>
      <name val="細明體"/>
      <family val="3"/>
      <charset val="136"/>
    </font>
    <font>
      <sz val="12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name val="新細明體"/>
      <family val="1"/>
      <charset val="136"/>
      <scheme val="major"/>
    </font>
    <font>
      <b/>
      <sz val="12"/>
      <name val="新細明體"/>
      <family val="1"/>
      <charset val="136"/>
    </font>
    <font>
      <b/>
      <vertAlign val="superscript"/>
      <sz val="12"/>
      <name val="新細明體"/>
      <family val="1"/>
      <charset val="136"/>
    </font>
    <font>
      <b/>
      <vertAlign val="subscript"/>
      <sz val="12"/>
      <name val="新細明體"/>
      <family val="1"/>
      <charset val="136"/>
    </font>
    <font>
      <sz val="9"/>
      <name val="新細明體"/>
      <family val="1"/>
      <charset val="136"/>
    </font>
    <font>
      <vertAlign val="superscript"/>
      <sz val="12"/>
      <name val="新細明體"/>
      <family val="1"/>
      <charset val="136"/>
      <scheme val="minor"/>
    </font>
    <font>
      <vertAlign val="subscript"/>
      <sz val="12"/>
      <name val="新細明體"/>
      <family val="1"/>
      <charset val="136"/>
      <scheme val="minor"/>
    </font>
    <font>
      <sz val="11"/>
      <name val="新細明體"/>
      <family val="1"/>
      <charset val="136"/>
      <scheme val="minor"/>
    </font>
    <font>
      <vertAlign val="superscript"/>
      <sz val="11"/>
      <name val="新細明體"/>
      <family val="1"/>
      <charset val="136"/>
      <scheme val="minor"/>
    </font>
    <font>
      <sz val="12"/>
      <color rgb="FF333333"/>
      <name val="Microsoft JhengHei UI"/>
      <family val="2"/>
      <charset val="136"/>
    </font>
    <font>
      <sz val="12"/>
      <name val="細明體"/>
      <family val="3"/>
      <charset val="136"/>
    </font>
    <font>
      <u/>
      <sz val="12"/>
      <color theme="10"/>
      <name val="新細明體"/>
      <family val="2"/>
      <charset val="136"/>
      <scheme val="minor"/>
    </font>
    <font>
      <sz val="12"/>
      <color rgb="FF666666"/>
      <name val="Microsoft JhengHei UI"/>
      <family val="2"/>
      <charset val="136"/>
    </font>
    <font>
      <u/>
      <sz val="12"/>
      <color rgb="FF7030A0"/>
      <name val="新細明體"/>
      <family val="2"/>
      <charset val="136"/>
      <scheme val="minor"/>
    </font>
    <font>
      <sz val="12"/>
      <color rgb="FF7030A0"/>
      <name val="Microsoft JhengHei UI"/>
      <family val="2"/>
      <charset val="136"/>
    </font>
    <font>
      <sz val="12"/>
      <color rgb="FF7030A0"/>
      <name val="Times New Roman"/>
      <family val="1"/>
    </font>
    <font>
      <sz val="12"/>
      <color indexed="12"/>
      <name val="Times New Roman"/>
      <family val="1"/>
    </font>
    <font>
      <sz val="12"/>
      <color indexed="12"/>
      <name val="細明體"/>
      <family val="3"/>
      <charset val="136"/>
    </font>
    <font>
      <sz val="12"/>
      <color indexed="56"/>
      <name val="Times New Roman"/>
      <family val="1"/>
    </font>
    <font>
      <sz val="12"/>
      <color indexed="56"/>
      <name val="細明體"/>
      <family val="3"/>
      <charset val="136"/>
    </font>
    <font>
      <sz val="12"/>
      <name val="Arial"/>
      <family val="2"/>
    </font>
    <font>
      <sz val="12"/>
      <color rgb="FF000000"/>
      <name val="新細明體"/>
      <family val="1"/>
      <charset val="136"/>
    </font>
    <font>
      <sz val="12"/>
      <color rgb="FF000000"/>
      <name val="Calibri"/>
      <family val="2"/>
    </font>
    <font>
      <sz val="12"/>
      <color rgb="FFFF0000"/>
      <name val="Microsoft JhengHei UI"/>
      <family val="2"/>
      <charset val="136"/>
    </font>
    <font>
      <u/>
      <sz val="12"/>
      <color rgb="FFFF0000"/>
      <name val="新細明體"/>
      <family val="2"/>
      <charset val="136"/>
      <scheme val="minor"/>
    </font>
    <font>
      <sz val="12"/>
      <color rgb="FFFF0000"/>
      <name val="Times New Roman"/>
      <family val="1"/>
    </font>
    <font>
      <sz val="20"/>
      <name val="Arial"/>
      <family val="2"/>
    </font>
    <font>
      <sz val="20"/>
      <color rgb="FF0000FF"/>
      <name val="Calibri"/>
      <family val="2"/>
    </font>
    <font>
      <sz val="20"/>
      <color rgb="FF0000FF"/>
      <name val="新細明體"/>
      <family val="1"/>
      <charset val="136"/>
    </font>
    <font>
      <sz val="20"/>
      <color rgb="FF000000"/>
      <name val="新細明體"/>
      <family val="1"/>
      <charset val="136"/>
    </font>
    <font>
      <sz val="20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8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/>
    <xf numFmtId="0" fontId="5" fillId="0" borderId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154">
    <xf numFmtId="0" fontId="0" fillId="0" borderId="0" xfId="0"/>
    <xf numFmtId="0" fontId="4" fillId="0" borderId="0" xfId="0" applyFont="1"/>
    <xf numFmtId="176" fontId="4" fillId="0" borderId="0" xfId="0" applyNumberFormat="1" applyFont="1"/>
    <xf numFmtId="2" fontId="4" fillId="0" borderId="0" xfId="0" applyNumberFormat="1" applyFont="1"/>
    <xf numFmtId="0" fontId="4" fillId="0" borderId="0" xfId="3" applyFont="1"/>
    <xf numFmtId="3" fontId="4" fillId="0" borderId="0" xfId="3" applyNumberFormat="1" applyFont="1"/>
    <xf numFmtId="177" fontId="4" fillId="0" borderId="0" xfId="0" applyNumberFormat="1" applyFont="1"/>
    <xf numFmtId="178" fontId="4" fillId="0" borderId="0" xfId="0" applyNumberFormat="1" applyFont="1"/>
    <xf numFmtId="179" fontId="4" fillId="0" borderId="0" xfId="0" applyNumberFormat="1" applyFont="1"/>
    <xf numFmtId="180" fontId="4" fillId="0" borderId="0" xfId="3" applyNumberFormat="1" applyFont="1"/>
    <xf numFmtId="181" fontId="4" fillId="0" borderId="0" xfId="1" applyFont="1"/>
    <xf numFmtId="180" fontId="4" fillId="0" borderId="0" xfId="0" applyNumberFormat="1" applyFont="1"/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3" fontId="4" fillId="0" borderId="0" xfId="0" applyNumberFormat="1" applyFont="1"/>
    <xf numFmtId="0" fontId="4" fillId="0" borderId="1" xfId="0" applyFont="1" applyBorder="1" applyAlignment="1">
      <alignment horizontal="centerContinuous"/>
    </xf>
    <xf numFmtId="0" fontId="4" fillId="0" borderId="2" xfId="0" applyFont="1" applyBorder="1"/>
    <xf numFmtId="0" fontId="4" fillId="0" borderId="1" xfId="0" applyFont="1" applyBorder="1" applyAlignment="1">
      <alignment horizontal="center"/>
    </xf>
    <xf numFmtId="0" fontId="4" fillId="0" borderId="0" xfId="4" applyFont="1"/>
    <xf numFmtId="0" fontId="2" fillId="0" borderId="0" xfId="0" applyFont="1" applyAlignment="1">
      <alignment horizontal="center" wrapText="1"/>
    </xf>
    <xf numFmtId="182" fontId="4" fillId="0" borderId="0" xfId="0" applyNumberFormat="1" applyFont="1"/>
    <xf numFmtId="0" fontId="4" fillId="0" borderId="0" xfId="5" applyFont="1">
      <alignment vertical="center"/>
    </xf>
    <xf numFmtId="9" fontId="4" fillId="0" borderId="0" xfId="2" applyFont="1" applyAlignment="1">
      <alignment vertical="center"/>
    </xf>
    <xf numFmtId="0" fontId="5" fillId="0" borderId="0" xfId="6">
      <alignment vertical="center"/>
    </xf>
    <xf numFmtId="0" fontId="5" fillId="0" borderId="0" xfId="6" applyAlignment="1">
      <alignment horizontal="right" vertical="center"/>
    </xf>
    <xf numFmtId="183" fontId="4" fillId="0" borderId="0" xfId="0" applyNumberFormat="1" applyFont="1"/>
    <xf numFmtId="0" fontId="6" fillId="0" borderId="0" xfId="0" applyFont="1"/>
    <xf numFmtId="3" fontId="6" fillId="0" borderId="0" xfId="0" applyNumberFormat="1" applyFont="1"/>
    <xf numFmtId="182" fontId="6" fillId="0" borderId="0" xfId="0" applyNumberFormat="1" applyFont="1"/>
    <xf numFmtId="0" fontId="7" fillId="0" borderId="0" xfId="0" applyFont="1" applyAlignment="1">
      <alignment horizontal="right"/>
    </xf>
    <xf numFmtId="0" fontId="5" fillId="0" borderId="0" xfId="3"/>
    <xf numFmtId="0" fontId="5" fillId="0" borderId="0" xfId="3" applyAlignment="1">
      <alignment horizontal="center" wrapText="1"/>
    </xf>
    <xf numFmtId="0" fontId="5" fillId="0" borderId="0" xfId="3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/>
    <xf numFmtId="0" fontId="7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0" fontId="4" fillId="0" borderId="0" xfId="3" applyFont="1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0" xfId="4" applyFont="1"/>
    <xf numFmtId="0" fontId="7" fillId="0" borderId="0" xfId="4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4" fillId="0" borderId="2" xfId="0" applyFont="1" applyBorder="1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4" fillId="0" borderId="0" xfId="5" applyFont="1" applyAlignment="1">
      <alignment horizontal="center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184" fontId="4" fillId="0" borderId="0" xfId="0" applyNumberFormat="1" applyFont="1" applyAlignment="1">
      <alignment horizontal="right"/>
    </xf>
    <xf numFmtId="184" fontId="4" fillId="0" borderId="0" xfId="0" applyNumberFormat="1" applyFont="1"/>
    <xf numFmtId="0" fontId="2" fillId="0" borderId="0" xfId="7" applyFont="1"/>
    <xf numFmtId="0" fontId="4" fillId="0" borderId="0" xfId="7" applyFont="1"/>
    <xf numFmtId="0" fontId="4" fillId="0" borderId="0" xfId="7" applyFont="1" applyAlignment="1">
      <alignment horizontal="center"/>
    </xf>
    <xf numFmtId="0" fontId="2" fillId="0" borderId="0" xfId="7" applyFont="1" applyAlignment="1">
      <alignment horizontal="center"/>
    </xf>
    <xf numFmtId="0" fontId="2" fillId="0" borderId="0" xfId="0" applyFont="1"/>
    <xf numFmtId="185" fontId="4" fillId="0" borderId="0" xfId="0" applyNumberFormat="1" applyFont="1"/>
    <xf numFmtId="0" fontId="4" fillId="0" borderId="0" xfId="8" applyFont="1"/>
    <xf numFmtId="0" fontId="2" fillId="0" borderId="0" xfId="8" applyFont="1" applyAlignment="1">
      <alignment horizontal="right"/>
    </xf>
    <xf numFmtId="0" fontId="2" fillId="0" borderId="0" xfId="8" applyFont="1"/>
    <xf numFmtId="0" fontId="2" fillId="0" borderId="0" xfId="8" applyFont="1" applyAlignment="1">
      <alignment horizontal="right" wrapText="1"/>
    </xf>
    <xf numFmtId="9" fontId="4" fillId="0" borderId="0" xfId="8" applyNumberFormat="1" applyFont="1"/>
    <xf numFmtId="0" fontId="2" fillId="0" borderId="0" xfId="9" applyFont="1">
      <alignment vertical="center"/>
    </xf>
    <xf numFmtId="0" fontId="4" fillId="0" borderId="0" xfId="9" applyFont="1">
      <alignment vertic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right"/>
    </xf>
    <xf numFmtId="3" fontId="13" fillId="0" borderId="0" xfId="0" applyNumberFormat="1" applyFont="1"/>
    <xf numFmtId="186" fontId="13" fillId="0" borderId="0" xfId="0" applyNumberFormat="1" applyFont="1"/>
    <xf numFmtId="2" fontId="13" fillId="0" borderId="0" xfId="0" applyNumberFormat="1" applyFont="1"/>
    <xf numFmtId="0" fontId="15" fillId="2" borderId="3" xfId="0" applyFont="1" applyFill="1" applyBorder="1" applyAlignment="1">
      <alignment horizontal="left" vertical="center"/>
    </xf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 applyAlignment="1">
      <alignment horizontal="left" vertical="top"/>
    </xf>
    <xf numFmtId="0" fontId="16" fillId="3" borderId="3" xfId="10" applyFont="1" applyFill="1" applyBorder="1" applyAlignment="1">
      <alignment horizontal="center" shrinkToFit="1"/>
    </xf>
    <xf numFmtId="0" fontId="16" fillId="3" borderId="3" xfId="0" applyFont="1" applyFill="1" applyBorder="1" applyAlignment="1">
      <alignment horizontal="center" shrinkToFit="1"/>
    </xf>
    <xf numFmtId="0" fontId="17" fillId="4" borderId="3" xfId="11" applyFill="1" applyBorder="1" applyAlignment="1">
      <alignment vertical="center"/>
    </xf>
    <xf numFmtId="0" fontId="18" fillId="4" borderId="3" xfId="0" applyFont="1" applyFill="1" applyBorder="1" applyAlignment="1">
      <alignment vertical="center"/>
    </xf>
    <xf numFmtId="0" fontId="18" fillId="4" borderId="3" xfId="0" applyFont="1" applyFill="1" applyBorder="1" applyAlignment="1">
      <alignment horizontal="left" vertical="top"/>
    </xf>
    <xf numFmtId="0" fontId="0" fillId="0" borderId="3" xfId="0" applyBorder="1" applyAlignment="1">
      <alignment vertical="center"/>
    </xf>
    <xf numFmtId="0" fontId="17" fillId="5" borderId="3" xfId="11" applyFill="1" applyBorder="1" applyAlignment="1">
      <alignment vertical="center"/>
    </xf>
    <xf numFmtId="0" fontId="18" fillId="5" borderId="3" xfId="0" applyFont="1" applyFill="1" applyBorder="1" applyAlignment="1">
      <alignment vertical="center"/>
    </xf>
    <xf numFmtId="0" fontId="18" fillId="6" borderId="3" xfId="0" applyFont="1" applyFill="1" applyBorder="1" applyAlignment="1">
      <alignment vertical="center"/>
    </xf>
    <xf numFmtId="0" fontId="19" fillId="7" borderId="3" xfId="11" applyFont="1" applyFill="1" applyBorder="1" applyAlignment="1">
      <alignment vertical="center"/>
    </xf>
    <xf numFmtId="0" fontId="20" fillId="7" borderId="3" xfId="0" applyFont="1" applyFill="1" applyBorder="1" applyAlignment="1">
      <alignment vertical="center"/>
    </xf>
    <xf numFmtId="0" fontId="20" fillId="7" borderId="3" xfId="0" applyFont="1" applyFill="1" applyBorder="1" applyAlignment="1">
      <alignment horizontal="left" vertical="top"/>
    </xf>
    <xf numFmtId="0" fontId="20" fillId="6" borderId="3" xfId="0" applyFont="1" applyFill="1" applyBorder="1" applyAlignment="1">
      <alignment vertical="center"/>
    </xf>
    <xf numFmtId="0" fontId="21" fillId="7" borderId="3" xfId="0" applyFont="1" applyFill="1" applyBorder="1" applyAlignment="1">
      <alignment vertical="center"/>
    </xf>
    <xf numFmtId="0" fontId="17" fillId="8" borderId="3" xfId="11" applyFill="1" applyBorder="1" applyAlignment="1">
      <alignment vertical="center"/>
    </xf>
    <xf numFmtId="0" fontId="18" fillId="8" borderId="3" xfId="0" applyFont="1" applyFill="1" applyBorder="1" applyAlignment="1">
      <alignment vertical="center"/>
    </xf>
    <xf numFmtId="0" fontId="18" fillId="8" borderId="3" xfId="0" applyFont="1" applyFill="1" applyBorder="1" applyAlignment="1">
      <alignment horizontal="left" vertical="top"/>
    </xf>
    <xf numFmtId="0" fontId="0" fillId="8" borderId="3" xfId="0" applyFill="1" applyBorder="1" applyAlignment="1">
      <alignment vertical="center"/>
    </xf>
    <xf numFmtId="0" fontId="0" fillId="0" borderId="0" xfId="0" applyAlignment="1">
      <alignment horizontal="left" vertical="top"/>
    </xf>
    <xf numFmtId="0" fontId="16" fillId="3" borderId="3" xfId="0" applyFont="1" applyFill="1" applyBorder="1" applyAlignment="1">
      <alignment horizontal="center" wrapText="1"/>
    </xf>
    <xf numFmtId="0" fontId="16" fillId="3" borderId="3" xfId="0" applyFont="1" applyFill="1" applyBorder="1" applyAlignment="1">
      <alignment vertical="top" shrinkToFit="1"/>
    </xf>
    <xf numFmtId="0" fontId="16" fillId="3" borderId="0" xfId="0" applyFont="1" applyFill="1" applyAlignment="1">
      <alignment horizontal="center" shrinkToFit="1"/>
    </xf>
    <xf numFmtId="0" fontId="1" fillId="0" borderId="0" xfId="0" applyFont="1" applyAlignment="1">
      <alignment horizontal="center"/>
    </xf>
    <xf numFmtId="0" fontId="0" fillId="9" borderId="0" xfId="0" applyFill="1"/>
    <xf numFmtId="0" fontId="0" fillId="9" borderId="0" xfId="0" applyFill="1" applyAlignment="1">
      <alignment shrinkToFit="1"/>
    </xf>
    <xf numFmtId="0" fontId="16" fillId="9" borderId="0" xfId="0" applyFont="1" applyFill="1" applyAlignment="1">
      <alignment shrinkToFit="1"/>
    </xf>
    <xf numFmtId="0" fontId="0" fillId="9" borderId="0" xfId="0" quotePrefix="1" applyFill="1"/>
    <xf numFmtId="0" fontId="22" fillId="10" borderId="0" xfId="0" applyFont="1" applyFill="1"/>
    <xf numFmtId="0" fontId="22" fillId="10" borderId="0" xfId="0" applyFont="1" applyFill="1" applyAlignment="1">
      <alignment wrapText="1"/>
    </xf>
    <xf numFmtId="0" fontId="22" fillId="10" borderId="0" xfId="0" applyFont="1" applyFill="1" applyAlignment="1">
      <alignment shrinkToFit="1"/>
    </xf>
    <xf numFmtId="0" fontId="23" fillId="10" borderId="0" xfId="0" applyFont="1" applyFill="1" applyAlignment="1">
      <alignment shrinkToFit="1"/>
    </xf>
    <xf numFmtId="0" fontId="22" fillId="10" borderId="0" xfId="0" quotePrefix="1" applyFont="1" applyFill="1" applyAlignment="1">
      <alignment shrinkToFit="1"/>
    </xf>
    <xf numFmtId="0" fontId="16" fillId="0" borderId="0" xfId="0" applyFont="1" applyAlignment="1">
      <alignment wrapText="1"/>
    </xf>
    <xf numFmtId="0" fontId="1" fillId="0" borderId="0" xfId="0" applyFont="1"/>
    <xf numFmtId="0" fontId="0" fillId="11" borderId="0" xfId="0" applyFill="1"/>
    <xf numFmtId="0" fontId="0" fillId="11" borderId="0" xfId="0" applyFill="1" applyAlignment="1">
      <alignment shrinkToFit="1"/>
    </xf>
    <xf numFmtId="0" fontId="16" fillId="11" borderId="0" xfId="0" applyFont="1" applyFill="1" applyAlignment="1">
      <alignment shrinkToFit="1"/>
    </xf>
    <xf numFmtId="0" fontId="16" fillId="0" borderId="0" xfId="0" applyFont="1"/>
    <xf numFmtId="0" fontId="0" fillId="0" borderId="0" xfId="0" applyAlignment="1">
      <alignment shrinkToFit="1"/>
    </xf>
    <xf numFmtId="0" fontId="16" fillId="0" borderId="0" xfId="0" applyFont="1" applyAlignment="1">
      <alignment shrinkToFit="1"/>
    </xf>
    <xf numFmtId="0" fontId="16" fillId="11" borderId="0" xfId="0" applyFont="1" applyFill="1"/>
    <xf numFmtId="0" fontId="16" fillId="9" borderId="0" xfId="0" applyFont="1" applyFill="1"/>
    <xf numFmtId="0" fontId="0" fillId="12" borderId="0" xfId="0" applyFill="1"/>
    <xf numFmtId="0" fontId="16" fillId="12" borderId="0" xfId="0" applyFont="1" applyFill="1"/>
    <xf numFmtId="0" fontId="0" fillId="12" borderId="0" xfId="0" applyFill="1" applyAlignment="1">
      <alignment shrinkToFit="1"/>
    </xf>
    <xf numFmtId="0" fontId="16" fillId="12" borderId="0" xfId="0" applyFont="1" applyFill="1" applyAlignment="1">
      <alignment shrinkToFit="1"/>
    </xf>
    <xf numFmtId="0" fontId="24" fillId="9" borderId="0" xfId="0" applyFont="1" applyFill="1"/>
    <xf numFmtId="0" fontId="25" fillId="9" borderId="0" xfId="0" applyFont="1" applyFill="1"/>
    <xf numFmtId="0" fontId="24" fillId="9" borderId="0" xfId="0" applyFont="1" applyFill="1" applyAlignment="1">
      <alignment shrinkToFit="1"/>
    </xf>
    <xf numFmtId="0" fontId="25" fillId="9" borderId="0" xfId="0" applyFont="1" applyFill="1" applyAlignment="1">
      <alignment shrinkToFit="1"/>
    </xf>
    <xf numFmtId="0" fontId="0" fillId="0" borderId="0" xfId="0" quotePrefix="1"/>
    <xf numFmtId="187" fontId="0" fillId="0" borderId="0" xfId="0" quotePrefix="1" applyNumberFormat="1"/>
    <xf numFmtId="0" fontId="16" fillId="13" borderId="0" xfId="0" applyFont="1" applyFill="1"/>
    <xf numFmtId="0" fontId="16" fillId="13" borderId="0" xfId="0" applyFont="1" applyFill="1" applyAlignment="1">
      <alignment shrinkToFit="1"/>
    </xf>
    <xf numFmtId="0" fontId="0" fillId="0" borderId="0" xfId="0" quotePrefix="1" applyAlignment="1">
      <alignment shrinkToFit="1"/>
    </xf>
    <xf numFmtId="0" fontId="22" fillId="12" borderId="0" xfId="0" applyFont="1" applyFill="1"/>
    <xf numFmtId="0" fontId="22" fillId="12" borderId="0" xfId="0" applyFont="1" applyFill="1" applyAlignment="1">
      <alignment wrapText="1"/>
    </xf>
    <xf numFmtId="0" fontId="22" fillId="12" borderId="0" xfId="0" quotePrefix="1" applyFont="1" applyFill="1" applyAlignment="1">
      <alignment shrinkToFit="1"/>
    </xf>
    <xf numFmtId="0" fontId="23" fillId="12" borderId="0" xfId="0" applyFont="1" applyFill="1" applyAlignment="1">
      <alignment shrinkToFit="1"/>
    </xf>
    <xf numFmtId="187" fontId="0" fillId="0" borderId="0" xfId="0" quotePrefix="1" applyNumberFormat="1" applyAlignment="1">
      <alignment shrinkToFit="1"/>
    </xf>
    <xf numFmtId="0" fontId="24" fillId="11" borderId="0" xfId="0" applyFont="1" applyFill="1"/>
    <xf numFmtId="0" fontId="24" fillId="11" borderId="0" xfId="0" applyFont="1" applyFill="1" applyAlignment="1">
      <alignment shrinkToFit="1"/>
    </xf>
    <xf numFmtId="0" fontId="25" fillId="11" borderId="0" xfId="0" applyFont="1" applyFill="1" applyAlignment="1">
      <alignment shrinkToFit="1"/>
    </xf>
    <xf numFmtId="0" fontId="24" fillId="0" borderId="0" xfId="0" applyFont="1"/>
    <xf numFmtId="0" fontId="24" fillId="0" borderId="0" xfId="0" applyFont="1" applyAlignment="1">
      <alignment shrinkToFit="1"/>
    </xf>
    <xf numFmtId="0" fontId="25" fillId="0" borderId="0" xfId="0" applyFont="1" applyAlignment="1">
      <alignment shrinkToFit="1"/>
    </xf>
    <xf numFmtId="0" fontId="26" fillId="0" borderId="0" xfId="0" applyFont="1" applyAlignment="1">
      <alignment horizontal="left" vertical="center" indent="2" readingOrder="1"/>
    </xf>
    <xf numFmtId="0" fontId="0" fillId="0" borderId="0" xfId="0" applyFill="1" applyBorder="1" applyAlignment="1"/>
    <xf numFmtId="0" fontId="0" fillId="0" borderId="2" xfId="0" applyFill="1" applyBorder="1" applyAlignment="1"/>
    <xf numFmtId="0" fontId="0" fillId="0" borderId="1" xfId="0" applyFont="1" applyFill="1" applyBorder="1" applyAlignment="1">
      <alignment horizontal="center"/>
    </xf>
    <xf numFmtId="0" fontId="0" fillId="0" borderId="0" xfId="0" applyFont="1" applyFill="1" applyBorder="1" applyAlignment="1"/>
    <xf numFmtId="0" fontId="0" fillId="0" borderId="2" xfId="0" applyFont="1" applyFill="1" applyBorder="1" applyAlignment="1"/>
    <xf numFmtId="0" fontId="29" fillId="8" borderId="3" xfId="0" applyFont="1" applyFill="1" applyBorder="1" applyAlignment="1">
      <alignment vertical="center"/>
    </xf>
    <xf numFmtId="0" fontId="30" fillId="8" borderId="3" xfId="11" applyFont="1" applyFill="1" applyBorder="1" applyAlignment="1">
      <alignment vertical="center"/>
    </xf>
    <xf numFmtId="0" fontId="29" fillId="8" borderId="3" xfId="0" applyFont="1" applyFill="1" applyBorder="1" applyAlignment="1">
      <alignment horizontal="left" vertical="top"/>
    </xf>
    <xf numFmtId="0" fontId="31" fillId="8" borderId="3" xfId="0" applyFont="1" applyFill="1" applyBorder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left" vertical="center" indent="2" readingOrder="1"/>
    </xf>
    <xf numFmtId="0" fontId="32" fillId="0" borderId="0" xfId="0" applyFont="1" applyAlignment="1">
      <alignment horizontal="left" vertical="center" indent="6" readingOrder="1"/>
    </xf>
  </cellXfs>
  <cellStyles count="12">
    <cellStyle name="一般" xfId="0" builtinId="0"/>
    <cellStyle name="一般 2" xfId="6" xr:uid="{00000000-0005-0000-0000-000001000000}"/>
    <cellStyle name="一般 2 2" xfId="7" xr:uid="{00000000-0005-0000-0000-000002000000}"/>
    <cellStyle name="一般_Ch12習題" xfId="4" xr:uid="{00000000-0005-0000-0000-000003000000}"/>
    <cellStyle name="一般_Ch13練習" xfId="3" xr:uid="{00000000-0005-0000-0000-000004000000}"/>
    <cellStyle name="一般_Ch13練習_1" xfId="5" xr:uid="{00000000-0005-0000-0000-000005000000}"/>
    <cellStyle name="一般_Ch23範例" xfId="8" xr:uid="{00000000-0005-0000-0000-000006000000}"/>
    <cellStyle name="一般_function2003-text" xfId="10" xr:uid="{9A57891E-9F2D-4C8F-91A1-EF61173D8192}"/>
    <cellStyle name="一般_成績" xfId="9" xr:uid="{00000000-0005-0000-0000-000007000000}"/>
    <cellStyle name="千分位[0]" xfId="1" builtinId="6"/>
    <cellStyle name="百分比" xfId="2" builtinId="5"/>
    <cellStyle name="超連結 2" xfId="11" xr:uid="{11D346CB-E17F-42BA-901C-05198EE8443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廣告費與銷售量之關係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相關CORREL!$C$1</c:f>
              <c:strCache>
                <c:ptCount val="1"/>
                <c:pt idx="0">
                  <c:v>銷售量(萬)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相關CORREL!$B$2:$B$13</c:f>
              <c:numCache>
                <c:formatCode>General</c:formatCode>
                <c:ptCount val="12"/>
                <c:pt idx="0">
                  <c:v>250</c:v>
                </c:pt>
                <c:pt idx="1">
                  <c:v>300</c:v>
                </c:pt>
                <c:pt idx="2">
                  <c:v>200</c:v>
                </c:pt>
                <c:pt idx="3">
                  <c:v>180</c:v>
                </c:pt>
                <c:pt idx="4">
                  <c:v>150</c:v>
                </c:pt>
                <c:pt idx="5">
                  <c:v>200</c:v>
                </c:pt>
                <c:pt idx="6">
                  <c:v>240</c:v>
                </c:pt>
                <c:pt idx="7">
                  <c:v>300</c:v>
                </c:pt>
                <c:pt idx="8">
                  <c:v>190</c:v>
                </c:pt>
                <c:pt idx="9">
                  <c:v>150</c:v>
                </c:pt>
                <c:pt idx="10">
                  <c:v>120</c:v>
                </c:pt>
                <c:pt idx="11">
                  <c:v>220</c:v>
                </c:pt>
              </c:numCache>
            </c:numRef>
          </c:xVal>
          <c:yVal>
            <c:numRef>
              <c:f>相關CORREL!$C$2:$C$13</c:f>
              <c:numCache>
                <c:formatCode>#,##0</c:formatCode>
                <c:ptCount val="12"/>
                <c:pt idx="0">
                  <c:v>2600</c:v>
                </c:pt>
                <c:pt idx="1">
                  <c:v>2950</c:v>
                </c:pt>
                <c:pt idx="2">
                  <c:v>1850</c:v>
                </c:pt>
                <c:pt idx="3">
                  <c:v>1650</c:v>
                </c:pt>
                <c:pt idx="4">
                  <c:v>1500</c:v>
                </c:pt>
                <c:pt idx="5">
                  <c:v>2400</c:v>
                </c:pt>
                <c:pt idx="6">
                  <c:v>2800</c:v>
                </c:pt>
                <c:pt idx="7">
                  <c:v>2960</c:v>
                </c:pt>
                <c:pt idx="8">
                  <c:v>2400</c:v>
                </c:pt>
                <c:pt idx="9">
                  <c:v>1600</c:v>
                </c:pt>
                <c:pt idx="10">
                  <c:v>1500</c:v>
                </c:pt>
                <c:pt idx="11">
                  <c:v>2350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70-42BB-BC89-EFC304EB9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616904"/>
        <c:axId val="233551168"/>
      </c:scatterChart>
      <c:valAx>
        <c:axId val="233616904"/>
        <c:scaling>
          <c:orientation val="minMax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廣告費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3551168"/>
        <c:crosses val="autoZero"/>
        <c:crossBetween val="midCat"/>
      </c:valAx>
      <c:valAx>
        <c:axId val="233551168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銷售量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3616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年齡與每月所得關係圖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'年齡與所得－二次式迴歸'!$B$1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'年齡與所得－二次式迴歸'!$A$2:$A$15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'年齡與所得－二次式迴歸'!$B$2:$B$15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288-403A-8754-2E20B673C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749352"/>
        <c:axId val="235749744"/>
      </c:scatterChart>
      <c:valAx>
        <c:axId val="235749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9744"/>
        <c:crosses val="autoZero"/>
        <c:crossBetween val="midCat"/>
      </c:valAx>
      <c:valAx>
        <c:axId val="23574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9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直徑與高度之關係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'樹木直徑與高度－線性'!$B$1</c:f>
              <c:strCache>
                <c:ptCount val="1"/>
                <c:pt idx="0">
                  <c:v>高度(呎)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'樹木直徑與高度－線性'!$A$2:$A$12</c:f>
              <c:numCache>
                <c:formatCode>0.0</c:formatCode>
                <c:ptCount val="11"/>
                <c:pt idx="0">
                  <c:v>0.9</c:v>
                </c:pt>
                <c:pt idx="1">
                  <c:v>1.2</c:v>
                </c:pt>
                <c:pt idx="2">
                  <c:v>2.9</c:v>
                </c:pt>
                <c:pt idx="3">
                  <c:v>3</c:v>
                </c:pt>
                <c:pt idx="4">
                  <c:v>3.3</c:v>
                </c:pt>
                <c:pt idx="5">
                  <c:v>4</c:v>
                </c:pt>
                <c:pt idx="6">
                  <c:v>6.5</c:v>
                </c:pt>
                <c:pt idx="7">
                  <c:v>9.6</c:v>
                </c:pt>
                <c:pt idx="8">
                  <c:v>12.4</c:v>
                </c:pt>
                <c:pt idx="9">
                  <c:v>16.2</c:v>
                </c:pt>
                <c:pt idx="10">
                  <c:v>27.2</c:v>
                </c:pt>
              </c:numCache>
            </c:numRef>
          </c:xVal>
          <c:yVal>
            <c:numRef>
              <c:f>'樹木直徑與高度－線性'!$B$2:$B$12</c:f>
              <c:numCache>
                <c:formatCode>General</c:formatCode>
                <c:ptCount val="11"/>
                <c:pt idx="0">
                  <c:v>17</c:v>
                </c:pt>
                <c:pt idx="1">
                  <c:v>25</c:v>
                </c:pt>
                <c:pt idx="2">
                  <c:v>32</c:v>
                </c:pt>
                <c:pt idx="3">
                  <c:v>35</c:v>
                </c:pt>
                <c:pt idx="4">
                  <c:v>46</c:v>
                </c:pt>
                <c:pt idx="5">
                  <c:v>58</c:v>
                </c:pt>
                <c:pt idx="6">
                  <c:v>69</c:v>
                </c:pt>
                <c:pt idx="7">
                  <c:v>75</c:v>
                </c:pt>
                <c:pt idx="8">
                  <c:v>72</c:v>
                </c:pt>
                <c:pt idx="9">
                  <c:v>78</c:v>
                </c:pt>
                <c:pt idx="10">
                  <c:v>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CE-41EC-BB49-648E12067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750528"/>
        <c:axId val="235750920"/>
      </c:scatterChart>
      <c:valAx>
        <c:axId val="235750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直徑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50920"/>
        <c:crosses val="autoZero"/>
        <c:crossBetween val="midCat"/>
      </c:valAx>
      <c:valAx>
        <c:axId val="235750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高度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505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直徑與高度之關係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'樹木直徑與高度－對數'!$B$1</c:f>
              <c:strCache>
                <c:ptCount val="1"/>
                <c:pt idx="0">
                  <c:v>高度(呎)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'樹木直徑與高度－對數'!$A$2:$A$12</c:f>
              <c:numCache>
                <c:formatCode>0.0</c:formatCode>
                <c:ptCount val="11"/>
                <c:pt idx="0">
                  <c:v>0.9</c:v>
                </c:pt>
                <c:pt idx="1">
                  <c:v>1.2</c:v>
                </c:pt>
                <c:pt idx="2">
                  <c:v>2.9</c:v>
                </c:pt>
                <c:pt idx="3">
                  <c:v>3</c:v>
                </c:pt>
                <c:pt idx="4">
                  <c:v>3.3</c:v>
                </c:pt>
                <c:pt idx="5">
                  <c:v>4</c:v>
                </c:pt>
                <c:pt idx="6">
                  <c:v>6.5</c:v>
                </c:pt>
                <c:pt idx="7">
                  <c:v>9.6</c:v>
                </c:pt>
                <c:pt idx="8">
                  <c:v>12.4</c:v>
                </c:pt>
                <c:pt idx="9">
                  <c:v>16.2</c:v>
                </c:pt>
                <c:pt idx="10">
                  <c:v>27.2</c:v>
                </c:pt>
              </c:numCache>
            </c:numRef>
          </c:xVal>
          <c:yVal>
            <c:numRef>
              <c:f>'樹木直徑與高度－對數'!$B$2:$B$12</c:f>
              <c:numCache>
                <c:formatCode>General</c:formatCode>
                <c:ptCount val="11"/>
                <c:pt idx="0">
                  <c:v>17</c:v>
                </c:pt>
                <c:pt idx="1">
                  <c:v>25</c:v>
                </c:pt>
                <c:pt idx="2">
                  <c:v>32</c:v>
                </c:pt>
                <c:pt idx="3">
                  <c:v>35</c:v>
                </c:pt>
                <c:pt idx="4">
                  <c:v>46</c:v>
                </c:pt>
                <c:pt idx="5">
                  <c:v>58</c:v>
                </c:pt>
                <c:pt idx="6">
                  <c:v>69</c:v>
                </c:pt>
                <c:pt idx="7">
                  <c:v>75</c:v>
                </c:pt>
                <c:pt idx="8">
                  <c:v>72</c:v>
                </c:pt>
                <c:pt idx="9">
                  <c:v>78</c:v>
                </c:pt>
                <c:pt idx="10">
                  <c:v>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A8-4288-A106-F7D9FE340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751704"/>
        <c:axId val="235752096"/>
      </c:scatterChart>
      <c:valAx>
        <c:axId val="235751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直徑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52096"/>
        <c:crosses val="autoZero"/>
        <c:crossBetween val="midCat"/>
      </c:valAx>
      <c:valAx>
        <c:axId val="235752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高度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51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銷售量與廣告費之關係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LINEST1!$B$2</c:f>
              <c:strCache>
                <c:ptCount val="1"/>
                <c:pt idx="0">
                  <c:v>銷售量(萬)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LINEST1!$A$3:$A$14</c:f>
              <c:numCache>
                <c:formatCode>General</c:formatCode>
                <c:ptCount val="12"/>
                <c:pt idx="0">
                  <c:v>250</c:v>
                </c:pt>
                <c:pt idx="1">
                  <c:v>300</c:v>
                </c:pt>
                <c:pt idx="2">
                  <c:v>200</c:v>
                </c:pt>
                <c:pt idx="3">
                  <c:v>180</c:v>
                </c:pt>
                <c:pt idx="4">
                  <c:v>150</c:v>
                </c:pt>
                <c:pt idx="5">
                  <c:v>200</c:v>
                </c:pt>
                <c:pt idx="6">
                  <c:v>240</c:v>
                </c:pt>
                <c:pt idx="7">
                  <c:v>300</c:v>
                </c:pt>
                <c:pt idx="8">
                  <c:v>190</c:v>
                </c:pt>
                <c:pt idx="9">
                  <c:v>150</c:v>
                </c:pt>
                <c:pt idx="10">
                  <c:v>120</c:v>
                </c:pt>
                <c:pt idx="11">
                  <c:v>220</c:v>
                </c:pt>
              </c:numCache>
            </c:numRef>
          </c:xVal>
          <c:yVal>
            <c:numRef>
              <c:f>LINEST1!$B$3:$B$14</c:f>
              <c:numCache>
                <c:formatCode>#,##0</c:formatCode>
                <c:ptCount val="12"/>
                <c:pt idx="0">
                  <c:v>2600</c:v>
                </c:pt>
                <c:pt idx="1">
                  <c:v>2950</c:v>
                </c:pt>
                <c:pt idx="2">
                  <c:v>1850</c:v>
                </c:pt>
                <c:pt idx="3">
                  <c:v>1650</c:v>
                </c:pt>
                <c:pt idx="4">
                  <c:v>1500</c:v>
                </c:pt>
                <c:pt idx="5">
                  <c:v>2400</c:v>
                </c:pt>
                <c:pt idx="6">
                  <c:v>2800</c:v>
                </c:pt>
                <c:pt idx="7">
                  <c:v>2960</c:v>
                </c:pt>
                <c:pt idx="8">
                  <c:v>2400</c:v>
                </c:pt>
                <c:pt idx="9">
                  <c:v>1600</c:v>
                </c:pt>
                <c:pt idx="10">
                  <c:v>1500</c:v>
                </c:pt>
                <c:pt idx="11">
                  <c:v>2350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5D-41CA-AF12-13A06C45E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969312"/>
        <c:axId val="235969704"/>
      </c:scatterChart>
      <c:valAx>
        <c:axId val="235969312"/>
        <c:scaling>
          <c:orientation val="minMax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廣告費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69704"/>
        <c:crosses val="autoZero"/>
        <c:crossBetween val="midCat"/>
      </c:valAx>
      <c:valAx>
        <c:axId val="235969704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銷售量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69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銷售量與廣告費之關係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'LINEST1-練習'!$B$2</c:f>
              <c:strCache>
                <c:ptCount val="1"/>
                <c:pt idx="0">
                  <c:v>銷售量(萬)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'LINEST1-練習'!$A$3:$A$14</c:f>
              <c:numCache>
                <c:formatCode>General</c:formatCode>
                <c:ptCount val="12"/>
                <c:pt idx="0">
                  <c:v>250</c:v>
                </c:pt>
                <c:pt idx="1">
                  <c:v>300</c:v>
                </c:pt>
                <c:pt idx="2">
                  <c:v>200</c:v>
                </c:pt>
                <c:pt idx="3">
                  <c:v>180</c:v>
                </c:pt>
                <c:pt idx="4">
                  <c:v>150</c:v>
                </c:pt>
                <c:pt idx="5">
                  <c:v>200</c:v>
                </c:pt>
                <c:pt idx="6">
                  <c:v>240</c:v>
                </c:pt>
                <c:pt idx="7">
                  <c:v>300</c:v>
                </c:pt>
                <c:pt idx="8">
                  <c:v>190</c:v>
                </c:pt>
                <c:pt idx="9">
                  <c:v>150</c:v>
                </c:pt>
                <c:pt idx="10">
                  <c:v>120</c:v>
                </c:pt>
                <c:pt idx="11">
                  <c:v>220</c:v>
                </c:pt>
              </c:numCache>
            </c:numRef>
          </c:xVal>
          <c:yVal>
            <c:numRef>
              <c:f>'LINEST1-練習'!$B$3:$B$14</c:f>
              <c:numCache>
                <c:formatCode>#,##0</c:formatCode>
                <c:ptCount val="12"/>
                <c:pt idx="0">
                  <c:v>2600</c:v>
                </c:pt>
                <c:pt idx="1">
                  <c:v>2950</c:v>
                </c:pt>
                <c:pt idx="2">
                  <c:v>1850</c:v>
                </c:pt>
                <c:pt idx="3">
                  <c:v>1650</c:v>
                </c:pt>
                <c:pt idx="4">
                  <c:v>1500</c:v>
                </c:pt>
                <c:pt idx="5">
                  <c:v>2400</c:v>
                </c:pt>
                <c:pt idx="6">
                  <c:v>2800</c:v>
                </c:pt>
                <c:pt idx="7">
                  <c:v>2960</c:v>
                </c:pt>
                <c:pt idx="8">
                  <c:v>2400</c:v>
                </c:pt>
                <c:pt idx="9">
                  <c:v>1600</c:v>
                </c:pt>
                <c:pt idx="10">
                  <c:v>1500</c:v>
                </c:pt>
                <c:pt idx="11">
                  <c:v>2350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EC-4420-96DF-E3E8E5A21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970488"/>
        <c:axId val="235970880"/>
      </c:scatterChart>
      <c:valAx>
        <c:axId val="235970488"/>
        <c:scaling>
          <c:orientation val="minMax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廣告費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0880"/>
        <c:crosses val="autoZero"/>
        <c:crossBetween val="midCat"/>
      </c:valAx>
      <c:valAx>
        <c:axId val="235970880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銷售量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0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每月所得與年齡之關係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LINEST2!$C$1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LINEST2!$B$2:$B$15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LINEST2!$C$2:$C$15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EE-42BF-A574-0635DD38B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971664"/>
        <c:axId val="235972056"/>
      </c:scatterChart>
      <c:valAx>
        <c:axId val="235971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2056"/>
        <c:crosses val="autoZero"/>
        <c:crossBetween val="midCat"/>
      </c:valAx>
      <c:valAx>
        <c:axId val="23597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1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每月所得與年齡之關係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'LINEST2-練習'!$C$1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'LINEST2-練習'!$B$2:$B$15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'LINEST2-練習'!$C$2:$C$15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BE5-4C08-A429-155EFFFAB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972840"/>
        <c:axId val="235973232"/>
      </c:scatterChart>
      <c:valAx>
        <c:axId val="23597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3232"/>
        <c:crosses val="autoZero"/>
        <c:crossBetween val="midCat"/>
      </c:valAx>
      <c:valAx>
        <c:axId val="23597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2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銷售量與廣告費之關係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INTERCEPT!$B$2</c:f>
              <c:strCache>
                <c:ptCount val="1"/>
                <c:pt idx="0">
                  <c:v>銷售量(萬)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INTERCEPT!$A$3:$A$14</c:f>
              <c:numCache>
                <c:formatCode>General</c:formatCode>
                <c:ptCount val="12"/>
                <c:pt idx="0">
                  <c:v>250</c:v>
                </c:pt>
                <c:pt idx="1">
                  <c:v>300</c:v>
                </c:pt>
                <c:pt idx="2">
                  <c:v>200</c:v>
                </c:pt>
                <c:pt idx="3">
                  <c:v>180</c:v>
                </c:pt>
                <c:pt idx="4">
                  <c:v>150</c:v>
                </c:pt>
                <c:pt idx="5">
                  <c:v>200</c:v>
                </c:pt>
                <c:pt idx="6">
                  <c:v>240</c:v>
                </c:pt>
                <c:pt idx="7">
                  <c:v>300</c:v>
                </c:pt>
                <c:pt idx="8">
                  <c:v>190</c:v>
                </c:pt>
                <c:pt idx="9">
                  <c:v>150</c:v>
                </c:pt>
                <c:pt idx="10">
                  <c:v>120</c:v>
                </c:pt>
                <c:pt idx="11">
                  <c:v>220</c:v>
                </c:pt>
              </c:numCache>
            </c:numRef>
          </c:xVal>
          <c:yVal>
            <c:numRef>
              <c:f>INTERCEPT!$B$3:$B$14</c:f>
              <c:numCache>
                <c:formatCode>#,##0</c:formatCode>
                <c:ptCount val="12"/>
                <c:pt idx="0">
                  <c:v>2600</c:v>
                </c:pt>
                <c:pt idx="1">
                  <c:v>2950</c:v>
                </c:pt>
                <c:pt idx="2">
                  <c:v>1850</c:v>
                </c:pt>
                <c:pt idx="3">
                  <c:v>1650</c:v>
                </c:pt>
                <c:pt idx="4">
                  <c:v>1500</c:v>
                </c:pt>
                <c:pt idx="5">
                  <c:v>2400</c:v>
                </c:pt>
                <c:pt idx="6">
                  <c:v>2800</c:v>
                </c:pt>
                <c:pt idx="7">
                  <c:v>2960</c:v>
                </c:pt>
                <c:pt idx="8">
                  <c:v>2400</c:v>
                </c:pt>
                <c:pt idx="9">
                  <c:v>1600</c:v>
                </c:pt>
                <c:pt idx="10">
                  <c:v>1500</c:v>
                </c:pt>
                <c:pt idx="11">
                  <c:v>2350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9B-467A-A6E2-F3F836C97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974016"/>
        <c:axId val="235974408"/>
      </c:scatterChart>
      <c:valAx>
        <c:axId val="235974016"/>
        <c:scaling>
          <c:orientation val="minMax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廣告費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4408"/>
        <c:crosses val="autoZero"/>
        <c:crossBetween val="midCat"/>
      </c:valAx>
      <c:valAx>
        <c:axId val="235974408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銷售量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4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銷售量與廣告費之關係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'INTERCEPT-練習'!$B$2</c:f>
              <c:strCache>
                <c:ptCount val="1"/>
                <c:pt idx="0">
                  <c:v>銷售量(萬)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'INTERCEPT-練習'!$A$3:$A$14</c:f>
              <c:numCache>
                <c:formatCode>General</c:formatCode>
                <c:ptCount val="12"/>
                <c:pt idx="0">
                  <c:v>250</c:v>
                </c:pt>
                <c:pt idx="1">
                  <c:v>300</c:v>
                </c:pt>
                <c:pt idx="2">
                  <c:v>200</c:v>
                </c:pt>
                <c:pt idx="3">
                  <c:v>180</c:v>
                </c:pt>
                <c:pt idx="4">
                  <c:v>150</c:v>
                </c:pt>
                <c:pt idx="5">
                  <c:v>200</c:v>
                </c:pt>
                <c:pt idx="6">
                  <c:v>240</c:v>
                </c:pt>
                <c:pt idx="7">
                  <c:v>300</c:v>
                </c:pt>
                <c:pt idx="8">
                  <c:v>190</c:v>
                </c:pt>
                <c:pt idx="9">
                  <c:v>150</c:v>
                </c:pt>
                <c:pt idx="10">
                  <c:v>120</c:v>
                </c:pt>
                <c:pt idx="11">
                  <c:v>220</c:v>
                </c:pt>
              </c:numCache>
            </c:numRef>
          </c:xVal>
          <c:yVal>
            <c:numRef>
              <c:f>'INTERCEPT-練習'!$B$3:$B$14</c:f>
              <c:numCache>
                <c:formatCode>#,##0</c:formatCode>
                <c:ptCount val="12"/>
                <c:pt idx="0">
                  <c:v>2600</c:v>
                </c:pt>
                <c:pt idx="1">
                  <c:v>2950</c:v>
                </c:pt>
                <c:pt idx="2">
                  <c:v>1850</c:v>
                </c:pt>
                <c:pt idx="3">
                  <c:v>1650</c:v>
                </c:pt>
                <c:pt idx="4">
                  <c:v>1500</c:v>
                </c:pt>
                <c:pt idx="5">
                  <c:v>2400</c:v>
                </c:pt>
                <c:pt idx="6">
                  <c:v>2800</c:v>
                </c:pt>
                <c:pt idx="7">
                  <c:v>2960</c:v>
                </c:pt>
                <c:pt idx="8">
                  <c:v>2400</c:v>
                </c:pt>
                <c:pt idx="9">
                  <c:v>1600</c:v>
                </c:pt>
                <c:pt idx="10">
                  <c:v>1500</c:v>
                </c:pt>
                <c:pt idx="11">
                  <c:v>2350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60-49E8-99C8-6249B72D1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975192"/>
        <c:axId val="235975584"/>
      </c:scatterChart>
      <c:valAx>
        <c:axId val="235975192"/>
        <c:scaling>
          <c:orientation val="minMax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廣告費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5584"/>
        <c:crosses val="autoZero"/>
        <c:crossBetween val="midCat"/>
      </c:valAx>
      <c:valAx>
        <c:axId val="235975584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銷售量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5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銷售量與廣告費之關係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SLOPE!$B$2</c:f>
              <c:strCache>
                <c:ptCount val="1"/>
                <c:pt idx="0">
                  <c:v>銷售量(萬)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SLOPE!$A$3:$A$14</c:f>
              <c:numCache>
                <c:formatCode>General</c:formatCode>
                <c:ptCount val="12"/>
                <c:pt idx="0">
                  <c:v>250</c:v>
                </c:pt>
                <c:pt idx="1">
                  <c:v>300</c:v>
                </c:pt>
                <c:pt idx="2">
                  <c:v>200</c:v>
                </c:pt>
                <c:pt idx="3">
                  <c:v>180</c:v>
                </c:pt>
                <c:pt idx="4">
                  <c:v>150</c:v>
                </c:pt>
                <c:pt idx="5">
                  <c:v>200</c:v>
                </c:pt>
                <c:pt idx="6">
                  <c:v>240</c:v>
                </c:pt>
                <c:pt idx="7">
                  <c:v>300</c:v>
                </c:pt>
                <c:pt idx="8">
                  <c:v>190</c:v>
                </c:pt>
                <c:pt idx="9">
                  <c:v>150</c:v>
                </c:pt>
                <c:pt idx="10">
                  <c:v>120</c:v>
                </c:pt>
                <c:pt idx="11">
                  <c:v>220</c:v>
                </c:pt>
              </c:numCache>
            </c:numRef>
          </c:xVal>
          <c:yVal>
            <c:numRef>
              <c:f>SLOPE!$B$3:$B$14</c:f>
              <c:numCache>
                <c:formatCode>#,##0</c:formatCode>
                <c:ptCount val="12"/>
                <c:pt idx="0">
                  <c:v>2600</c:v>
                </c:pt>
                <c:pt idx="1">
                  <c:v>2950</c:v>
                </c:pt>
                <c:pt idx="2">
                  <c:v>1850</c:v>
                </c:pt>
                <c:pt idx="3">
                  <c:v>1650</c:v>
                </c:pt>
                <c:pt idx="4">
                  <c:v>1500</c:v>
                </c:pt>
                <c:pt idx="5">
                  <c:v>2400</c:v>
                </c:pt>
                <c:pt idx="6">
                  <c:v>2800</c:v>
                </c:pt>
                <c:pt idx="7">
                  <c:v>2960</c:v>
                </c:pt>
                <c:pt idx="8">
                  <c:v>2400</c:v>
                </c:pt>
                <c:pt idx="9">
                  <c:v>1600</c:v>
                </c:pt>
                <c:pt idx="10">
                  <c:v>1500</c:v>
                </c:pt>
                <c:pt idx="11">
                  <c:v>2350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CFE-451E-982A-C5AFD590F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976368"/>
        <c:axId val="235976760"/>
      </c:scatterChart>
      <c:valAx>
        <c:axId val="235976368"/>
        <c:scaling>
          <c:orientation val="minMax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廣告費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6760"/>
        <c:crosses val="autoZero"/>
        <c:crossBetween val="midCat"/>
      </c:valAx>
      <c:valAx>
        <c:axId val="235976760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銷售量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976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中古車齡與價格之關係圖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直線迴歸!$B$1</c:f>
              <c:strCache>
                <c:ptCount val="1"/>
                <c:pt idx="0">
                  <c:v>價格(萬)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直線迴歸!$A$2:$A$11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直線迴歸!$B$2:$B$11</c:f>
              <c:numCache>
                <c:formatCode>0.0</c:formatCode>
                <c:ptCount val="10"/>
                <c:pt idx="0">
                  <c:v>56</c:v>
                </c:pt>
                <c:pt idx="1">
                  <c:v>48.5</c:v>
                </c:pt>
                <c:pt idx="2">
                  <c:v>42</c:v>
                </c:pt>
                <c:pt idx="3">
                  <c:v>37.6</c:v>
                </c:pt>
                <c:pt idx="4">
                  <c:v>32.5</c:v>
                </c:pt>
                <c:pt idx="5">
                  <c:v>28.7</c:v>
                </c:pt>
                <c:pt idx="6">
                  <c:v>22.2</c:v>
                </c:pt>
                <c:pt idx="7">
                  <c:v>18.5</c:v>
                </c:pt>
                <c:pt idx="8">
                  <c:v>15</c:v>
                </c:pt>
                <c:pt idx="9">
                  <c:v>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045-4624-B646-DA1481988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359776"/>
        <c:axId val="233632112"/>
      </c:scatterChart>
      <c:valAx>
        <c:axId val="23535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車齡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3632112"/>
        <c:crosses val="autoZero"/>
        <c:crossBetween val="midCat"/>
      </c:valAx>
      <c:valAx>
        <c:axId val="23363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價格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359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銷售量與廣告費之關係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'SLOPE-練習'!$B$2</c:f>
              <c:strCache>
                <c:ptCount val="1"/>
                <c:pt idx="0">
                  <c:v>銷售量(萬)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'SLOPE-練習'!$A$3:$A$14</c:f>
              <c:numCache>
                <c:formatCode>General</c:formatCode>
                <c:ptCount val="12"/>
                <c:pt idx="0">
                  <c:v>250</c:v>
                </c:pt>
                <c:pt idx="1">
                  <c:v>300</c:v>
                </c:pt>
                <c:pt idx="2">
                  <c:v>200</c:v>
                </c:pt>
                <c:pt idx="3">
                  <c:v>180</c:v>
                </c:pt>
                <c:pt idx="4">
                  <c:v>150</c:v>
                </c:pt>
                <c:pt idx="5">
                  <c:v>200</c:v>
                </c:pt>
                <c:pt idx="6">
                  <c:v>240</c:v>
                </c:pt>
                <c:pt idx="7">
                  <c:v>300</c:v>
                </c:pt>
                <c:pt idx="8">
                  <c:v>190</c:v>
                </c:pt>
                <c:pt idx="9">
                  <c:v>150</c:v>
                </c:pt>
                <c:pt idx="10">
                  <c:v>120</c:v>
                </c:pt>
                <c:pt idx="11">
                  <c:v>220</c:v>
                </c:pt>
              </c:numCache>
            </c:numRef>
          </c:xVal>
          <c:yVal>
            <c:numRef>
              <c:f>'SLOPE-練習'!$B$3:$B$14</c:f>
              <c:numCache>
                <c:formatCode>#,##0</c:formatCode>
                <c:ptCount val="12"/>
                <c:pt idx="0">
                  <c:v>2600</c:v>
                </c:pt>
                <c:pt idx="1">
                  <c:v>2950</c:v>
                </c:pt>
                <c:pt idx="2">
                  <c:v>1850</c:v>
                </c:pt>
                <c:pt idx="3">
                  <c:v>1650</c:v>
                </c:pt>
                <c:pt idx="4">
                  <c:v>1500</c:v>
                </c:pt>
                <c:pt idx="5">
                  <c:v>2400</c:v>
                </c:pt>
                <c:pt idx="6">
                  <c:v>2800</c:v>
                </c:pt>
                <c:pt idx="7">
                  <c:v>2960</c:v>
                </c:pt>
                <c:pt idx="8">
                  <c:v>2400</c:v>
                </c:pt>
                <c:pt idx="9">
                  <c:v>1600</c:v>
                </c:pt>
                <c:pt idx="10">
                  <c:v>1500</c:v>
                </c:pt>
                <c:pt idx="11">
                  <c:v>2350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C1-434C-B7BB-714AEF7FE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820000"/>
        <c:axId val="254820392"/>
      </c:scatterChart>
      <c:valAx>
        <c:axId val="254820000"/>
        <c:scaling>
          <c:orientation val="minMax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廣告費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0392"/>
        <c:crosses val="autoZero"/>
        <c:crossBetween val="midCat"/>
      </c:valAx>
      <c:valAx>
        <c:axId val="254820392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銷售量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0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指數圖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LOGEST!$B$1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LOGEST!$A$2:$A$11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LOGEST!$B$2:$B$11</c:f>
              <c:numCache>
                <c:formatCode>0.0</c:formatCode>
                <c:ptCount val="10"/>
                <c:pt idx="0">
                  <c:v>1.8</c:v>
                </c:pt>
                <c:pt idx="1">
                  <c:v>2.7</c:v>
                </c:pt>
                <c:pt idx="2">
                  <c:v>3.7</c:v>
                </c:pt>
                <c:pt idx="3">
                  <c:v>4</c:v>
                </c:pt>
                <c:pt idx="4">
                  <c:v>4.9000000000000004</c:v>
                </c:pt>
                <c:pt idx="5">
                  <c:v>4.8</c:v>
                </c:pt>
                <c:pt idx="6">
                  <c:v>6.6</c:v>
                </c:pt>
                <c:pt idx="7">
                  <c:v>7.2</c:v>
                </c:pt>
                <c:pt idx="8">
                  <c:v>9.1</c:v>
                </c:pt>
                <c:pt idx="9">
                  <c:v>12.2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CBE-4E38-8B8E-43DAC625B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821176"/>
        <c:axId val="254821568"/>
      </c:scatterChart>
      <c:valAx>
        <c:axId val="254821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1568"/>
        <c:crosses val="autoZero"/>
        <c:crossBetween val="midCat"/>
      </c:valAx>
      <c:valAx>
        <c:axId val="254821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1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指數圖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'LOGEST-練習'!$B$1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'LOGEST-練習'!$A$2:$A$11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'LOGEST-練習'!$B$2:$B$11</c:f>
              <c:numCache>
                <c:formatCode>0.0</c:formatCode>
                <c:ptCount val="10"/>
                <c:pt idx="0">
                  <c:v>1.8</c:v>
                </c:pt>
                <c:pt idx="1">
                  <c:v>2.7</c:v>
                </c:pt>
                <c:pt idx="2">
                  <c:v>3.7</c:v>
                </c:pt>
                <c:pt idx="3">
                  <c:v>4</c:v>
                </c:pt>
                <c:pt idx="4">
                  <c:v>4.9000000000000004</c:v>
                </c:pt>
                <c:pt idx="5">
                  <c:v>4.8</c:v>
                </c:pt>
                <c:pt idx="6">
                  <c:v>6.6</c:v>
                </c:pt>
                <c:pt idx="7">
                  <c:v>7.2</c:v>
                </c:pt>
                <c:pt idx="8">
                  <c:v>9.1</c:v>
                </c:pt>
                <c:pt idx="9">
                  <c:v>12.2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ADE-4AA2-8D69-A1E012EC70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822352"/>
        <c:axId val="254822744"/>
      </c:scatterChart>
      <c:valAx>
        <c:axId val="254822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2744"/>
        <c:crosses val="autoZero"/>
        <c:crossBetween val="midCat"/>
      </c:valAx>
      <c:valAx>
        <c:axId val="25482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2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指數圖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GROWTH!$B$1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GROWTH!$A$2:$A$11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GROWTH!$B$2:$B$11</c:f>
              <c:numCache>
                <c:formatCode>0.0</c:formatCode>
                <c:ptCount val="10"/>
                <c:pt idx="0">
                  <c:v>1.8</c:v>
                </c:pt>
                <c:pt idx="1">
                  <c:v>2.7</c:v>
                </c:pt>
                <c:pt idx="2">
                  <c:v>3.7</c:v>
                </c:pt>
                <c:pt idx="3">
                  <c:v>4</c:v>
                </c:pt>
                <c:pt idx="4">
                  <c:v>4.9000000000000004</c:v>
                </c:pt>
                <c:pt idx="5">
                  <c:v>4.8</c:v>
                </c:pt>
                <c:pt idx="6">
                  <c:v>6.6</c:v>
                </c:pt>
                <c:pt idx="7">
                  <c:v>7.2</c:v>
                </c:pt>
                <c:pt idx="8">
                  <c:v>9.1</c:v>
                </c:pt>
                <c:pt idx="9">
                  <c:v>12.2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A2-4A44-B46D-4A7C91AA55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823920"/>
        <c:axId val="254824312"/>
      </c:scatterChart>
      <c:valAx>
        <c:axId val="254823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4312"/>
        <c:crosses val="autoZero"/>
        <c:crossBetween val="midCat"/>
      </c:valAx>
      <c:valAx>
        <c:axId val="254824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3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指數圖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'GROWTH-練習'!$B$1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'GROWTH-練習'!$A$2:$A$11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'GROWTH-練習'!$B$2:$B$11</c:f>
              <c:numCache>
                <c:formatCode>0.0</c:formatCode>
                <c:ptCount val="10"/>
                <c:pt idx="0">
                  <c:v>1.8</c:v>
                </c:pt>
                <c:pt idx="1">
                  <c:v>2.7</c:v>
                </c:pt>
                <c:pt idx="2">
                  <c:v>3.7</c:v>
                </c:pt>
                <c:pt idx="3">
                  <c:v>4</c:v>
                </c:pt>
                <c:pt idx="4">
                  <c:v>4.9000000000000004</c:v>
                </c:pt>
                <c:pt idx="5">
                  <c:v>4.8</c:v>
                </c:pt>
                <c:pt idx="6">
                  <c:v>6.6</c:v>
                </c:pt>
                <c:pt idx="7">
                  <c:v>7.2</c:v>
                </c:pt>
                <c:pt idx="8">
                  <c:v>9.1</c:v>
                </c:pt>
                <c:pt idx="9">
                  <c:v>12.2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13-435E-A616-D11289812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825096"/>
        <c:axId val="254825488"/>
      </c:scatterChart>
      <c:valAx>
        <c:axId val="254825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5488"/>
        <c:crosses val="autoZero"/>
        <c:crossBetween val="midCat"/>
      </c:valAx>
      <c:valAx>
        <c:axId val="25482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TW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54825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zh-TW" sz="1800" b="0" i="0" baseline="0">
                <a:effectLst/>
              </a:rPr>
              <a:t>廣告費與銷售量關係圖</a:t>
            </a:r>
            <a:endParaRPr lang="zh-TW" altLang="zh-TW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廣告費與銷售量!$C$1</c:f>
              <c:strCache>
                <c:ptCount val="1"/>
                <c:pt idx="0">
                  <c:v>銷售量(萬)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廣告費與銷售量!$B$2:$B$13</c:f>
              <c:numCache>
                <c:formatCode>General</c:formatCode>
                <c:ptCount val="12"/>
                <c:pt idx="0">
                  <c:v>250</c:v>
                </c:pt>
                <c:pt idx="1">
                  <c:v>300</c:v>
                </c:pt>
                <c:pt idx="2">
                  <c:v>200</c:v>
                </c:pt>
                <c:pt idx="3">
                  <c:v>180</c:v>
                </c:pt>
                <c:pt idx="4">
                  <c:v>150</c:v>
                </c:pt>
                <c:pt idx="5">
                  <c:v>200</c:v>
                </c:pt>
                <c:pt idx="6">
                  <c:v>240</c:v>
                </c:pt>
                <c:pt idx="7">
                  <c:v>300</c:v>
                </c:pt>
                <c:pt idx="8">
                  <c:v>190</c:v>
                </c:pt>
                <c:pt idx="9">
                  <c:v>150</c:v>
                </c:pt>
                <c:pt idx="10">
                  <c:v>120</c:v>
                </c:pt>
                <c:pt idx="11">
                  <c:v>220</c:v>
                </c:pt>
              </c:numCache>
            </c:numRef>
          </c:xVal>
          <c:yVal>
            <c:numRef>
              <c:f>廣告費與銷售量!$C$2:$C$13</c:f>
              <c:numCache>
                <c:formatCode>#,##0</c:formatCode>
                <c:ptCount val="12"/>
                <c:pt idx="0">
                  <c:v>2600</c:v>
                </c:pt>
                <c:pt idx="1">
                  <c:v>2950</c:v>
                </c:pt>
                <c:pt idx="2">
                  <c:v>1850</c:v>
                </c:pt>
                <c:pt idx="3">
                  <c:v>1650</c:v>
                </c:pt>
                <c:pt idx="4">
                  <c:v>1500</c:v>
                </c:pt>
                <c:pt idx="5">
                  <c:v>2400</c:v>
                </c:pt>
                <c:pt idx="6">
                  <c:v>2800</c:v>
                </c:pt>
                <c:pt idx="7">
                  <c:v>2960</c:v>
                </c:pt>
                <c:pt idx="8">
                  <c:v>2400</c:v>
                </c:pt>
                <c:pt idx="9">
                  <c:v>1600</c:v>
                </c:pt>
                <c:pt idx="10">
                  <c:v>1500</c:v>
                </c:pt>
                <c:pt idx="11">
                  <c:v>2350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A2-4B82-9314-78B7368CF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6641928"/>
        <c:axId val="626639464"/>
      </c:scatterChart>
      <c:valAx>
        <c:axId val="626641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廣告費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26639464"/>
        <c:crosses val="autoZero"/>
        <c:crossBetween val="midCat"/>
      </c:valAx>
      <c:valAx>
        <c:axId val="626639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銷售量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26641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中古車齡與價格之關係圖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殘差與判定係數!$B$1</c:f>
              <c:strCache>
                <c:ptCount val="1"/>
                <c:pt idx="0">
                  <c:v>價格(萬)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4145480891360041"/>
                  <c:y val="-1.151296765870368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殘差與判定係數!$A$2:$A$11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殘差與判定係數!$B$2:$B$11</c:f>
              <c:numCache>
                <c:formatCode>0.0</c:formatCode>
                <c:ptCount val="10"/>
                <c:pt idx="0">
                  <c:v>56</c:v>
                </c:pt>
                <c:pt idx="1">
                  <c:v>48.5</c:v>
                </c:pt>
                <c:pt idx="2">
                  <c:v>42</c:v>
                </c:pt>
                <c:pt idx="3">
                  <c:v>37.6</c:v>
                </c:pt>
                <c:pt idx="4">
                  <c:v>32.5</c:v>
                </c:pt>
                <c:pt idx="5">
                  <c:v>28.7</c:v>
                </c:pt>
                <c:pt idx="6">
                  <c:v>22.2</c:v>
                </c:pt>
                <c:pt idx="7">
                  <c:v>18.5</c:v>
                </c:pt>
                <c:pt idx="8">
                  <c:v>15</c:v>
                </c:pt>
                <c:pt idx="9">
                  <c:v>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520-4078-BDDA-441E00DDD2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919120"/>
        <c:axId val="232919504"/>
      </c:scatterChart>
      <c:valAx>
        <c:axId val="232919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車齡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2919504"/>
        <c:crosses val="autoZero"/>
        <c:crossBetween val="midCat"/>
      </c:valAx>
      <c:valAx>
        <c:axId val="23291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價格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2919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中古車齡與價格之關係圖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'殘差與判定係數-練習'!$B$1</c:f>
              <c:strCache>
                <c:ptCount val="1"/>
                <c:pt idx="0">
                  <c:v>價格(萬)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'殘差與判定係數-練習'!$A$2:$A$11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'殘差與判定係數-練習'!$B$2:$B$11</c:f>
              <c:numCache>
                <c:formatCode>0.0</c:formatCode>
                <c:ptCount val="10"/>
                <c:pt idx="0">
                  <c:v>56</c:v>
                </c:pt>
                <c:pt idx="1">
                  <c:v>48.5</c:v>
                </c:pt>
                <c:pt idx="2">
                  <c:v>42</c:v>
                </c:pt>
                <c:pt idx="3">
                  <c:v>37.6</c:v>
                </c:pt>
                <c:pt idx="4">
                  <c:v>32.5</c:v>
                </c:pt>
                <c:pt idx="5">
                  <c:v>28.7</c:v>
                </c:pt>
                <c:pt idx="6">
                  <c:v>22.2</c:v>
                </c:pt>
                <c:pt idx="7">
                  <c:v>18.5</c:v>
                </c:pt>
                <c:pt idx="8">
                  <c:v>15</c:v>
                </c:pt>
                <c:pt idx="9">
                  <c:v>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06-4636-BDDF-1BED2D558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924984"/>
        <c:axId val="232922712"/>
      </c:scatterChart>
      <c:valAx>
        <c:axId val="232924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車齡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2922712"/>
        <c:crosses val="autoZero"/>
        <c:crossBetween val="midCat"/>
      </c:valAx>
      <c:valAx>
        <c:axId val="232922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價格</a:t>
                </a:r>
                <a:r>
                  <a:rPr lang="en-US" altLang="zh-TW"/>
                  <a:t>(</a:t>
                </a:r>
                <a:r>
                  <a:rPr lang="zh-TW" altLang="en-US"/>
                  <a:t>萬</a:t>
                </a:r>
                <a:r>
                  <a:rPr lang="en-US" altLang="zh-TW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2924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年齡與每月所得之關係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'年齡與所得－線性'!$B$1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'年齡與所得－線性'!$A$2:$A$15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'年齡與所得－線性'!$B$2:$B$15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7D-49D4-9314-A93168A34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793944"/>
        <c:axId val="235745040"/>
      </c:scatterChart>
      <c:valAx>
        <c:axId val="234793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5040"/>
        <c:crosses val="autoZero"/>
        <c:crossBetween val="midCat"/>
      </c:valAx>
      <c:valAx>
        <c:axId val="23574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4793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年齡與每月所得之關係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'年齡與所得－線性練習'!$B$1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'年齡與所得－線性練習'!$A$2:$A$15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'年齡與所得－線性練習'!$B$2:$B$15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51-4B00-A64C-E0B095D42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745824"/>
        <c:axId val="235746216"/>
      </c:scatterChart>
      <c:valAx>
        <c:axId val="235745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6216"/>
        <c:crosses val="autoZero"/>
        <c:crossBetween val="midCat"/>
      </c:valAx>
      <c:valAx>
        <c:axId val="23574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5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年齡與每月所得之關係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'年齡與所得－非線性'!$B$1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TW"/>
                </a:p>
              </c:txPr>
            </c:trendlineLbl>
          </c:trendline>
          <c:xVal>
            <c:numRef>
              <c:f>'年齡與所得－非線性'!$A$2:$A$15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'年齡與所得－非線性'!$B$2:$B$15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81-4E50-BB14-A3C983C47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747000"/>
        <c:axId val="235747392"/>
      </c:scatterChart>
      <c:valAx>
        <c:axId val="235747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7392"/>
        <c:crosses val="autoZero"/>
        <c:crossBetween val="midCat"/>
      </c:valAx>
      <c:valAx>
        <c:axId val="23574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7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年齡與每月所得之關係</a:t>
            </a:r>
            <a:endParaRPr lang="en-US" altLang="zh-TW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'年齡與所得－非線性--練習'!$B$1</c:f>
              <c:strCache>
                <c:ptCount val="1"/>
                <c:pt idx="0">
                  <c:v>每月所得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'年齡與所得－非線性--練習'!$A$2:$A$15</c:f>
              <c:numCache>
                <c:formatCode>General</c:formatCode>
                <c:ptCount val="14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55</c:v>
                </c:pt>
                <c:pt idx="9">
                  <c:v>60</c:v>
                </c:pt>
                <c:pt idx="10">
                  <c:v>65</c:v>
                </c:pt>
                <c:pt idx="11">
                  <c:v>70</c:v>
                </c:pt>
                <c:pt idx="12">
                  <c:v>75</c:v>
                </c:pt>
                <c:pt idx="13">
                  <c:v>80</c:v>
                </c:pt>
              </c:numCache>
            </c:numRef>
          </c:xVal>
          <c:yVal>
            <c:numRef>
              <c:f>'年齡與所得－非線性--練習'!$B$2:$B$15</c:f>
              <c:numCache>
                <c:formatCode>_(* #,##0_);_(* \(#,##0\);_(* "-"_);_(@_)</c:formatCode>
                <c:ptCount val="14"/>
                <c:pt idx="0">
                  <c:v>6000</c:v>
                </c:pt>
                <c:pt idx="1">
                  <c:v>10000</c:v>
                </c:pt>
                <c:pt idx="2">
                  <c:v>15000</c:v>
                </c:pt>
                <c:pt idx="3">
                  <c:v>26000</c:v>
                </c:pt>
                <c:pt idx="4">
                  <c:v>35000</c:v>
                </c:pt>
                <c:pt idx="5">
                  <c:v>42000</c:v>
                </c:pt>
                <c:pt idx="6">
                  <c:v>50500</c:v>
                </c:pt>
                <c:pt idx="7">
                  <c:v>40500</c:v>
                </c:pt>
                <c:pt idx="8">
                  <c:v>37650</c:v>
                </c:pt>
                <c:pt idx="9">
                  <c:v>30500</c:v>
                </c:pt>
                <c:pt idx="10">
                  <c:v>25000</c:v>
                </c:pt>
                <c:pt idx="11">
                  <c:v>15800</c:v>
                </c:pt>
                <c:pt idx="12">
                  <c:v>10200</c:v>
                </c:pt>
                <c:pt idx="13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AE3-4540-B6CE-35B9FC42B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748176"/>
        <c:axId val="235748568"/>
      </c:scatterChart>
      <c:valAx>
        <c:axId val="235748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年齡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8568"/>
        <c:crosses val="autoZero"/>
        <c:crossBetween val="midCat"/>
      </c:valAx>
      <c:valAx>
        <c:axId val="23574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每月所得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35748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171450</xdr:colOff>
      <xdr:row>0</xdr:row>
      <xdr:rowOff>66674</xdr:rowOff>
    </xdr:from>
    <xdr:to>
      <xdr:col>9</xdr:col>
      <xdr:colOff>638175</xdr:colOff>
      <xdr:row>13</xdr:row>
      <xdr:rowOff>200025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166686</xdr:colOff>
      <xdr:row>0</xdr:row>
      <xdr:rowOff>133350</xdr:rowOff>
    </xdr:from>
    <xdr:to>
      <xdr:col>10</xdr:col>
      <xdr:colOff>552449</xdr:colOff>
      <xdr:row>14</xdr:row>
      <xdr:rowOff>171450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33336</xdr:colOff>
      <xdr:row>0</xdr:row>
      <xdr:rowOff>38099</xdr:rowOff>
    </xdr:from>
    <xdr:to>
      <xdr:col>9</xdr:col>
      <xdr:colOff>600075</xdr:colOff>
      <xdr:row>15</xdr:row>
      <xdr:rowOff>9524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0</xdr:row>
      <xdr:rowOff>104775</xdr:rowOff>
    </xdr:from>
    <xdr:to>
      <xdr:col>9</xdr:col>
      <xdr:colOff>9525</xdr:colOff>
      <xdr:row>12</xdr:row>
      <xdr:rowOff>123825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0</xdr:row>
      <xdr:rowOff>104775</xdr:rowOff>
    </xdr:from>
    <xdr:to>
      <xdr:col>9</xdr:col>
      <xdr:colOff>9525</xdr:colOff>
      <xdr:row>12</xdr:row>
      <xdr:rowOff>123825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663989</xdr:colOff>
      <xdr:row>1</xdr:row>
      <xdr:rowOff>31750</xdr:rowOff>
    </xdr:from>
    <xdr:to>
      <xdr:col>17</xdr:col>
      <xdr:colOff>198487</xdr:colOff>
      <xdr:row>8</xdr:row>
      <xdr:rowOff>150916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C98DA65E-9433-DF74-15E8-199E9F5B7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33339" y="463550"/>
          <a:ext cx="2868248" cy="1643166"/>
        </a:xfrm>
        <a:prstGeom prst="rect">
          <a:avLst/>
        </a:prstGeom>
      </xdr:spPr>
    </xdr:pic>
    <xdr:clientData/>
  </xdr:twoCellAnchor>
  <xdr:twoCellAnchor editAs="oneCell">
    <xdr:from>
      <xdr:col>18</xdr:col>
      <xdr:colOff>34112</xdr:colOff>
      <xdr:row>0</xdr:row>
      <xdr:rowOff>387350</xdr:rowOff>
    </xdr:from>
    <xdr:to>
      <xdr:col>23</xdr:col>
      <xdr:colOff>164157</xdr:colOff>
      <xdr:row>17</xdr:row>
      <xdr:rowOff>102989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E538F840-6D1A-99EA-6C8E-939094890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803962" y="387350"/>
          <a:ext cx="3463795" cy="363358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90919</xdr:colOff>
      <xdr:row>0</xdr:row>
      <xdr:rowOff>91786</xdr:rowOff>
    </xdr:from>
    <xdr:to>
      <xdr:col>8</xdr:col>
      <xdr:colOff>528204</xdr:colOff>
      <xdr:row>13</xdr:row>
      <xdr:rowOff>155864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142874</xdr:colOff>
      <xdr:row>0</xdr:row>
      <xdr:rowOff>100445</xdr:rowOff>
    </xdr:from>
    <xdr:to>
      <xdr:col>8</xdr:col>
      <xdr:colOff>610465</xdr:colOff>
      <xdr:row>14</xdr:row>
      <xdr:rowOff>55418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71436</xdr:colOff>
      <xdr:row>0</xdr:row>
      <xdr:rowOff>61911</xdr:rowOff>
    </xdr:from>
    <xdr:to>
      <xdr:col>9</xdr:col>
      <xdr:colOff>609600</xdr:colOff>
      <xdr:row>14</xdr:row>
      <xdr:rowOff>161924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71436</xdr:colOff>
      <xdr:row>0</xdr:row>
      <xdr:rowOff>61911</xdr:rowOff>
    </xdr:from>
    <xdr:to>
      <xdr:col>9</xdr:col>
      <xdr:colOff>609600</xdr:colOff>
      <xdr:row>14</xdr:row>
      <xdr:rowOff>161924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90919</xdr:colOff>
      <xdr:row>0</xdr:row>
      <xdr:rowOff>91786</xdr:rowOff>
    </xdr:from>
    <xdr:to>
      <xdr:col>8</xdr:col>
      <xdr:colOff>528204</xdr:colOff>
      <xdr:row>13</xdr:row>
      <xdr:rowOff>155864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277586</xdr:colOff>
      <xdr:row>7</xdr:row>
      <xdr:rowOff>136115</xdr:rowOff>
    </xdr:from>
    <xdr:to>
      <xdr:col>14</xdr:col>
      <xdr:colOff>194336</xdr:colOff>
      <xdr:row>14</xdr:row>
      <xdr:rowOff>157438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AD8D22C-6339-AC9F-DD51-BBAA9B7C2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09015" y="1632901"/>
          <a:ext cx="2659950" cy="1512666"/>
        </a:xfrm>
        <a:prstGeom prst="rect">
          <a:avLst/>
        </a:prstGeom>
      </xdr:spPr>
    </xdr:pic>
    <xdr:clientData/>
  </xdr:twoCellAnchor>
  <xdr:twoCellAnchor editAs="oneCell">
    <xdr:from>
      <xdr:col>10</xdr:col>
      <xdr:colOff>302986</xdr:colOff>
      <xdr:row>15</xdr:row>
      <xdr:rowOff>108054</xdr:rowOff>
    </xdr:from>
    <xdr:to>
      <xdr:col>15</xdr:col>
      <xdr:colOff>680122</xdr:colOff>
      <xdr:row>27</xdr:row>
      <xdr:rowOff>153283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B9DD5BF6-2B54-0487-F2FF-D95EE0FCA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34415" y="3303011"/>
          <a:ext cx="3806136" cy="25924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90919</xdr:colOff>
      <xdr:row>0</xdr:row>
      <xdr:rowOff>91786</xdr:rowOff>
    </xdr:from>
    <xdr:to>
      <xdr:col>8</xdr:col>
      <xdr:colOff>528204</xdr:colOff>
      <xdr:row>13</xdr:row>
      <xdr:rowOff>155864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90919</xdr:colOff>
      <xdr:row>0</xdr:row>
      <xdr:rowOff>91786</xdr:rowOff>
    </xdr:from>
    <xdr:to>
      <xdr:col>8</xdr:col>
      <xdr:colOff>528204</xdr:colOff>
      <xdr:row>13</xdr:row>
      <xdr:rowOff>155864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90919</xdr:colOff>
      <xdr:row>0</xdr:row>
      <xdr:rowOff>91786</xdr:rowOff>
    </xdr:from>
    <xdr:to>
      <xdr:col>8</xdr:col>
      <xdr:colOff>528204</xdr:colOff>
      <xdr:row>13</xdr:row>
      <xdr:rowOff>155864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</xdr:colOff>
      <xdr:row>0</xdr:row>
      <xdr:rowOff>76201</xdr:rowOff>
    </xdr:from>
    <xdr:to>
      <xdr:col>10</xdr:col>
      <xdr:colOff>509587</xdr:colOff>
      <xdr:row>12</xdr:row>
      <xdr:rowOff>190501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61912</xdr:colOff>
      <xdr:row>0</xdr:row>
      <xdr:rowOff>38101</xdr:rowOff>
    </xdr:from>
    <xdr:to>
      <xdr:col>8</xdr:col>
      <xdr:colOff>500062</xdr:colOff>
      <xdr:row>12</xdr:row>
      <xdr:rowOff>152401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71437</xdr:colOff>
      <xdr:row>0</xdr:row>
      <xdr:rowOff>47626</xdr:rowOff>
    </xdr:from>
    <xdr:to>
      <xdr:col>10</xdr:col>
      <xdr:colOff>528637</xdr:colOff>
      <xdr:row>12</xdr:row>
      <xdr:rowOff>161926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</xdr:colOff>
      <xdr:row>0</xdr:row>
      <xdr:rowOff>76201</xdr:rowOff>
    </xdr:from>
    <xdr:to>
      <xdr:col>10</xdr:col>
      <xdr:colOff>509587</xdr:colOff>
      <xdr:row>12</xdr:row>
      <xdr:rowOff>190501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109536</xdr:colOff>
      <xdr:row>0</xdr:row>
      <xdr:rowOff>66674</xdr:rowOff>
    </xdr:from>
    <xdr:to>
      <xdr:col>9</xdr:col>
      <xdr:colOff>628649</xdr:colOff>
      <xdr:row>13</xdr:row>
      <xdr:rowOff>152399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679450</xdr:colOff>
      <xdr:row>1</xdr:row>
      <xdr:rowOff>0</xdr:rowOff>
    </xdr:from>
    <xdr:to>
      <xdr:col>10</xdr:col>
      <xdr:colOff>654050</xdr:colOff>
      <xdr:row>14</xdr:row>
      <xdr:rowOff>25400</xdr:rowOff>
    </xdr:to>
    <xdr:graphicFrame macro="">
      <xdr:nvGraphicFramePr>
        <xdr:cNvPr id="4" name="圖表 3">
          <a:extLst>
            <a:ext uri="{FF2B5EF4-FFF2-40B4-BE49-F238E27FC236}">
              <a16:creationId xmlns:a16="http://schemas.microsoft.com/office/drawing/2014/main" id="{659A897D-0087-3377-6D8E-5700915ADA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166686</xdr:colOff>
      <xdr:row>0</xdr:row>
      <xdr:rowOff>123824</xdr:rowOff>
    </xdr:from>
    <xdr:to>
      <xdr:col>14</xdr:col>
      <xdr:colOff>171449</xdr:colOff>
      <xdr:row>13</xdr:row>
      <xdr:rowOff>190499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461961</xdr:colOff>
      <xdr:row>1</xdr:row>
      <xdr:rowOff>57149</xdr:rowOff>
    </xdr:from>
    <xdr:to>
      <xdr:col>11</xdr:col>
      <xdr:colOff>314324</xdr:colOff>
      <xdr:row>14</xdr:row>
      <xdr:rowOff>142874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166686</xdr:colOff>
      <xdr:row>0</xdr:row>
      <xdr:rowOff>133350</xdr:rowOff>
    </xdr:from>
    <xdr:to>
      <xdr:col>10</xdr:col>
      <xdr:colOff>552449</xdr:colOff>
      <xdr:row>14</xdr:row>
      <xdr:rowOff>171450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166686</xdr:colOff>
      <xdr:row>0</xdr:row>
      <xdr:rowOff>133350</xdr:rowOff>
    </xdr:from>
    <xdr:to>
      <xdr:col>10</xdr:col>
      <xdr:colOff>552449</xdr:colOff>
      <xdr:row>14</xdr:row>
      <xdr:rowOff>171450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166686</xdr:colOff>
      <xdr:row>0</xdr:row>
      <xdr:rowOff>133350</xdr:rowOff>
    </xdr:from>
    <xdr:to>
      <xdr:col>10</xdr:col>
      <xdr:colOff>552449</xdr:colOff>
      <xdr:row>14</xdr:row>
      <xdr:rowOff>171450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://office.microsoft.com/zh-tw/excel-help/redir/HA102753051.aspx?CTT=5&amp;origin=HA102752955" TargetMode="External"/><Relationship Id="rId21" Type="http://schemas.openxmlformats.org/officeDocument/2006/relationships/hyperlink" Target="http://office.microsoft.com/zh-tw/excel-help/redir/HA102753078.aspx?CTT=5&amp;origin=HA102752955" TargetMode="External"/><Relationship Id="rId42" Type="http://schemas.openxmlformats.org/officeDocument/2006/relationships/hyperlink" Target="http://office.microsoft.com/zh-tw/excel-help/redir/HA102753278.aspx?CTT=5&amp;origin=HA102752955" TargetMode="External"/><Relationship Id="rId47" Type="http://schemas.openxmlformats.org/officeDocument/2006/relationships/hyperlink" Target="http://office.microsoft.com/zh-tw/excel-help/redir/HA102752971.aspx?CTT=5&amp;origin=HA102752955" TargetMode="External"/><Relationship Id="rId63" Type="http://schemas.openxmlformats.org/officeDocument/2006/relationships/hyperlink" Target="http://office.microsoft.com/zh-tw/excel-help/redir/HA102753146.aspx?CTT=5&amp;origin=HA102752955" TargetMode="External"/><Relationship Id="rId68" Type="http://schemas.openxmlformats.org/officeDocument/2006/relationships/hyperlink" Target="http://office.microsoft.com/zh-tw/excel-help/redir/HA102753143.aspx?CTT=5&amp;origin=HA102752955" TargetMode="External"/><Relationship Id="rId84" Type="http://schemas.openxmlformats.org/officeDocument/2006/relationships/hyperlink" Target="http://office.microsoft.com/zh-tw/excel-help/redir/HA102752866.aspx?CTT=5&amp;origin=HA102752955" TargetMode="External"/><Relationship Id="rId89" Type="http://schemas.openxmlformats.org/officeDocument/2006/relationships/hyperlink" Target="http://office.microsoft.com/zh-tw/excel-help/redir/HA102752859.aspx?CTT=5&amp;origin=HA102752955" TargetMode="External"/><Relationship Id="rId16" Type="http://schemas.openxmlformats.org/officeDocument/2006/relationships/hyperlink" Target="http://office.microsoft.com/zh-tw/excel-help/redir/HA102753162.aspx?CTT=5&amp;origin=HA102752955" TargetMode="External"/><Relationship Id="rId11" Type="http://schemas.openxmlformats.org/officeDocument/2006/relationships/hyperlink" Target="http://office.microsoft.com/zh-tw/excel-help/redir/HA102753247.aspx?CTT=5&amp;origin=HA102752955" TargetMode="External"/><Relationship Id="rId32" Type="http://schemas.openxmlformats.org/officeDocument/2006/relationships/hyperlink" Target="http://office.microsoft.com/zh-tw/excel-help/redir/HA102753156.aspx?CTT=5&amp;origin=HA102752955" TargetMode="External"/><Relationship Id="rId37" Type="http://schemas.openxmlformats.org/officeDocument/2006/relationships/hyperlink" Target="http://office.microsoft.com/zh-tw/excel-help/redir/HA102753277.aspx?CTT=5&amp;origin=HA102752955" TargetMode="External"/><Relationship Id="rId53" Type="http://schemas.openxmlformats.org/officeDocument/2006/relationships/hyperlink" Target="http://office.microsoft.com/zh-tw/excel-help/redir/HA102752808.aspx?CTT=5&amp;origin=HA102752955" TargetMode="External"/><Relationship Id="rId58" Type="http://schemas.openxmlformats.org/officeDocument/2006/relationships/hyperlink" Target="http://office.microsoft.com/zh-tw/excel-help/redir/HA102752935.aspx?CTT=5&amp;origin=HA102752955" TargetMode="External"/><Relationship Id="rId74" Type="http://schemas.openxmlformats.org/officeDocument/2006/relationships/hyperlink" Target="http://office.microsoft.com/zh-tw/excel-help/redir/HA102753141.aspx?CTT=5&amp;origin=HA102752955" TargetMode="External"/><Relationship Id="rId79" Type="http://schemas.openxmlformats.org/officeDocument/2006/relationships/hyperlink" Target="http://office.microsoft.com/zh-tw/excel-help/redir/HA102753150.aspx?CTT=5&amp;origin=HA102752955" TargetMode="External"/><Relationship Id="rId102" Type="http://schemas.openxmlformats.org/officeDocument/2006/relationships/hyperlink" Target="http://office.microsoft.com/zh-tw/excel-help/redir/HA102752822.aspx?CTT=5&amp;origin=HA102752955" TargetMode="External"/><Relationship Id="rId5" Type="http://schemas.openxmlformats.org/officeDocument/2006/relationships/hyperlink" Target="http://office.microsoft.com/zh-tw/excel-help/redir/HA102753239.aspx?CTT=5&amp;origin=HA102752955" TargetMode="External"/><Relationship Id="rId90" Type="http://schemas.openxmlformats.org/officeDocument/2006/relationships/hyperlink" Target="http://office.microsoft.com/zh-tw/excel-help/redir/HA102752858.aspx?CTT=5&amp;origin=HA102752955" TargetMode="External"/><Relationship Id="rId95" Type="http://schemas.openxmlformats.org/officeDocument/2006/relationships/hyperlink" Target="http://office.microsoft.com/zh-tw/excel-help/redir/HA102753136.aspx?CTT=5&amp;origin=HA102752955" TargetMode="External"/><Relationship Id="rId22" Type="http://schemas.openxmlformats.org/officeDocument/2006/relationships/hyperlink" Target="http://office.microsoft.com/zh-tw/excel-help/redir/HA102753077.aspx?CTT=5&amp;origin=HA102752955" TargetMode="External"/><Relationship Id="rId27" Type="http://schemas.openxmlformats.org/officeDocument/2006/relationships/hyperlink" Target="http://office.microsoft.com/zh-tw/excel-help/redir/HA102753159.aspx?CTT=5&amp;origin=HA102752955" TargetMode="External"/><Relationship Id="rId43" Type="http://schemas.openxmlformats.org/officeDocument/2006/relationships/hyperlink" Target="http://office.microsoft.com/zh-tw/excel-help/redir/HA102753006.aspx?CTT=5&amp;origin=HA102752955" TargetMode="External"/><Relationship Id="rId48" Type="http://schemas.openxmlformats.org/officeDocument/2006/relationships/hyperlink" Target="http://office.microsoft.com/zh-tw/excel-help/redir/HA102752961.aspx?CTT=5&amp;origin=HA102752955" TargetMode="External"/><Relationship Id="rId64" Type="http://schemas.openxmlformats.org/officeDocument/2006/relationships/hyperlink" Target="http://office.microsoft.com/zh-tw/excel-help/redir/HA102753145.aspx?CTT=5&amp;origin=HA102752955" TargetMode="External"/><Relationship Id="rId69" Type="http://schemas.openxmlformats.org/officeDocument/2006/relationships/hyperlink" Target="http://office.microsoft.com/zh-tw/excel-help/redir/HA102753218.aspx?CTT=5&amp;origin=HA102752955" TargetMode="External"/><Relationship Id="rId80" Type="http://schemas.openxmlformats.org/officeDocument/2006/relationships/hyperlink" Target="http://office.microsoft.com/zh-tw/excel-help/redir/HA102752877.aspx?CTT=5&amp;origin=HA102752955" TargetMode="External"/><Relationship Id="rId85" Type="http://schemas.openxmlformats.org/officeDocument/2006/relationships/hyperlink" Target="http://office.microsoft.com/zh-tw/excel-help/redir/HA102752862.aspx?CTT=5&amp;origin=HA102752955" TargetMode="External"/><Relationship Id="rId12" Type="http://schemas.openxmlformats.org/officeDocument/2006/relationships/hyperlink" Target="http://office.microsoft.com/zh-tw/excel-help/redir/HA102753165.aspx?CTT=5&amp;origin=HA102752955" TargetMode="External"/><Relationship Id="rId17" Type="http://schemas.openxmlformats.org/officeDocument/2006/relationships/hyperlink" Target="http://office.microsoft.com/zh-tw/excel-help/redir/HA102753224.aspx?CTT=5&amp;origin=HA102752955" TargetMode="External"/><Relationship Id="rId25" Type="http://schemas.openxmlformats.org/officeDocument/2006/relationships/hyperlink" Target="http://office.microsoft.com/zh-tw/excel-help/redir/HA102753223.aspx?CTT=5&amp;origin=HA102752955" TargetMode="External"/><Relationship Id="rId33" Type="http://schemas.openxmlformats.org/officeDocument/2006/relationships/hyperlink" Target="http://office.microsoft.com/zh-tw/excel-help/redir/HA102753016.aspx?CTT=5&amp;origin=HA102752955" TargetMode="External"/><Relationship Id="rId38" Type="http://schemas.openxmlformats.org/officeDocument/2006/relationships/hyperlink" Target="http://office.microsoft.com/zh-tw/excel-help/redir/HA102753155.aspx?CTT=5&amp;origin=HA102752955" TargetMode="External"/><Relationship Id="rId46" Type="http://schemas.openxmlformats.org/officeDocument/2006/relationships/hyperlink" Target="http://office.microsoft.com/zh-tw/excel-help/redir/HA102753153.aspx?CTT=5&amp;origin=HA102752955" TargetMode="External"/><Relationship Id="rId59" Type="http://schemas.openxmlformats.org/officeDocument/2006/relationships/hyperlink" Target="http://office.microsoft.com/zh-tw/excel-help/redir/HA102753222.aspx?CTT=5&amp;origin=HA102752955" TargetMode="External"/><Relationship Id="rId67" Type="http://schemas.openxmlformats.org/officeDocument/2006/relationships/hyperlink" Target="http://office.microsoft.com/zh-tw/excel-help/redir/HA102753219.aspx?CTT=5&amp;origin=HA102752955" TargetMode="External"/><Relationship Id="rId103" Type="http://schemas.openxmlformats.org/officeDocument/2006/relationships/hyperlink" Target="http://office.microsoft.com/zh-tw/excel-help/redir/HA102753132.aspx?CTT=5&amp;origin=HA102752955" TargetMode="External"/><Relationship Id="rId20" Type="http://schemas.openxmlformats.org/officeDocument/2006/relationships/hyperlink" Target="http://office.microsoft.com/zh-tw/excel-help/redir/HA102753080.aspx?CTT=5&amp;origin=HA102752955" TargetMode="External"/><Relationship Id="rId41" Type="http://schemas.openxmlformats.org/officeDocument/2006/relationships/hyperlink" Target="http://office.microsoft.com/zh-tw/excel-help/redir/HA102752805.aspx?CTT=5&amp;origin=HA102752955" TargetMode="External"/><Relationship Id="rId54" Type="http://schemas.openxmlformats.org/officeDocument/2006/relationships/hyperlink" Target="http://office.microsoft.com/zh-tw/excel-help/redir/HA102752943.aspx?CTT=5&amp;origin=HA102752955" TargetMode="External"/><Relationship Id="rId62" Type="http://schemas.openxmlformats.org/officeDocument/2006/relationships/hyperlink" Target="http://office.microsoft.com/zh-tw/excel-help/redir/HA102753148.aspx?CTT=5&amp;origin=HA102752955" TargetMode="External"/><Relationship Id="rId70" Type="http://schemas.openxmlformats.org/officeDocument/2006/relationships/hyperlink" Target="http://office.microsoft.com/zh-tw/excel-help/redir/HA102753142.aspx?CTT=5&amp;origin=HA102752955" TargetMode="External"/><Relationship Id="rId75" Type="http://schemas.openxmlformats.org/officeDocument/2006/relationships/hyperlink" Target="http://office.microsoft.com/zh-tw/excel-help/redir/HA102752897.aspx?CTT=5&amp;origin=HA102752955" TargetMode="External"/><Relationship Id="rId83" Type="http://schemas.openxmlformats.org/officeDocument/2006/relationships/hyperlink" Target="http://office.microsoft.com/zh-tw/excel-help/redir/HA102752867.aspx?CTT=5&amp;origin=HA102752955" TargetMode="External"/><Relationship Id="rId88" Type="http://schemas.openxmlformats.org/officeDocument/2006/relationships/hyperlink" Target="http://office.microsoft.com/zh-tw/excel-help/redir/HA102752860.aspx?CTT=5&amp;origin=HA102752955" TargetMode="External"/><Relationship Id="rId91" Type="http://schemas.openxmlformats.org/officeDocument/2006/relationships/hyperlink" Target="http://office.microsoft.com/zh-tw/excel-help/redir/HA102753241.aspx?CTT=5&amp;origin=HA102752955" TargetMode="External"/><Relationship Id="rId96" Type="http://schemas.openxmlformats.org/officeDocument/2006/relationships/hyperlink" Target="http://office.microsoft.com/zh-tw/excel-help/redir/HA102753135.aspx?CTT=5&amp;origin=HA102752955" TargetMode="External"/><Relationship Id="rId1" Type="http://schemas.openxmlformats.org/officeDocument/2006/relationships/hyperlink" Target="http://office.microsoft.com/zh-tw/excel-help/redir/HA102753109.aspx?CTT=5&amp;origin=HA102752955" TargetMode="External"/><Relationship Id="rId6" Type="http://schemas.openxmlformats.org/officeDocument/2006/relationships/hyperlink" Target="http://office.microsoft.com/zh-tw/excel-help/redir/HA102753168.aspx?CTT=5&amp;origin=HA102752955" TargetMode="External"/><Relationship Id="rId15" Type="http://schemas.openxmlformats.org/officeDocument/2006/relationships/hyperlink" Target="http://office.microsoft.com/zh-tw/excel-help/redir/HA102753163.aspx?CTT=5&amp;origin=HA102752955" TargetMode="External"/><Relationship Id="rId23" Type="http://schemas.openxmlformats.org/officeDocument/2006/relationships/hyperlink" Target="http://office.microsoft.com/zh-tw/excel-help/redir/HA102753238.aspx?CTT=5&amp;origin=HA102752955" TargetMode="External"/><Relationship Id="rId28" Type="http://schemas.openxmlformats.org/officeDocument/2006/relationships/hyperlink" Target="http://office.microsoft.com/zh-tw/excel-help/redir/HA102753243.aspx?CTT=5&amp;origin=HA102752955" TargetMode="External"/><Relationship Id="rId36" Type="http://schemas.openxmlformats.org/officeDocument/2006/relationships/hyperlink" Target="http://office.microsoft.com/zh-tw/excel-help/redir/HA102753011.aspx?CTT=5&amp;origin=HA102752955" TargetMode="External"/><Relationship Id="rId49" Type="http://schemas.openxmlformats.org/officeDocument/2006/relationships/hyperlink" Target="http://office.microsoft.com/zh-tw/excel-help/redir/HA102752960.aspx?CTT=5&amp;origin=HA102752955" TargetMode="External"/><Relationship Id="rId57" Type="http://schemas.openxmlformats.org/officeDocument/2006/relationships/hyperlink" Target="http://office.microsoft.com/zh-tw/excel-help/redir/HA102752936.aspx?CTT=5&amp;origin=HA102752955" TargetMode="External"/><Relationship Id="rId10" Type="http://schemas.openxmlformats.org/officeDocument/2006/relationships/hyperlink" Target="http://office.microsoft.com/zh-tw/excel-help/redir/HA102753160.aspx?CTT=5&amp;origin=HA102752955" TargetMode="External"/><Relationship Id="rId31" Type="http://schemas.openxmlformats.org/officeDocument/2006/relationships/hyperlink" Target="http://office.microsoft.com/zh-tw/excel-help/redir/HA102753157.aspx?CTT=5&amp;origin=HA102752955" TargetMode="External"/><Relationship Id="rId44" Type="http://schemas.openxmlformats.org/officeDocument/2006/relationships/hyperlink" Target="http://office.microsoft.com/zh-tw/excel-help/redir/HA102753003.aspx?CTT=5&amp;origin=HA102752955" TargetMode="External"/><Relationship Id="rId52" Type="http://schemas.openxmlformats.org/officeDocument/2006/relationships/hyperlink" Target="http://office.microsoft.com/zh-tw/excel-help/redir/HA102753152.aspx?CTT=5&amp;origin=HA102752955" TargetMode="External"/><Relationship Id="rId60" Type="http://schemas.openxmlformats.org/officeDocument/2006/relationships/hyperlink" Target="http://office.microsoft.com/zh-tw/excel-help/redir/HA102753151.aspx?CTT=5&amp;origin=HA102752955" TargetMode="External"/><Relationship Id="rId65" Type="http://schemas.openxmlformats.org/officeDocument/2006/relationships/hyperlink" Target="http://office.microsoft.com/zh-tw/excel-help/redir/HA102753144.aspx?CTT=5&amp;origin=HA102752955" TargetMode="External"/><Relationship Id="rId73" Type="http://schemas.openxmlformats.org/officeDocument/2006/relationships/hyperlink" Target="http://office.microsoft.com/zh-tw/excel-help/redir/HA102753265.aspx?CTT=5&amp;origin=HA102752955" TargetMode="External"/><Relationship Id="rId78" Type="http://schemas.openxmlformats.org/officeDocument/2006/relationships/hyperlink" Target="http://office.microsoft.com/zh-tw/excel-help/redir/HA102753220.aspx?CTT=5&amp;origin=HA102752955" TargetMode="External"/><Relationship Id="rId81" Type="http://schemas.openxmlformats.org/officeDocument/2006/relationships/hyperlink" Target="http://office.microsoft.com/zh-tw/excel-help/redir/HA102752869.aspx?CTT=5&amp;origin=HA102752955" TargetMode="External"/><Relationship Id="rId86" Type="http://schemas.openxmlformats.org/officeDocument/2006/relationships/hyperlink" Target="http://office.microsoft.com/zh-tw/excel-help/redir/HA102753129.aspx?CTT=5&amp;origin=HA102752955" TargetMode="External"/><Relationship Id="rId94" Type="http://schemas.openxmlformats.org/officeDocument/2006/relationships/hyperlink" Target="http://office.microsoft.com/zh-tw/excel-help/redir/HA102753225.aspx?CTT=5&amp;origin=HA102752955" TargetMode="External"/><Relationship Id="rId99" Type="http://schemas.openxmlformats.org/officeDocument/2006/relationships/hyperlink" Target="http://office.microsoft.com/zh-tw/excel-help/redir/HA102753133.aspx?CTT=5&amp;origin=HA102752955" TargetMode="External"/><Relationship Id="rId101" Type="http://schemas.openxmlformats.org/officeDocument/2006/relationships/hyperlink" Target="http://office.microsoft.com/zh-tw/excel-help/redir/HA102752823.aspx?CTT=5&amp;origin=HA102752955" TargetMode="External"/><Relationship Id="rId4" Type="http://schemas.openxmlformats.org/officeDocument/2006/relationships/hyperlink" Target="http://office.microsoft.com/zh-tw/excel-help/redir/HA102753240.aspx?CTT=5&amp;origin=HA102752955" TargetMode="External"/><Relationship Id="rId9" Type="http://schemas.openxmlformats.org/officeDocument/2006/relationships/hyperlink" Target="http://office.microsoft.com/zh-tw/excel-help/redir/HA102753250.aspx?CTT=5&amp;origin=HA102752955" TargetMode="External"/><Relationship Id="rId13" Type="http://schemas.openxmlformats.org/officeDocument/2006/relationships/hyperlink" Target="http://office.microsoft.com/zh-tw/excel-help/redir/HA102753244.aspx?CTT=5&amp;origin=HA102752955" TargetMode="External"/><Relationship Id="rId18" Type="http://schemas.openxmlformats.org/officeDocument/2006/relationships/hyperlink" Target="http://office.microsoft.com/zh-tw/excel-help/redir/HA102753084.aspx?CTT=5&amp;origin=HA102752955" TargetMode="External"/><Relationship Id="rId39" Type="http://schemas.openxmlformats.org/officeDocument/2006/relationships/hyperlink" Target="http://office.microsoft.com/zh-tw/excel-help/redir/HA102753154.aspx?CTT=5&amp;origin=HA102752955" TargetMode="External"/><Relationship Id="rId34" Type="http://schemas.openxmlformats.org/officeDocument/2006/relationships/hyperlink" Target="http://office.microsoft.com/zh-tw/excel-help/redir/HA102753015.aspx?CTT=5&amp;origin=HA102752955" TargetMode="External"/><Relationship Id="rId50" Type="http://schemas.openxmlformats.org/officeDocument/2006/relationships/hyperlink" Target="http://office.microsoft.com/zh-tw/excel-help/redir/HA102752956.aspx?CTT=5&amp;origin=HA102752955" TargetMode="External"/><Relationship Id="rId55" Type="http://schemas.openxmlformats.org/officeDocument/2006/relationships/hyperlink" Target="http://office.microsoft.com/zh-tw/excel-help/redir/HA102752941.aspx?CTT=5&amp;origin=HA102752955" TargetMode="External"/><Relationship Id="rId76" Type="http://schemas.openxmlformats.org/officeDocument/2006/relationships/hyperlink" Target="http://office.microsoft.com/zh-tw/excel-help/redir/HA102753221.aspx?CTT=5&amp;origin=HA102752955" TargetMode="External"/><Relationship Id="rId97" Type="http://schemas.openxmlformats.org/officeDocument/2006/relationships/hyperlink" Target="http://office.microsoft.com/zh-tw/excel-help/redir/HA102752832.aspx?CTT=5&amp;origin=HA102752955" TargetMode="External"/><Relationship Id="rId104" Type="http://schemas.openxmlformats.org/officeDocument/2006/relationships/hyperlink" Target="http://office.microsoft.com/zh-tw/excel-help/redir/HA102753131.aspx?CTT=5&amp;origin=HA102752955" TargetMode="External"/><Relationship Id="rId7" Type="http://schemas.openxmlformats.org/officeDocument/2006/relationships/hyperlink" Target="http://office.microsoft.com/zh-tw/excel-help/redir/HA102753167.aspx?CTT=5&amp;origin=HA102752955" TargetMode="External"/><Relationship Id="rId71" Type="http://schemas.openxmlformats.org/officeDocument/2006/relationships/hyperlink" Target="http://office.microsoft.com/zh-tw/excel-help/redir/HA102752906.aspx?CTT=5&amp;origin=HA102752955" TargetMode="External"/><Relationship Id="rId92" Type="http://schemas.openxmlformats.org/officeDocument/2006/relationships/hyperlink" Target="http://office.microsoft.com/zh-tw/excel-help/redir/HA102753138.aspx?CTT=5&amp;origin=HA102752955" TargetMode="External"/><Relationship Id="rId2" Type="http://schemas.openxmlformats.org/officeDocument/2006/relationships/hyperlink" Target="http://office.microsoft.com/zh-tw/excel-help/redir/HA102753108.aspx?CTT=5&amp;origin=HA102752955" TargetMode="External"/><Relationship Id="rId29" Type="http://schemas.openxmlformats.org/officeDocument/2006/relationships/hyperlink" Target="http://office.microsoft.com/zh-tw/excel-help/redir/HA102753158.aspx?CTT=5&amp;origin=HA102752955" TargetMode="External"/><Relationship Id="rId24" Type="http://schemas.openxmlformats.org/officeDocument/2006/relationships/hyperlink" Target="http://office.microsoft.com/zh-tw/excel-help/redir/HA102753161.aspx?CTT=5&amp;origin=HA102752955" TargetMode="External"/><Relationship Id="rId40" Type="http://schemas.openxmlformats.org/officeDocument/2006/relationships/hyperlink" Target="http://office.microsoft.com/zh-tw/excel-help/redir/HA102753008.aspx?CTT=5&amp;origin=HA102752955" TargetMode="External"/><Relationship Id="rId45" Type="http://schemas.openxmlformats.org/officeDocument/2006/relationships/hyperlink" Target="http://office.microsoft.com/zh-tw/excel-help/redir/HA102753002.aspx?CTT=5&amp;origin=HA102752955" TargetMode="External"/><Relationship Id="rId66" Type="http://schemas.openxmlformats.org/officeDocument/2006/relationships/hyperlink" Target="http://office.microsoft.com/zh-tw/excel-help/redir/HA102752907.aspx?CTT=5&amp;origin=HA102752955" TargetMode="External"/><Relationship Id="rId87" Type="http://schemas.openxmlformats.org/officeDocument/2006/relationships/hyperlink" Target="http://office.microsoft.com/zh-tw/excel-help/redir/HA102753139.aspx?CTT=5&amp;origin=HA102752955" TargetMode="External"/><Relationship Id="rId61" Type="http://schemas.openxmlformats.org/officeDocument/2006/relationships/hyperlink" Target="http://office.microsoft.com/zh-tw/excel-help/redir/HA102753149.aspx?CTT=5&amp;origin=HA102752955" TargetMode="External"/><Relationship Id="rId82" Type="http://schemas.openxmlformats.org/officeDocument/2006/relationships/hyperlink" Target="http://office.microsoft.com/zh-tw/excel-help/redir/HA102753266.aspx?CTT=5&amp;origin=HA102752955" TargetMode="External"/><Relationship Id="rId19" Type="http://schemas.openxmlformats.org/officeDocument/2006/relationships/hyperlink" Target="http://office.microsoft.com/zh-tw/excel-help/redir/HA102753081.aspx?CTT=5&amp;origin=HA102752955" TargetMode="External"/><Relationship Id="rId14" Type="http://schemas.openxmlformats.org/officeDocument/2006/relationships/hyperlink" Target="http://office.microsoft.com/zh-tw/excel-help/redir/HA102753164.aspx?CTT=5&amp;origin=HA102752955" TargetMode="External"/><Relationship Id="rId30" Type="http://schemas.openxmlformats.org/officeDocument/2006/relationships/hyperlink" Target="http://office.microsoft.com/zh-tw/excel-help/redir/HA102753242.aspx?CTT=5&amp;origin=HA102752955" TargetMode="External"/><Relationship Id="rId35" Type="http://schemas.openxmlformats.org/officeDocument/2006/relationships/hyperlink" Target="http://office.microsoft.com/zh-tw/excel-help/redir/HA102753012.aspx?CTT=5&amp;origin=HA102752955" TargetMode="External"/><Relationship Id="rId56" Type="http://schemas.openxmlformats.org/officeDocument/2006/relationships/hyperlink" Target="http://office.microsoft.com/zh-tw/excel-help/redir/HA102752938.aspx?CTT=5&amp;origin=HA102752955" TargetMode="External"/><Relationship Id="rId77" Type="http://schemas.openxmlformats.org/officeDocument/2006/relationships/hyperlink" Target="http://office.microsoft.com/zh-tw/excel-help/redir/HA102753140.aspx?CTT=5&amp;origin=HA102752955" TargetMode="External"/><Relationship Id="rId100" Type="http://schemas.openxmlformats.org/officeDocument/2006/relationships/hyperlink" Target="http://office.microsoft.com/zh-tw/excel-help/redir/HA102753134.aspx?CTT=5&amp;origin=HA102752955" TargetMode="External"/><Relationship Id="rId8" Type="http://schemas.openxmlformats.org/officeDocument/2006/relationships/hyperlink" Target="http://office.microsoft.com/zh-tw/excel-help/redir/HA102753166.aspx?CTT=5&amp;origin=HA102752955" TargetMode="External"/><Relationship Id="rId51" Type="http://schemas.openxmlformats.org/officeDocument/2006/relationships/hyperlink" Target="http://office.microsoft.com/zh-tw/excel-help/redir/HA102752951.aspx?CTT=5&amp;origin=HA102752955" TargetMode="External"/><Relationship Id="rId72" Type="http://schemas.openxmlformats.org/officeDocument/2006/relationships/hyperlink" Target="http://office.microsoft.com/zh-tw/excel-help/redir/HA102753264.aspx?CTT=5&amp;origin=HA102752955" TargetMode="External"/><Relationship Id="rId93" Type="http://schemas.openxmlformats.org/officeDocument/2006/relationships/hyperlink" Target="http://office.microsoft.com/zh-tw/excel-help/redir/HA102753130.aspx?CTT=5&amp;origin=HA102752955" TargetMode="External"/><Relationship Id="rId98" Type="http://schemas.openxmlformats.org/officeDocument/2006/relationships/hyperlink" Target="http://office.microsoft.com/zh-tw/excel-help/redir/HA102752830.aspx?CTT=5&amp;origin=HA102752955" TargetMode="External"/><Relationship Id="rId3" Type="http://schemas.openxmlformats.org/officeDocument/2006/relationships/hyperlink" Target="http://office.microsoft.com/zh-tw/excel-help/redir/HA102753107.aspx?CTT=5&amp;origin=HA102752955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4E936-62A0-4344-A527-E041F5CA9732}">
  <dimension ref="A1:B34"/>
  <sheetViews>
    <sheetView tabSelected="1" workbookViewId="0">
      <selection activeCell="B39" sqref="B39"/>
    </sheetView>
  </sheetViews>
  <sheetFormatPr defaultRowHeight="15.45"/>
  <cols>
    <col min="1" max="1" width="7.28515625" customWidth="1"/>
    <col min="2" max="2" width="24.42578125" customWidth="1"/>
  </cols>
  <sheetData>
    <row r="1" spans="1:2">
      <c r="A1" t="s">
        <v>760</v>
      </c>
      <c r="B1" t="s">
        <v>733</v>
      </c>
    </row>
    <row r="2" spans="1:2">
      <c r="A2" t="s">
        <v>761</v>
      </c>
      <c r="B2" t="s">
        <v>195</v>
      </c>
    </row>
    <row r="3" spans="1:2">
      <c r="A3" t="s">
        <v>762</v>
      </c>
      <c r="B3" t="s">
        <v>734</v>
      </c>
    </row>
    <row r="4" spans="1:2">
      <c r="A4" t="s">
        <v>763</v>
      </c>
      <c r="B4" t="s">
        <v>735</v>
      </c>
    </row>
    <row r="5" spans="1:2">
      <c r="A5" t="s">
        <v>764</v>
      </c>
      <c r="B5" t="s">
        <v>736</v>
      </c>
    </row>
    <row r="6" spans="1:2">
      <c r="A6" t="s">
        <v>765</v>
      </c>
      <c r="B6" t="s">
        <v>737</v>
      </c>
    </row>
    <row r="7" spans="1:2">
      <c r="A7" t="s">
        <v>766</v>
      </c>
      <c r="B7" t="s">
        <v>738</v>
      </c>
    </row>
    <row r="8" spans="1:2">
      <c r="A8" t="s">
        <v>767</v>
      </c>
      <c r="B8" t="s">
        <v>739</v>
      </c>
    </row>
    <row r="9" spans="1:2">
      <c r="A9" t="s">
        <v>768</v>
      </c>
      <c r="B9" t="s">
        <v>740</v>
      </c>
    </row>
    <row r="10" spans="1:2">
      <c r="A10" t="s">
        <v>769</v>
      </c>
      <c r="B10" t="s">
        <v>741</v>
      </c>
    </row>
    <row r="11" spans="1:2">
      <c r="A11" t="s">
        <v>770</v>
      </c>
      <c r="B11" t="s">
        <v>742</v>
      </c>
    </row>
    <row r="12" spans="1:2">
      <c r="A12" t="s">
        <v>771</v>
      </c>
      <c r="B12" t="s">
        <v>743</v>
      </c>
    </row>
    <row r="13" spans="1:2">
      <c r="A13" t="s">
        <v>772</v>
      </c>
      <c r="B13" t="s">
        <v>744</v>
      </c>
    </row>
    <row r="14" spans="1:2">
      <c r="A14" t="s">
        <v>773</v>
      </c>
      <c r="B14" t="s">
        <v>745</v>
      </c>
    </row>
    <row r="15" spans="1:2">
      <c r="A15" t="s">
        <v>774</v>
      </c>
      <c r="B15" t="s">
        <v>746</v>
      </c>
    </row>
    <row r="16" spans="1:2">
      <c r="A16" t="s">
        <v>775</v>
      </c>
      <c r="B16" t="s">
        <v>747</v>
      </c>
    </row>
    <row r="17" spans="1:2">
      <c r="A17" t="s">
        <v>776</v>
      </c>
      <c r="B17" t="s">
        <v>748</v>
      </c>
    </row>
    <row r="18" spans="1:2">
      <c r="A18" t="s">
        <v>777</v>
      </c>
      <c r="B18" t="s">
        <v>749</v>
      </c>
    </row>
    <row r="19" spans="1:2">
      <c r="A19" t="s">
        <v>778</v>
      </c>
      <c r="B19" t="s">
        <v>750</v>
      </c>
    </row>
    <row r="20" spans="1:2">
      <c r="A20" t="s">
        <v>779</v>
      </c>
      <c r="B20" t="s">
        <v>751</v>
      </c>
    </row>
    <row r="21" spans="1:2">
      <c r="A21" t="s">
        <v>780</v>
      </c>
      <c r="B21" t="s">
        <v>752</v>
      </c>
    </row>
    <row r="22" spans="1:2">
      <c r="A22" t="s">
        <v>781</v>
      </c>
      <c r="B22" t="s">
        <v>753</v>
      </c>
    </row>
    <row r="23" spans="1:2">
      <c r="A23" t="s">
        <v>782</v>
      </c>
      <c r="B23" t="s">
        <v>754</v>
      </c>
    </row>
    <row r="24" spans="1:2">
      <c r="A24" t="s">
        <v>783</v>
      </c>
      <c r="B24" t="s">
        <v>755</v>
      </c>
    </row>
    <row r="25" spans="1:2">
      <c r="A25" t="s">
        <v>784</v>
      </c>
      <c r="B25" t="s">
        <v>756</v>
      </c>
    </row>
    <row r="26" spans="1:2">
      <c r="A26" t="s">
        <v>785</v>
      </c>
      <c r="B26" t="s">
        <v>757</v>
      </c>
    </row>
    <row r="27" spans="1:2">
      <c r="A27" t="s">
        <v>786</v>
      </c>
      <c r="B27" t="s">
        <v>758</v>
      </c>
    </row>
    <row r="28" spans="1:2">
      <c r="A28" t="s">
        <v>787</v>
      </c>
      <c r="B28" t="s">
        <v>759</v>
      </c>
    </row>
    <row r="29" spans="1:2">
      <c r="A29" t="s">
        <v>788</v>
      </c>
      <c r="B29" t="s">
        <v>672</v>
      </c>
    </row>
    <row r="30" spans="1:2">
      <c r="A30" t="s">
        <v>789</v>
      </c>
      <c r="B30" t="s">
        <v>676</v>
      </c>
    </row>
    <row r="31" spans="1:2">
      <c r="A31" t="s">
        <v>790</v>
      </c>
      <c r="B31" t="s">
        <v>686</v>
      </c>
    </row>
    <row r="32" spans="1:2">
      <c r="A32" t="s">
        <v>791</v>
      </c>
      <c r="B32" t="s">
        <v>691</v>
      </c>
    </row>
    <row r="33" spans="1:2">
      <c r="A33" t="s">
        <v>792</v>
      </c>
      <c r="B33" t="s">
        <v>683</v>
      </c>
    </row>
    <row r="34" spans="1:2">
      <c r="A34" t="s">
        <v>793</v>
      </c>
      <c r="B34" t="s">
        <v>695</v>
      </c>
    </row>
  </sheetData>
  <autoFilter ref="A1:B34" xr:uid="{1D94E936-62A0-4344-A527-E041F5CA9732}">
    <sortState xmlns:xlrd2="http://schemas.microsoft.com/office/spreadsheetml/2017/richdata2" ref="A2:B34">
      <sortCondition ref="A1:A34"/>
    </sortState>
  </autoFilter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D12"/>
  <sheetViews>
    <sheetView workbookViewId="0">
      <selection activeCell="A2" sqref="A2"/>
    </sheetView>
  </sheetViews>
  <sheetFormatPr defaultColWidth="9" defaultRowHeight="16.75"/>
  <cols>
    <col min="1" max="3" width="8.140625" style="59" bestFit="1" customWidth="1"/>
    <col min="4" max="4" width="10.2109375" style="59" bestFit="1" customWidth="1"/>
    <col min="5" max="16384" width="9" style="59"/>
  </cols>
  <sheetData>
    <row r="1" spans="1:4" ht="33.450000000000003">
      <c r="A1" s="62" t="s">
        <v>174</v>
      </c>
      <c r="B1" s="60" t="s">
        <v>175</v>
      </c>
      <c r="C1" s="62" t="s">
        <v>176</v>
      </c>
      <c r="D1" s="62" t="s">
        <v>177</v>
      </c>
    </row>
    <row r="2" spans="1:4">
      <c r="A2" s="59">
        <v>82</v>
      </c>
      <c r="B2" s="63">
        <v>0.96</v>
      </c>
      <c r="C2" s="59">
        <v>14</v>
      </c>
      <c r="D2" s="59">
        <v>4</v>
      </c>
    </row>
    <row r="3" spans="1:4">
      <c r="A3" s="59">
        <v>75</v>
      </c>
      <c r="B3" s="63">
        <v>0.8</v>
      </c>
      <c r="C3" s="59">
        <v>16</v>
      </c>
      <c r="D3" s="59">
        <v>8</v>
      </c>
    </row>
    <row r="4" spans="1:4">
      <c r="A4" s="59">
        <v>68</v>
      </c>
      <c r="B4" s="63">
        <v>0.7</v>
      </c>
      <c r="C4" s="59">
        <v>10</v>
      </c>
      <c r="D4" s="59">
        <v>10</v>
      </c>
    </row>
    <row r="5" spans="1:4">
      <c r="A5" s="59">
        <v>88</v>
      </c>
      <c r="B5" s="63">
        <v>0.82</v>
      </c>
      <c r="C5" s="59">
        <v>12</v>
      </c>
      <c r="D5" s="59">
        <v>0</v>
      </c>
    </row>
    <row r="6" spans="1:4">
      <c r="A6" s="59">
        <v>84</v>
      </c>
      <c r="B6" s="63">
        <v>0.9</v>
      </c>
      <c r="C6" s="59">
        <v>14</v>
      </c>
      <c r="D6" s="59">
        <v>6</v>
      </c>
    </row>
    <row r="7" spans="1:4">
      <c r="A7" s="59">
        <v>71</v>
      </c>
      <c r="B7" s="63">
        <v>0.75</v>
      </c>
      <c r="C7" s="59">
        <v>10</v>
      </c>
      <c r="D7" s="59">
        <v>0</v>
      </c>
    </row>
    <row r="8" spans="1:4">
      <c r="A8" s="59">
        <v>66</v>
      </c>
      <c r="B8" s="63">
        <v>0.8</v>
      </c>
      <c r="C8" s="59">
        <v>12</v>
      </c>
      <c r="D8" s="59">
        <v>15</v>
      </c>
    </row>
    <row r="9" spans="1:4">
      <c r="A9" s="59">
        <v>90</v>
      </c>
      <c r="B9" s="63">
        <v>0.85</v>
      </c>
      <c r="C9" s="59">
        <v>16</v>
      </c>
      <c r="D9" s="59">
        <v>0</v>
      </c>
    </row>
    <row r="10" spans="1:4">
      <c r="A10" s="59">
        <v>83</v>
      </c>
      <c r="B10" s="63">
        <v>0.9</v>
      </c>
      <c r="C10" s="59">
        <v>18</v>
      </c>
      <c r="D10" s="59">
        <v>4</v>
      </c>
    </row>
    <row r="11" spans="1:4">
      <c r="A11" s="59">
        <v>80</v>
      </c>
      <c r="B11" s="63">
        <v>1</v>
      </c>
      <c r="C11" s="59">
        <v>15</v>
      </c>
      <c r="D11" s="59">
        <v>4</v>
      </c>
    </row>
    <row r="12" spans="1:4">
      <c r="A12" s="59">
        <v>75</v>
      </c>
      <c r="B12" s="63">
        <v>0.95</v>
      </c>
      <c r="C12" s="59">
        <v>14</v>
      </c>
      <c r="D12" s="59">
        <v>6</v>
      </c>
    </row>
  </sheetData>
  <phoneticPr fontId="3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13"/>
  <sheetViews>
    <sheetView workbookViewId="0">
      <selection activeCell="B13" sqref="B13"/>
    </sheetView>
  </sheetViews>
  <sheetFormatPr defaultColWidth="8.7109375" defaultRowHeight="16.75"/>
  <cols>
    <col min="1" max="1" width="5.640625" style="1" bestFit="1" customWidth="1"/>
    <col min="2" max="16384" width="8.7109375" style="1"/>
  </cols>
  <sheetData>
    <row r="1" spans="1:2">
      <c r="A1" s="29" t="s">
        <v>0</v>
      </c>
      <c r="B1" s="29" t="s">
        <v>1</v>
      </c>
    </row>
    <row r="2" spans="1:2">
      <c r="A2" s="1">
        <v>1</v>
      </c>
      <c r="B2" s="2">
        <v>56</v>
      </c>
    </row>
    <row r="3" spans="1:2">
      <c r="A3" s="1">
        <v>2</v>
      </c>
      <c r="B3" s="2">
        <v>48.5</v>
      </c>
    </row>
    <row r="4" spans="1:2">
      <c r="A4" s="1">
        <v>3</v>
      </c>
      <c r="B4" s="2">
        <v>42</v>
      </c>
    </row>
    <row r="5" spans="1:2">
      <c r="A5" s="1">
        <v>4</v>
      </c>
      <c r="B5" s="2">
        <v>37.6</v>
      </c>
    </row>
    <row r="6" spans="1:2">
      <c r="A6" s="1">
        <v>5</v>
      </c>
      <c r="B6" s="2">
        <v>32.5</v>
      </c>
    </row>
    <row r="7" spans="1:2">
      <c r="A7" s="1">
        <v>6</v>
      </c>
      <c r="B7" s="2">
        <v>28.7</v>
      </c>
    </row>
    <row r="8" spans="1:2">
      <c r="A8" s="1">
        <v>7</v>
      </c>
      <c r="B8" s="2">
        <v>22.2</v>
      </c>
    </row>
    <row r="9" spans="1:2">
      <c r="A9" s="1">
        <v>8</v>
      </c>
      <c r="B9" s="2">
        <v>18.5</v>
      </c>
    </row>
    <row r="10" spans="1:2">
      <c r="A10" s="1">
        <v>9</v>
      </c>
      <c r="B10" s="2">
        <v>15</v>
      </c>
    </row>
    <row r="11" spans="1:2">
      <c r="A11" s="1">
        <v>10</v>
      </c>
      <c r="B11" s="2">
        <v>12.5</v>
      </c>
    </row>
    <row r="12" spans="1:2">
      <c r="B12" s="2"/>
    </row>
    <row r="13" spans="1:2">
      <c r="A13" s="1">
        <v>6.5</v>
      </c>
      <c r="B13" s="3">
        <f xml:space="preserve"> -4.8091*A13 + 57.8</f>
        <v>26.540849999999999</v>
      </c>
    </row>
  </sheetData>
  <phoneticPr fontId="3" type="noConversion"/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0"/>
  </sheetPr>
  <dimension ref="A1:B13"/>
  <sheetViews>
    <sheetView workbookViewId="0">
      <selection activeCell="A2" sqref="A2"/>
    </sheetView>
  </sheetViews>
  <sheetFormatPr defaultColWidth="8.7109375" defaultRowHeight="16.75"/>
  <cols>
    <col min="1" max="1" width="5.640625" style="1" bestFit="1" customWidth="1"/>
    <col min="2" max="2" width="9.140625" style="1" bestFit="1" customWidth="1"/>
    <col min="3" max="16384" width="8.7109375" style="1"/>
  </cols>
  <sheetData>
    <row r="1" spans="1:2">
      <c r="A1" s="29" t="s">
        <v>0</v>
      </c>
      <c r="B1" s="29" t="s">
        <v>1</v>
      </c>
    </row>
    <row r="2" spans="1:2">
      <c r="A2" s="1">
        <v>1</v>
      </c>
      <c r="B2" s="2">
        <v>56</v>
      </c>
    </row>
    <row r="3" spans="1:2">
      <c r="A3" s="1">
        <v>2</v>
      </c>
      <c r="B3" s="2">
        <v>48.5</v>
      </c>
    </row>
    <row r="4" spans="1:2">
      <c r="A4" s="1">
        <v>3</v>
      </c>
      <c r="B4" s="2">
        <v>42</v>
      </c>
    </row>
    <row r="5" spans="1:2">
      <c r="A5" s="1">
        <v>4</v>
      </c>
      <c r="B5" s="2">
        <v>37.6</v>
      </c>
    </row>
    <row r="6" spans="1:2">
      <c r="A6" s="1">
        <v>5</v>
      </c>
      <c r="B6" s="2">
        <v>32.5</v>
      </c>
    </row>
    <row r="7" spans="1:2">
      <c r="A7" s="1">
        <v>6</v>
      </c>
      <c r="B7" s="2">
        <v>28.7</v>
      </c>
    </row>
    <row r="8" spans="1:2">
      <c r="A8" s="1">
        <v>7</v>
      </c>
      <c r="B8" s="2">
        <v>22.2</v>
      </c>
    </row>
    <row r="9" spans="1:2">
      <c r="A9" s="1">
        <v>8</v>
      </c>
      <c r="B9" s="2">
        <v>18.5</v>
      </c>
    </row>
    <row r="10" spans="1:2">
      <c r="A10" s="1">
        <v>9</v>
      </c>
      <c r="B10" s="2">
        <v>15</v>
      </c>
    </row>
    <row r="11" spans="1:2">
      <c r="A11" s="1">
        <v>10</v>
      </c>
      <c r="B11" s="2">
        <v>12.5</v>
      </c>
    </row>
    <row r="12" spans="1:2">
      <c r="B12" s="2"/>
    </row>
    <row r="13" spans="1:2">
      <c r="A13" s="1">
        <v>6.5</v>
      </c>
      <c r="B13" s="3"/>
    </row>
  </sheetData>
  <phoneticPr fontId="3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0"/>
  </sheetPr>
  <dimension ref="A1:C16"/>
  <sheetViews>
    <sheetView workbookViewId="0">
      <selection activeCell="O9" sqref="O9"/>
    </sheetView>
  </sheetViews>
  <sheetFormatPr defaultColWidth="9" defaultRowHeight="16.75"/>
  <cols>
    <col min="1" max="1" width="5.5" style="4" bestFit="1" customWidth="1"/>
    <col min="2" max="2" width="6.85546875" style="4" customWidth="1"/>
    <col min="3" max="3" width="8" style="4" customWidth="1"/>
    <col min="4" max="16384" width="9" style="4"/>
  </cols>
  <sheetData>
    <row r="1" spans="1:3" ht="30.75" customHeight="1">
      <c r="A1" s="30" t="s">
        <v>2</v>
      </c>
      <c r="B1" s="31" t="s">
        <v>3</v>
      </c>
      <c r="C1" s="31" t="s">
        <v>4</v>
      </c>
    </row>
    <row r="2" spans="1:3">
      <c r="A2" s="4">
        <v>1</v>
      </c>
      <c r="B2" s="4">
        <v>250</v>
      </c>
      <c r="C2" s="5">
        <v>2600</v>
      </c>
    </row>
    <row r="3" spans="1:3">
      <c r="A3" s="4">
        <v>2</v>
      </c>
      <c r="B3" s="4">
        <v>300</v>
      </c>
      <c r="C3" s="5">
        <v>2950</v>
      </c>
    </row>
    <row r="4" spans="1:3">
      <c r="A4" s="4">
        <v>3</v>
      </c>
      <c r="B4" s="4">
        <v>200</v>
      </c>
      <c r="C4" s="5">
        <v>1850</v>
      </c>
    </row>
    <row r="5" spans="1:3">
      <c r="A5" s="4">
        <v>4</v>
      </c>
      <c r="B5" s="4">
        <v>180</v>
      </c>
      <c r="C5" s="5">
        <v>1650</v>
      </c>
    </row>
    <row r="6" spans="1:3">
      <c r="A6" s="4">
        <v>5</v>
      </c>
      <c r="B6" s="4">
        <v>150</v>
      </c>
      <c r="C6" s="5">
        <v>1500</v>
      </c>
    </row>
    <row r="7" spans="1:3">
      <c r="A7" s="4">
        <v>6</v>
      </c>
      <c r="B7" s="4">
        <v>200</v>
      </c>
      <c r="C7" s="5">
        <v>2400</v>
      </c>
    </row>
    <row r="8" spans="1:3">
      <c r="A8" s="4">
        <v>7</v>
      </c>
      <c r="B8" s="4">
        <v>240</v>
      </c>
      <c r="C8" s="5">
        <v>2800</v>
      </c>
    </row>
    <row r="9" spans="1:3">
      <c r="A9" s="4">
        <v>8</v>
      </c>
      <c r="B9" s="4">
        <v>300</v>
      </c>
      <c r="C9" s="5">
        <v>2960</v>
      </c>
    </row>
    <row r="10" spans="1:3">
      <c r="A10" s="4">
        <v>9</v>
      </c>
      <c r="B10" s="4">
        <v>190</v>
      </c>
      <c r="C10" s="5">
        <v>2400</v>
      </c>
    </row>
    <row r="11" spans="1:3">
      <c r="A11" s="4">
        <v>10</v>
      </c>
      <c r="B11" s="4">
        <v>150</v>
      </c>
      <c r="C11" s="5">
        <v>1600</v>
      </c>
    </row>
    <row r="12" spans="1:3">
      <c r="A12" s="4">
        <v>11</v>
      </c>
      <c r="B12" s="4">
        <v>120</v>
      </c>
      <c r="C12" s="5">
        <v>1500</v>
      </c>
    </row>
    <row r="13" spans="1:3">
      <c r="A13" s="4">
        <v>12</v>
      </c>
      <c r="B13" s="4">
        <v>220</v>
      </c>
      <c r="C13" s="5">
        <v>2350</v>
      </c>
    </row>
    <row r="14" spans="1:3">
      <c r="C14" s="5"/>
    </row>
    <row r="16" spans="1:3">
      <c r="B16" s="4">
        <v>400</v>
      </c>
      <c r="C16" s="3">
        <f xml:space="preserve"> 9.1846*B16 + 299.87</f>
        <v>3973.7099999999996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4"/>
  <sheetViews>
    <sheetView workbookViewId="0">
      <selection activeCell="D15" sqref="D15"/>
    </sheetView>
  </sheetViews>
  <sheetFormatPr defaultColWidth="8.7109375" defaultRowHeight="16.75"/>
  <cols>
    <col min="1" max="1" width="5.640625" style="1" bestFit="1" customWidth="1"/>
    <col min="2" max="4" width="8.7109375" style="1"/>
    <col min="5" max="5" width="6.7109375" style="1" bestFit="1" customWidth="1"/>
    <col min="6" max="6" width="12.7109375" style="1" bestFit="1" customWidth="1"/>
    <col min="7" max="16384" width="8.7109375" style="1"/>
  </cols>
  <sheetData>
    <row r="1" spans="1:6" ht="21">
      <c r="A1" s="29" t="s">
        <v>0</v>
      </c>
      <c r="B1" s="29" t="s">
        <v>1</v>
      </c>
      <c r="C1" s="29" t="s">
        <v>5</v>
      </c>
      <c r="D1" s="29" t="s">
        <v>6</v>
      </c>
      <c r="E1" s="29" t="s">
        <v>7</v>
      </c>
      <c r="F1" s="29" t="s">
        <v>8</v>
      </c>
    </row>
    <row r="2" spans="1:6">
      <c r="A2" s="1">
        <v>1</v>
      </c>
      <c r="B2" s="2">
        <v>56</v>
      </c>
      <c r="C2" s="6">
        <f xml:space="preserve"> -4.8091*A2+ 57.8</f>
        <v>52.990899999999996</v>
      </c>
      <c r="D2" s="6">
        <f>C2-B2</f>
        <v>-3.0091000000000037</v>
      </c>
      <c r="E2" s="6">
        <f>D2^2</f>
        <v>9.0546828100000223</v>
      </c>
      <c r="F2" s="7">
        <f>(B2-AVERAGE($B$2:$B$11))^2</f>
        <v>607.62249999999995</v>
      </c>
    </row>
    <row r="3" spans="1:6">
      <c r="A3" s="1">
        <v>2</v>
      </c>
      <c r="B3" s="2">
        <v>48.5</v>
      </c>
      <c r="C3" s="6">
        <f t="shared" ref="C3:C11" si="0" xml:space="preserve"> -4.8091*A3+ 57.8</f>
        <v>48.181799999999996</v>
      </c>
      <c r="D3" s="6">
        <f t="shared" ref="D3:D11" si="1">C3-B3</f>
        <v>-0.31820000000000448</v>
      </c>
      <c r="E3" s="6">
        <f t="shared" ref="E3:E11" si="2">D3^2</f>
        <v>0.10125124000000285</v>
      </c>
      <c r="F3" s="7">
        <f t="shared" ref="F3:F11" si="3">(B3-AVERAGE($B$2:$B$11))^2</f>
        <v>294.12249999999995</v>
      </c>
    </row>
    <row r="4" spans="1:6">
      <c r="A4" s="1">
        <v>3</v>
      </c>
      <c r="B4" s="2">
        <v>42</v>
      </c>
      <c r="C4" s="6">
        <f t="shared" si="0"/>
        <v>43.372699999999995</v>
      </c>
      <c r="D4" s="6">
        <f t="shared" si="1"/>
        <v>1.3726999999999947</v>
      </c>
      <c r="E4" s="6">
        <f t="shared" si="2"/>
        <v>1.8843052899999855</v>
      </c>
      <c r="F4" s="7">
        <f t="shared" si="3"/>
        <v>113.42249999999997</v>
      </c>
    </row>
    <row r="5" spans="1:6">
      <c r="A5" s="1">
        <v>4</v>
      </c>
      <c r="B5" s="2">
        <v>37.6</v>
      </c>
      <c r="C5" s="6">
        <f t="shared" si="0"/>
        <v>38.563599999999994</v>
      </c>
      <c r="D5" s="6">
        <f t="shared" si="1"/>
        <v>0.96359999999999246</v>
      </c>
      <c r="E5" s="6">
        <f t="shared" si="2"/>
        <v>0.92852495999998552</v>
      </c>
      <c r="F5" s="7">
        <f t="shared" si="3"/>
        <v>39.0625</v>
      </c>
    </row>
    <row r="6" spans="1:6">
      <c r="A6" s="1">
        <v>5</v>
      </c>
      <c r="B6" s="2">
        <v>32.5</v>
      </c>
      <c r="C6" s="6">
        <f t="shared" si="0"/>
        <v>33.754499999999993</v>
      </c>
      <c r="D6" s="6">
        <f t="shared" si="1"/>
        <v>1.2544999999999931</v>
      </c>
      <c r="E6" s="6">
        <f t="shared" si="2"/>
        <v>1.5737702499999826</v>
      </c>
      <c r="F6" s="7">
        <f t="shared" si="3"/>
        <v>1.3224999999999967</v>
      </c>
    </row>
    <row r="7" spans="1:6">
      <c r="A7" s="1">
        <v>6</v>
      </c>
      <c r="B7" s="2">
        <v>28.7</v>
      </c>
      <c r="C7" s="6">
        <f t="shared" si="0"/>
        <v>28.945399999999999</v>
      </c>
      <c r="D7" s="6">
        <f t="shared" si="1"/>
        <v>0.24540000000000006</v>
      </c>
      <c r="E7" s="6">
        <f t="shared" si="2"/>
        <v>6.022116000000003E-2</v>
      </c>
      <c r="F7" s="7">
        <f t="shared" si="3"/>
        <v>7.0225000000000115</v>
      </c>
    </row>
    <row r="8" spans="1:6">
      <c r="A8" s="1">
        <v>7</v>
      </c>
      <c r="B8" s="2">
        <v>22.2</v>
      </c>
      <c r="C8" s="6">
        <f t="shared" si="0"/>
        <v>24.136299999999999</v>
      </c>
      <c r="D8" s="6">
        <f t="shared" si="1"/>
        <v>1.9362999999999992</v>
      </c>
      <c r="E8" s="6">
        <f t="shared" si="2"/>
        <v>3.7492576899999972</v>
      </c>
      <c r="F8" s="7">
        <f t="shared" si="3"/>
        <v>83.722500000000039</v>
      </c>
    </row>
    <row r="9" spans="1:6">
      <c r="A9" s="1">
        <v>8</v>
      </c>
      <c r="B9" s="2">
        <v>18.5</v>
      </c>
      <c r="C9" s="6">
        <f t="shared" si="0"/>
        <v>19.327199999999998</v>
      </c>
      <c r="D9" s="6">
        <f t="shared" si="1"/>
        <v>0.82719999999999771</v>
      </c>
      <c r="E9" s="6">
        <f t="shared" si="2"/>
        <v>0.68425983999999618</v>
      </c>
      <c r="F9" s="7">
        <f t="shared" si="3"/>
        <v>165.12250000000003</v>
      </c>
    </row>
    <row r="10" spans="1:6">
      <c r="A10" s="1">
        <v>9</v>
      </c>
      <c r="B10" s="2">
        <v>15</v>
      </c>
      <c r="C10" s="6">
        <f t="shared" si="0"/>
        <v>14.518099999999997</v>
      </c>
      <c r="D10" s="6">
        <f t="shared" si="1"/>
        <v>-0.4819000000000031</v>
      </c>
      <c r="E10" s="6">
        <f t="shared" si="2"/>
        <v>0.232227610000003</v>
      </c>
      <c r="F10" s="7">
        <f t="shared" si="3"/>
        <v>267.32250000000005</v>
      </c>
    </row>
    <row r="11" spans="1:6">
      <c r="A11" s="1">
        <v>10</v>
      </c>
      <c r="B11" s="2">
        <v>12.5</v>
      </c>
      <c r="C11" s="6">
        <f t="shared" si="0"/>
        <v>9.7089999999999961</v>
      </c>
      <c r="D11" s="6">
        <f t="shared" si="1"/>
        <v>-2.7910000000000039</v>
      </c>
      <c r="E11" s="6">
        <f t="shared" si="2"/>
        <v>7.7896810000000221</v>
      </c>
      <c r="F11" s="7">
        <f t="shared" si="3"/>
        <v>355.32250000000005</v>
      </c>
    </row>
    <row r="12" spans="1:6">
      <c r="B12" s="2"/>
      <c r="D12" s="29" t="s">
        <v>88</v>
      </c>
      <c r="E12" s="6">
        <f>SUM(E2:E11)</f>
        <v>26.058181849999997</v>
      </c>
      <c r="F12" s="6">
        <f>SUM(F2:F11)</f>
        <v>1934.0650000000001</v>
      </c>
    </row>
    <row r="13" spans="1:6">
      <c r="B13" s="3"/>
    </row>
    <row r="14" spans="1:6" ht="19.75">
      <c r="B14" s="1" t="s">
        <v>84</v>
      </c>
      <c r="D14" s="8">
        <f>1-E12/F12</f>
        <v>0.98652672901376115</v>
      </c>
    </row>
  </sheetData>
  <phoneticPr fontId="3" type="noConversion"/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F14"/>
  <sheetViews>
    <sheetView workbookViewId="0">
      <selection activeCell="C2" sqref="C2"/>
    </sheetView>
  </sheetViews>
  <sheetFormatPr defaultColWidth="8.7109375" defaultRowHeight="16.75"/>
  <cols>
    <col min="1" max="1" width="5.640625" style="1" bestFit="1" customWidth="1"/>
    <col min="2" max="4" width="8.7109375" style="1"/>
    <col min="5" max="5" width="6.7109375" style="1" bestFit="1" customWidth="1"/>
    <col min="6" max="6" width="12.7109375" style="1" bestFit="1" customWidth="1"/>
    <col min="7" max="16384" width="8.7109375" style="1"/>
  </cols>
  <sheetData>
    <row r="1" spans="1:6" ht="21">
      <c r="A1" s="29" t="s">
        <v>0</v>
      </c>
      <c r="B1" s="29" t="s">
        <v>1</v>
      </c>
      <c r="C1" s="29" t="s">
        <v>5</v>
      </c>
      <c r="D1" s="29" t="s">
        <v>6</v>
      </c>
      <c r="E1" s="29" t="s">
        <v>7</v>
      </c>
      <c r="F1" s="29" t="s">
        <v>8</v>
      </c>
    </row>
    <row r="2" spans="1:6">
      <c r="A2" s="1">
        <v>1</v>
      </c>
      <c r="B2" s="2">
        <v>56</v>
      </c>
      <c r="C2" s="6">
        <f xml:space="preserve"> -4.8091*A2+ 57.8</f>
        <v>52.990899999999996</v>
      </c>
      <c r="D2" s="6"/>
      <c r="E2" s="6"/>
      <c r="F2" s="7"/>
    </row>
    <row r="3" spans="1:6">
      <c r="A3" s="1">
        <v>2</v>
      </c>
      <c r="B3" s="2">
        <v>48.5</v>
      </c>
      <c r="C3" s="6">
        <f t="shared" ref="C3:C11" si="0" xml:space="preserve"> -4.8091*A3+ 57.8</f>
        <v>48.181799999999996</v>
      </c>
      <c r="D3" s="6"/>
      <c r="E3" s="6"/>
      <c r="F3" s="7"/>
    </row>
    <row r="4" spans="1:6">
      <c r="A4" s="1">
        <v>3</v>
      </c>
      <c r="B4" s="2">
        <v>42</v>
      </c>
      <c r="C4" s="6">
        <f t="shared" si="0"/>
        <v>43.372699999999995</v>
      </c>
      <c r="D4" s="6"/>
      <c r="E4" s="6"/>
      <c r="F4" s="7"/>
    </row>
    <row r="5" spans="1:6">
      <c r="A5" s="1">
        <v>4</v>
      </c>
      <c r="B5" s="2">
        <v>37.6</v>
      </c>
      <c r="C5" s="6">
        <f t="shared" si="0"/>
        <v>38.563599999999994</v>
      </c>
      <c r="D5" s="6"/>
      <c r="E5" s="6"/>
      <c r="F5" s="7"/>
    </row>
    <row r="6" spans="1:6">
      <c r="A6" s="1">
        <v>5</v>
      </c>
      <c r="B6" s="2">
        <v>32.5</v>
      </c>
      <c r="C6" s="6">
        <f t="shared" si="0"/>
        <v>33.754499999999993</v>
      </c>
      <c r="D6" s="6"/>
      <c r="E6" s="6"/>
      <c r="F6" s="7"/>
    </row>
    <row r="7" spans="1:6">
      <c r="A7" s="1">
        <v>6</v>
      </c>
      <c r="B7" s="2">
        <v>28.7</v>
      </c>
      <c r="C7" s="6">
        <f t="shared" si="0"/>
        <v>28.945399999999999</v>
      </c>
      <c r="D7" s="6"/>
      <c r="E7" s="6"/>
      <c r="F7" s="7"/>
    </row>
    <row r="8" spans="1:6">
      <c r="A8" s="1">
        <v>7</v>
      </c>
      <c r="B8" s="2">
        <v>22.2</v>
      </c>
      <c r="C8" s="6">
        <f t="shared" si="0"/>
        <v>24.136299999999999</v>
      </c>
      <c r="D8" s="6"/>
      <c r="E8" s="6"/>
      <c r="F8" s="7"/>
    </row>
    <row r="9" spans="1:6">
      <c r="A9" s="1">
        <v>8</v>
      </c>
      <c r="B9" s="2">
        <v>18.5</v>
      </c>
      <c r="C9" s="6">
        <f t="shared" si="0"/>
        <v>19.327199999999998</v>
      </c>
      <c r="D9" s="6"/>
      <c r="E9" s="6"/>
      <c r="F9" s="7"/>
    </row>
    <row r="10" spans="1:6">
      <c r="A10" s="1">
        <v>9</v>
      </c>
      <c r="B10" s="2">
        <v>15</v>
      </c>
      <c r="C10" s="6">
        <f t="shared" si="0"/>
        <v>14.518099999999997</v>
      </c>
      <c r="D10" s="6"/>
      <c r="E10" s="6"/>
      <c r="F10" s="7"/>
    </row>
    <row r="11" spans="1:6">
      <c r="A11" s="1">
        <v>10</v>
      </c>
      <c r="B11" s="2">
        <v>12.5</v>
      </c>
      <c r="C11" s="6">
        <f t="shared" si="0"/>
        <v>9.7089999999999961</v>
      </c>
      <c r="D11" s="6"/>
      <c r="E11" s="6"/>
      <c r="F11" s="7"/>
    </row>
    <row r="12" spans="1:6">
      <c r="B12" s="2"/>
      <c r="E12" s="6"/>
      <c r="F12" s="6"/>
    </row>
    <row r="13" spans="1:6">
      <c r="B13" s="3"/>
    </row>
    <row r="14" spans="1:6" ht="19.75">
      <c r="B14" s="1" t="s">
        <v>84</v>
      </c>
      <c r="D14" s="8"/>
    </row>
  </sheetData>
  <phoneticPr fontId="3" type="noConversion"/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F15"/>
  <sheetViews>
    <sheetView workbookViewId="0">
      <selection activeCell="C2" sqref="C2"/>
    </sheetView>
  </sheetViews>
  <sheetFormatPr defaultColWidth="8.7109375" defaultRowHeight="16.75"/>
  <cols>
    <col min="1" max="1" width="4.85546875" style="23" bestFit="1" customWidth="1"/>
    <col min="2" max="3" width="9.7109375" style="23" bestFit="1" customWidth="1"/>
    <col min="4" max="4" width="6.7109375" style="23" customWidth="1"/>
    <col min="5" max="5" width="4.85546875" style="23" customWidth="1"/>
    <col min="6" max="16384" width="8.7109375" style="23"/>
  </cols>
  <sheetData>
    <row r="1" spans="1:6" ht="30.75" customHeight="1">
      <c r="A1" s="30" t="s">
        <v>9</v>
      </c>
      <c r="B1" s="31" t="s">
        <v>10</v>
      </c>
      <c r="C1" s="31" t="s">
        <v>11</v>
      </c>
      <c r="D1" s="32" t="s">
        <v>12</v>
      </c>
      <c r="E1" s="32" t="s">
        <v>13</v>
      </c>
      <c r="F1" s="24"/>
    </row>
    <row r="2" spans="1:6">
      <c r="A2" s="23">
        <v>1</v>
      </c>
      <c r="B2" s="23">
        <v>250</v>
      </c>
      <c r="C2" s="23">
        <v>2600</v>
      </c>
    </row>
    <row r="3" spans="1:6">
      <c r="A3" s="23">
        <v>2</v>
      </c>
      <c r="B3" s="23">
        <v>300</v>
      </c>
      <c r="C3" s="23">
        <v>2950</v>
      </c>
    </row>
    <row r="4" spans="1:6">
      <c r="A4" s="23">
        <v>3</v>
      </c>
      <c r="B4" s="23">
        <v>200</v>
      </c>
      <c r="C4" s="23">
        <v>1850</v>
      </c>
    </row>
    <row r="5" spans="1:6">
      <c r="A5" s="23">
        <v>4</v>
      </c>
      <c r="B5" s="23">
        <v>180</v>
      </c>
      <c r="C5" s="23">
        <v>1650</v>
      </c>
    </row>
    <row r="6" spans="1:6">
      <c r="A6" s="23">
        <v>5</v>
      </c>
      <c r="B6" s="23">
        <v>150</v>
      </c>
      <c r="C6" s="23">
        <v>1500</v>
      </c>
    </row>
    <row r="7" spans="1:6">
      <c r="A7" s="23">
        <v>6</v>
      </c>
      <c r="B7" s="23">
        <v>200</v>
      </c>
      <c r="C7" s="23">
        <v>2400</v>
      </c>
    </row>
    <row r="8" spans="1:6">
      <c r="A8" s="23">
        <v>7</v>
      </c>
      <c r="B8" s="23">
        <v>240</v>
      </c>
      <c r="C8" s="23">
        <v>2800</v>
      </c>
    </row>
    <row r="9" spans="1:6">
      <c r="A9" s="23">
        <v>8</v>
      </c>
      <c r="B9" s="23">
        <v>300</v>
      </c>
      <c r="C9" s="23">
        <v>2960</v>
      </c>
    </row>
    <row r="10" spans="1:6">
      <c r="A10" s="23">
        <v>9</v>
      </c>
      <c r="B10" s="23">
        <v>190</v>
      </c>
      <c r="C10" s="23">
        <v>2400</v>
      </c>
    </row>
    <row r="11" spans="1:6">
      <c r="A11" s="23">
        <v>10</v>
      </c>
      <c r="B11" s="23">
        <v>150</v>
      </c>
      <c r="C11" s="23">
        <v>1600</v>
      </c>
    </row>
    <row r="12" spans="1:6">
      <c r="A12" s="23">
        <v>11</v>
      </c>
      <c r="B12" s="23">
        <v>120</v>
      </c>
      <c r="C12" s="23">
        <v>1500</v>
      </c>
    </row>
    <row r="13" spans="1:6">
      <c r="A13" s="23">
        <v>12</v>
      </c>
      <c r="B13" s="23">
        <v>220</v>
      </c>
      <c r="C13" s="23">
        <v>2350</v>
      </c>
    </row>
    <row r="15" spans="1:6">
      <c r="C15" s="24"/>
    </row>
  </sheetData>
  <phoneticPr fontId="3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0"/>
  </sheetPr>
  <dimension ref="A1:E12"/>
  <sheetViews>
    <sheetView workbookViewId="0">
      <selection activeCell="B2" sqref="B2"/>
    </sheetView>
  </sheetViews>
  <sheetFormatPr defaultColWidth="9" defaultRowHeight="16.75"/>
  <cols>
    <col min="1" max="1" width="5.35546875" style="4" bestFit="1" customWidth="1"/>
    <col min="2" max="3" width="10.7109375" style="4" bestFit="1" customWidth="1"/>
    <col min="4" max="4" width="7.5" style="4" bestFit="1" customWidth="1"/>
    <col min="5" max="5" width="7.140625" style="4" bestFit="1" customWidth="1"/>
    <col min="6" max="16384" width="9" style="4"/>
  </cols>
  <sheetData>
    <row r="1" spans="1:5" ht="30.75" customHeight="1">
      <c r="A1" s="30" t="s">
        <v>2</v>
      </c>
      <c r="B1" s="31" t="s">
        <v>3</v>
      </c>
      <c r="C1" s="31" t="s">
        <v>4</v>
      </c>
      <c r="D1" s="32"/>
      <c r="E1" s="32"/>
    </row>
    <row r="2" spans="1:5">
      <c r="A2" s="23">
        <v>1</v>
      </c>
      <c r="B2" s="23">
        <v>250</v>
      </c>
      <c r="C2" s="23">
        <v>2600</v>
      </c>
      <c r="D2" s="9"/>
      <c r="E2" s="9"/>
    </row>
    <row r="3" spans="1:5">
      <c r="A3" s="23">
        <v>2</v>
      </c>
      <c r="B3" s="23">
        <v>300</v>
      </c>
      <c r="C3" s="23">
        <v>2950</v>
      </c>
      <c r="D3" s="9"/>
      <c r="E3" s="9"/>
    </row>
    <row r="4" spans="1:5">
      <c r="A4" s="23">
        <v>3</v>
      </c>
      <c r="B4" s="23">
        <v>200</v>
      </c>
      <c r="C4" s="23">
        <v>1850</v>
      </c>
      <c r="D4" s="9"/>
      <c r="E4" s="9"/>
    </row>
    <row r="5" spans="1:5">
      <c r="A5" s="23">
        <v>5</v>
      </c>
      <c r="B5" s="23">
        <v>150</v>
      </c>
      <c r="C5" s="23">
        <v>1500</v>
      </c>
      <c r="D5" s="9"/>
      <c r="E5" s="9"/>
    </row>
    <row r="6" spans="1:5">
      <c r="A6" s="23">
        <v>6</v>
      </c>
      <c r="B6" s="23">
        <v>200</v>
      </c>
      <c r="C6" s="23">
        <v>2400</v>
      </c>
      <c r="D6" s="9"/>
      <c r="E6" s="9"/>
    </row>
    <row r="7" spans="1:5">
      <c r="A7" s="23">
        <v>7</v>
      </c>
      <c r="B7" s="23">
        <v>240</v>
      </c>
      <c r="C7" s="23">
        <v>2800</v>
      </c>
      <c r="D7" s="9"/>
      <c r="E7" s="9"/>
    </row>
    <row r="8" spans="1:5">
      <c r="A8" s="23">
        <v>8</v>
      </c>
      <c r="B8" s="23">
        <v>300</v>
      </c>
      <c r="C8" s="23">
        <v>2960</v>
      </c>
      <c r="D8" s="9"/>
      <c r="E8" s="9"/>
    </row>
    <row r="9" spans="1:5">
      <c r="A9" s="23">
        <v>10</v>
      </c>
      <c r="B9" s="23">
        <v>150</v>
      </c>
      <c r="C9" s="23">
        <v>1600</v>
      </c>
      <c r="D9" s="9"/>
      <c r="E9" s="9"/>
    </row>
    <row r="10" spans="1:5">
      <c r="A10" s="23">
        <v>11</v>
      </c>
      <c r="B10" s="23">
        <v>120</v>
      </c>
      <c r="C10" s="23">
        <v>1500</v>
      </c>
    </row>
    <row r="11" spans="1:5">
      <c r="A11" s="23">
        <v>12</v>
      </c>
      <c r="B11" s="23">
        <v>220</v>
      </c>
      <c r="C11" s="23">
        <v>2350</v>
      </c>
    </row>
    <row r="12" spans="1:5">
      <c r="C12" s="5"/>
    </row>
  </sheetData>
  <phoneticPr fontId="3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79998168889431442"/>
  </sheetPr>
  <dimension ref="A1:C17"/>
  <sheetViews>
    <sheetView workbookViewId="0">
      <selection activeCell="N13" sqref="N13"/>
    </sheetView>
  </sheetViews>
  <sheetFormatPr defaultColWidth="8.7109375" defaultRowHeight="16.75"/>
  <cols>
    <col min="1" max="1" width="5.5" style="1" bestFit="1" customWidth="1"/>
    <col min="2" max="16384" width="8.7109375" style="1"/>
  </cols>
  <sheetData>
    <row r="1" spans="1:3">
      <c r="A1" s="33" t="s">
        <v>14</v>
      </c>
      <c r="B1" s="33" t="s">
        <v>15</v>
      </c>
      <c r="C1" s="47" t="s">
        <v>85</v>
      </c>
    </row>
    <row r="2" spans="1:3">
      <c r="A2" s="1">
        <v>15</v>
      </c>
      <c r="B2" s="10">
        <v>6000</v>
      </c>
      <c r="C2" s="1">
        <f xml:space="preserve"> -36.54*A2^2 + 3463.7*A2 - 42087</f>
        <v>1647</v>
      </c>
    </row>
    <row r="3" spans="1:3">
      <c r="A3" s="1">
        <v>20</v>
      </c>
      <c r="B3" s="10">
        <v>10000</v>
      </c>
      <c r="C3" s="1">
        <f t="shared" ref="C3:C17" si="0" xml:space="preserve"> -36.54*A3^2 + 3463.7*A3 - 42087</f>
        <v>12571</v>
      </c>
    </row>
    <row r="4" spans="1:3">
      <c r="A4" s="1">
        <v>25</v>
      </c>
      <c r="B4" s="10">
        <v>15000</v>
      </c>
      <c r="C4" s="1">
        <f t="shared" si="0"/>
        <v>21668</v>
      </c>
    </row>
    <row r="5" spans="1:3">
      <c r="A5" s="1">
        <v>30</v>
      </c>
      <c r="B5" s="10">
        <v>26000</v>
      </c>
      <c r="C5" s="1">
        <f t="shared" si="0"/>
        <v>28938</v>
      </c>
    </row>
    <row r="6" spans="1:3">
      <c r="A6" s="1">
        <v>35</v>
      </c>
      <c r="B6" s="10">
        <v>35000</v>
      </c>
      <c r="C6" s="1">
        <f t="shared" si="0"/>
        <v>34381</v>
      </c>
    </row>
    <row r="7" spans="1:3">
      <c r="A7" s="1">
        <v>40</v>
      </c>
      <c r="B7" s="10">
        <v>42000</v>
      </c>
      <c r="C7" s="1">
        <f t="shared" si="0"/>
        <v>37997</v>
      </c>
    </row>
    <row r="8" spans="1:3">
      <c r="A8" s="1">
        <v>45</v>
      </c>
      <c r="B8" s="10">
        <v>50500</v>
      </c>
      <c r="C8" s="1">
        <f t="shared" si="0"/>
        <v>39786</v>
      </c>
    </row>
    <row r="9" spans="1:3">
      <c r="A9" s="1">
        <v>50</v>
      </c>
      <c r="B9" s="10">
        <v>40500</v>
      </c>
      <c r="C9" s="1">
        <f t="shared" si="0"/>
        <v>39748</v>
      </c>
    </row>
    <row r="10" spans="1:3">
      <c r="A10" s="1">
        <v>55</v>
      </c>
      <c r="B10" s="10">
        <v>37650</v>
      </c>
      <c r="C10" s="1">
        <f t="shared" si="0"/>
        <v>37883</v>
      </c>
    </row>
    <row r="11" spans="1:3">
      <c r="A11" s="1">
        <v>60</v>
      </c>
      <c r="B11" s="10">
        <v>30500</v>
      </c>
      <c r="C11" s="1">
        <f t="shared" si="0"/>
        <v>34191</v>
      </c>
    </row>
    <row r="12" spans="1:3">
      <c r="A12" s="1">
        <v>65</v>
      </c>
      <c r="B12" s="10">
        <v>25000</v>
      </c>
      <c r="C12" s="1">
        <f t="shared" si="0"/>
        <v>28672</v>
      </c>
    </row>
    <row r="13" spans="1:3">
      <c r="A13" s="1">
        <v>70</v>
      </c>
      <c r="B13" s="10">
        <v>15800</v>
      </c>
      <c r="C13" s="1">
        <f t="shared" si="0"/>
        <v>21326</v>
      </c>
    </row>
    <row r="14" spans="1:3">
      <c r="A14" s="1">
        <v>75</v>
      </c>
      <c r="B14" s="10">
        <v>10200</v>
      </c>
      <c r="C14" s="1">
        <f t="shared" si="0"/>
        <v>12153</v>
      </c>
    </row>
    <row r="15" spans="1:3">
      <c r="A15" s="1">
        <v>80</v>
      </c>
      <c r="B15" s="10">
        <v>8000</v>
      </c>
      <c r="C15" s="1">
        <f t="shared" si="0"/>
        <v>1153</v>
      </c>
    </row>
    <row r="16" spans="1:3">
      <c r="B16" s="10"/>
    </row>
    <row r="17" spans="1:3">
      <c r="A17" s="1">
        <v>48</v>
      </c>
      <c r="C17" s="1">
        <f t="shared" si="0"/>
        <v>39982.439999999973</v>
      </c>
    </row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17"/>
  <sheetViews>
    <sheetView workbookViewId="0">
      <selection activeCell="C17" sqref="C17"/>
    </sheetView>
  </sheetViews>
  <sheetFormatPr defaultColWidth="8.7109375" defaultRowHeight="16.75"/>
  <cols>
    <col min="1" max="1" width="5.5" style="1" bestFit="1" customWidth="1"/>
    <col min="2" max="16384" width="8.7109375" style="1"/>
  </cols>
  <sheetData>
    <row r="1" spans="1:3">
      <c r="A1" s="33" t="s">
        <v>14</v>
      </c>
      <c r="B1" s="33" t="s">
        <v>15</v>
      </c>
      <c r="C1" s="47" t="s">
        <v>85</v>
      </c>
    </row>
    <row r="2" spans="1:3">
      <c r="A2" s="1">
        <v>15</v>
      </c>
      <c r="B2" s="10">
        <v>6000</v>
      </c>
      <c r="C2" s="1">
        <f xml:space="preserve"> -36.54*A2^2 + 3463.7*A2 - 42087</f>
        <v>1647</v>
      </c>
    </row>
    <row r="3" spans="1:3">
      <c r="A3" s="1">
        <v>20</v>
      </c>
      <c r="B3" s="10">
        <v>10000</v>
      </c>
      <c r="C3" s="1">
        <f t="shared" ref="C3:C17" si="0" xml:space="preserve"> -36.54*A3^2 + 3463.7*A3 - 42087</f>
        <v>12571</v>
      </c>
    </row>
    <row r="4" spans="1:3">
      <c r="A4" s="1">
        <v>25</v>
      </c>
      <c r="B4" s="10">
        <v>15000</v>
      </c>
      <c r="C4" s="1">
        <f t="shared" si="0"/>
        <v>21668</v>
      </c>
    </row>
    <row r="5" spans="1:3">
      <c r="A5" s="1">
        <v>30</v>
      </c>
      <c r="B5" s="10">
        <v>26000</v>
      </c>
      <c r="C5" s="1">
        <f t="shared" si="0"/>
        <v>28938</v>
      </c>
    </row>
    <row r="6" spans="1:3">
      <c r="A6" s="1">
        <v>35</v>
      </c>
      <c r="B6" s="10">
        <v>35000</v>
      </c>
      <c r="C6" s="1">
        <f t="shared" si="0"/>
        <v>34381</v>
      </c>
    </row>
    <row r="7" spans="1:3">
      <c r="A7" s="1">
        <v>40</v>
      </c>
      <c r="B7" s="10">
        <v>42000</v>
      </c>
      <c r="C7" s="1">
        <f t="shared" si="0"/>
        <v>37997</v>
      </c>
    </row>
    <row r="8" spans="1:3">
      <c r="A8" s="1">
        <v>45</v>
      </c>
      <c r="B8" s="10">
        <v>50500</v>
      </c>
      <c r="C8" s="1">
        <f t="shared" si="0"/>
        <v>39786</v>
      </c>
    </row>
    <row r="9" spans="1:3">
      <c r="A9" s="1">
        <v>50</v>
      </c>
      <c r="B9" s="10">
        <v>40500</v>
      </c>
      <c r="C9" s="1">
        <f t="shared" si="0"/>
        <v>39748</v>
      </c>
    </row>
    <row r="10" spans="1:3">
      <c r="A10" s="1">
        <v>55</v>
      </c>
      <c r="B10" s="10">
        <v>37650</v>
      </c>
      <c r="C10" s="1">
        <f t="shared" si="0"/>
        <v>37883</v>
      </c>
    </row>
    <row r="11" spans="1:3">
      <c r="A11" s="1">
        <v>60</v>
      </c>
      <c r="B11" s="10">
        <v>30500</v>
      </c>
      <c r="C11" s="1">
        <f t="shared" si="0"/>
        <v>34191</v>
      </c>
    </row>
    <row r="12" spans="1:3">
      <c r="A12" s="1">
        <v>65</v>
      </c>
      <c r="B12" s="10">
        <v>25000</v>
      </c>
      <c r="C12" s="1">
        <f t="shared" si="0"/>
        <v>28672</v>
      </c>
    </row>
    <row r="13" spans="1:3">
      <c r="A13" s="1">
        <v>70</v>
      </c>
      <c r="B13" s="10">
        <v>15800</v>
      </c>
      <c r="C13" s="1">
        <f t="shared" si="0"/>
        <v>21326</v>
      </c>
    </row>
    <row r="14" spans="1:3">
      <c r="A14" s="1">
        <v>75</v>
      </c>
      <c r="B14" s="10">
        <v>10200</v>
      </c>
      <c r="C14" s="1">
        <f t="shared" si="0"/>
        <v>12153</v>
      </c>
    </row>
    <row r="15" spans="1:3">
      <c r="A15" s="1">
        <v>80</v>
      </c>
      <c r="B15" s="10">
        <v>8000</v>
      </c>
      <c r="C15" s="1">
        <f t="shared" si="0"/>
        <v>1153</v>
      </c>
    </row>
    <row r="16" spans="1:3">
      <c r="B16" s="10"/>
    </row>
    <row r="17" spans="1:3">
      <c r="A17" s="1">
        <v>48</v>
      </c>
      <c r="C17" s="1">
        <f t="shared" si="0"/>
        <v>39982.439999999973</v>
      </c>
    </row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56710-F7CA-4509-A0CE-3D27B8DA11A8}">
  <dimension ref="A1:H105"/>
  <sheetViews>
    <sheetView workbookViewId="0">
      <pane ySplit="1" topLeftCell="A2" activePane="bottomLeft" state="frozen"/>
      <selection activeCell="C92" sqref="C92"/>
      <selection pane="bottomLeft"/>
    </sheetView>
  </sheetViews>
  <sheetFormatPr defaultColWidth="9" defaultRowHeight="15.45"/>
  <cols>
    <col min="1" max="1" width="24.5" customWidth="1"/>
    <col min="2" max="2" width="34.140625" customWidth="1"/>
    <col min="3" max="3" width="13.640625" customWidth="1"/>
    <col min="4" max="4" width="23" style="93" customWidth="1"/>
    <col min="5" max="5" width="15.640625" customWidth="1"/>
  </cols>
  <sheetData>
    <row r="1" spans="1:8" s="44" customFormat="1" ht="16.75">
      <c r="A1" s="72" t="s">
        <v>195</v>
      </c>
      <c r="B1" s="72" t="s">
        <v>196</v>
      </c>
      <c r="C1" s="73" t="s">
        <v>197</v>
      </c>
      <c r="D1" s="74" t="s">
        <v>198</v>
      </c>
      <c r="E1" s="75">
        <v>2003</v>
      </c>
      <c r="F1" s="76" t="s">
        <v>199</v>
      </c>
      <c r="G1" s="76" t="s">
        <v>200</v>
      </c>
      <c r="H1" s="75">
        <v>2013</v>
      </c>
    </row>
    <row r="2" spans="1:8" s="44" customFormat="1" ht="16.75">
      <c r="A2" s="77" t="s">
        <v>201</v>
      </c>
      <c r="B2" s="78" t="s">
        <v>202</v>
      </c>
      <c r="C2" s="78" t="str">
        <f>VLOOKUP(TRIM(MID($A2,1,FIND(" ",$A2))),統計函數!$A:$E,4,0)</f>
        <v>平均值</v>
      </c>
      <c r="D2" s="79" t="str">
        <f>VLOOKUP(TRIM(MID($A2,1,FIND(" ",$A2))),統計函數!$A:$E,3,0)</f>
        <v>AVEDEV(number1,number2, ...)</v>
      </c>
      <c r="E2" s="78" t="str">
        <f>VLOOKUP(TRIM(MID($A2,1,FIND(" ",$A2))),統計函數!$A:$E,1,0)</f>
        <v>AVEDEV</v>
      </c>
      <c r="F2" s="80"/>
      <c r="G2" s="78">
        <f>VLOOKUP(TRIM(MID($A2,1,FIND(" ",$A2))),統計函數!$A:$E,5,0)</f>
        <v>0</v>
      </c>
      <c r="H2" s="78"/>
    </row>
    <row r="3" spans="1:8" s="44" customFormat="1" ht="16.75">
      <c r="A3" s="81" t="s">
        <v>203</v>
      </c>
      <c r="B3" s="82" t="s">
        <v>204</v>
      </c>
      <c r="C3" s="78" t="str">
        <f>VLOOKUP(TRIM(MID($A3,1,FIND(" ",$A3))),統計函數!$A:$E,4,0)</f>
        <v>平均值</v>
      </c>
      <c r="D3" s="79" t="str">
        <f>VLOOKUP(TRIM(MID($A3,1,FIND(" ",$A3))),統計函數!$A:$E,3,0)</f>
        <v>AVERAGE(number1,number2, ...)</v>
      </c>
      <c r="E3" s="78" t="str">
        <f>VLOOKUP(TRIM(MID($A3,1,FIND(" ",$A3))),統計函數!$A:$E,1,0)</f>
        <v>AVERAGE</v>
      </c>
      <c r="F3" s="80"/>
      <c r="G3" s="80" t="str">
        <f>VLOOKUP(TRIM(MID($A3,1,FIND(" ",$A3))),統計函數!$A:$E,5,0)</f>
        <v>7-5</v>
      </c>
      <c r="H3" s="78"/>
    </row>
    <row r="4" spans="1:8" s="44" customFormat="1" ht="16.75">
      <c r="A4" s="77" t="s">
        <v>205</v>
      </c>
      <c r="B4" s="78" t="s">
        <v>206</v>
      </c>
      <c r="C4" s="78" t="str">
        <f>VLOOKUP(TRIM(MID($A4,1,FIND(" ",$A4))),統計函數!$A:$E,4,0)</f>
        <v>平均值</v>
      </c>
      <c r="D4" s="79" t="str">
        <f>VLOOKUP(TRIM(MID($A4,1,FIND(" ",$A4))),統計函數!$A:$E,3,0)</f>
        <v>AVERAGEA(value1,value2,...)</v>
      </c>
      <c r="E4" s="78" t="str">
        <f>VLOOKUP(TRIM(MID($A4,1,FIND(" ",$A4))),統計函數!$A:$E,1,0)</f>
        <v>AVERAGEA</v>
      </c>
      <c r="F4" s="80"/>
      <c r="G4" s="80" t="str">
        <f>VLOOKUP(TRIM(MID($A4,1,FIND(" ",$A4))),統計函數!$A:$E,5,0)</f>
        <v>7-5</v>
      </c>
      <c r="H4" s="78"/>
    </row>
    <row r="5" spans="1:8" s="44" customFormat="1" ht="16.75">
      <c r="A5" s="81" t="s">
        <v>207</v>
      </c>
      <c r="B5" s="82" t="s">
        <v>208</v>
      </c>
      <c r="C5" s="78" t="e">
        <f>VLOOKUP(TRIM(MID($A5,1,FIND(" ",$A5))),統計函數!$A:$E,4,0)</f>
        <v>#N/A</v>
      </c>
      <c r="D5" s="79" t="e">
        <f>VLOOKUP(TRIM(MID($A5,1,FIND(" ",$A5))),統計函數!$A:$E,3,0)</f>
        <v>#N/A</v>
      </c>
      <c r="E5" s="83" t="e">
        <f>VLOOKUP(TRIM(MID($A5,1,FIND(" ",$A5))),統計函數!$A:$E,1,0)</f>
        <v>#N/A</v>
      </c>
      <c r="F5" s="80">
        <v>2007</v>
      </c>
      <c r="G5" s="80" t="e">
        <f>VLOOKUP(TRIM(MID($A5,1,FIND(" ",$A5))),統計函數!$A:$E,5,0)</f>
        <v>#N/A</v>
      </c>
      <c r="H5" s="78"/>
    </row>
    <row r="6" spans="1:8" s="44" customFormat="1" ht="16.75">
      <c r="A6" s="77" t="s">
        <v>209</v>
      </c>
      <c r="B6" s="78" t="s">
        <v>210</v>
      </c>
      <c r="C6" s="78" t="e">
        <f>VLOOKUP(TRIM(MID($A6,1,FIND(" ",$A6))),統計函數!$A:$E,4,0)</f>
        <v>#N/A</v>
      </c>
      <c r="D6" s="79" t="e">
        <f>VLOOKUP(TRIM(MID($A6,1,FIND(" ",$A6))),統計函數!$A:$E,3,0)</f>
        <v>#N/A</v>
      </c>
      <c r="E6" s="83" t="e">
        <f>VLOOKUP(TRIM(MID($A6,1,FIND(" ",$A6))),統計函數!$A:$E,1,0)</f>
        <v>#N/A</v>
      </c>
      <c r="F6" s="80">
        <v>2007</v>
      </c>
      <c r="G6" s="80" t="e">
        <f>VLOOKUP(TRIM(MID($A6,1,FIND(" ",$A6))),統計函數!$A:$E,5,0)</f>
        <v>#N/A</v>
      </c>
      <c r="H6" s="78"/>
    </row>
    <row r="7" spans="1:8" s="44" customFormat="1" ht="16.75">
      <c r="A7" s="81" t="s">
        <v>211</v>
      </c>
      <c r="B7" s="82" t="s">
        <v>212</v>
      </c>
      <c r="C7" s="78" t="e">
        <f>VLOOKUP(TRIM(MID($A7,1,FIND(" ",$A7))),統計函數!$A:$E,4,0)</f>
        <v>#N/A</v>
      </c>
      <c r="D7" s="79" t="e">
        <f>VLOOKUP(TRIM(MID($A7,1,FIND(" ",$A7))),統計函數!$A:$E,3,0)</f>
        <v>#N/A</v>
      </c>
      <c r="E7" s="83" t="e">
        <f>VLOOKUP(TRIM(MID($A7,1,FIND(" ",$A7))),統計函數!$A:$E,1,0)</f>
        <v>#N/A</v>
      </c>
      <c r="F7" s="80"/>
      <c r="G7" s="80" t="e">
        <f>VLOOKUP(TRIM(MID($A7,1,FIND(" ",$A7))),統計函數!$A:$E,5,0)</f>
        <v>#N/A</v>
      </c>
      <c r="H7" s="78"/>
    </row>
    <row r="8" spans="1:8" s="44" customFormat="1" ht="16.75">
      <c r="A8" s="77" t="s">
        <v>213</v>
      </c>
      <c r="B8" s="78" t="s">
        <v>214</v>
      </c>
      <c r="C8" s="78" t="e">
        <f>VLOOKUP(TRIM(MID($A8,1,FIND(" ",$A8))),統計函數!$A:$E,4,0)</f>
        <v>#N/A</v>
      </c>
      <c r="D8" s="79" t="e">
        <f>VLOOKUP(TRIM(MID($A8,1,FIND(" ",$A8))),統計函數!$A:$E,3,0)</f>
        <v>#N/A</v>
      </c>
      <c r="E8" s="83" t="e">
        <f>VLOOKUP(TRIM(MID($A8,1,FIND(" ",$A8))),統計函數!$A:$E,1,0)</f>
        <v>#N/A</v>
      </c>
      <c r="F8" s="80"/>
      <c r="G8" s="80" t="e">
        <f>VLOOKUP(TRIM(MID($A8,1,FIND(" ",$A8))),統計函數!$A:$E,5,0)</f>
        <v>#N/A</v>
      </c>
      <c r="H8" s="78"/>
    </row>
    <row r="9" spans="1:8" s="44" customFormat="1" ht="16.75">
      <c r="A9" s="81" t="s">
        <v>215</v>
      </c>
      <c r="B9" s="82" t="s">
        <v>216</v>
      </c>
      <c r="C9" s="78" t="e">
        <f>VLOOKUP(TRIM(MID($A9,1,FIND(" ",$A9))),統計函數!$A:$E,4,0)</f>
        <v>#N/A</v>
      </c>
      <c r="D9" s="79" t="e">
        <f>VLOOKUP(TRIM(MID($A9,1,FIND(" ",$A9))),統計函數!$A:$E,3,0)</f>
        <v>#N/A</v>
      </c>
      <c r="E9" s="83" t="e">
        <f>VLOOKUP(TRIM(MID($A9,1,FIND(" ",$A9))),統計函數!$A:$E,1,0)</f>
        <v>#N/A</v>
      </c>
      <c r="F9" s="80"/>
      <c r="G9" s="80" t="e">
        <f>VLOOKUP(TRIM(MID($A9,1,FIND(" ",$A9))),統計函數!$A:$E,5,0)</f>
        <v>#N/A</v>
      </c>
      <c r="H9" s="78"/>
    </row>
    <row r="10" spans="1:8" s="44" customFormat="1" ht="16.75">
      <c r="A10" s="84" t="s">
        <v>217</v>
      </c>
      <c r="B10" s="85" t="s">
        <v>218</v>
      </c>
      <c r="C10" s="85" t="e">
        <f>VLOOKUP(TRIM(MID($A10,1,FIND(" ",$A10))),統計函數!$A:$E,4,0)</f>
        <v>#N/A</v>
      </c>
      <c r="D10" s="86" t="e">
        <f>VLOOKUP(TRIM(MID($A10,1,FIND(" ",$A10))),統計函數!$A:$E,3,0)</f>
        <v>#N/A</v>
      </c>
      <c r="E10" s="87" t="e">
        <f>VLOOKUP(TRIM(MID($A10,1,FIND(" ",$A10))),統計函數!$A:$E,1,0)</f>
        <v>#N/A</v>
      </c>
      <c r="F10" s="88" t="s">
        <v>219</v>
      </c>
      <c r="G10" s="88" t="e">
        <f>VLOOKUP(TRIM(MID($A10,1,FIND(" ",$A10))),統計函數!$A:$E,5,0)</f>
        <v>#N/A</v>
      </c>
      <c r="H10" s="85" t="e">
        <f>VLOOKUP(A10,#REF!,2,0)</f>
        <v>#REF!</v>
      </c>
    </row>
    <row r="11" spans="1:8" s="44" customFormat="1" ht="16.75">
      <c r="A11" s="81" t="s">
        <v>220</v>
      </c>
      <c r="B11" s="82" t="s">
        <v>221</v>
      </c>
      <c r="C11" s="78" t="e">
        <f>VLOOKUP(TRIM(MID($A11,1,FIND(" ",$A11))),統計函數!$A:$E,4,0)</f>
        <v>#N/A</v>
      </c>
      <c r="D11" s="79" t="e">
        <f>VLOOKUP(TRIM(MID($A11,1,FIND(" ",$A11))),統計函數!$A:$E,3,0)</f>
        <v>#N/A</v>
      </c>
      <c r="E11" s="83" t="e">
        <f>VLOOKUP(TRIM(MID($A11,1,FIND(" ",$A11))),統計函數!$A:$E,1,0)</f>
        <v>#N/A</v>
      </c>
      <c r="F11" s="80"/>
      <c r="G11" s="80" t="e">
        <f>VLOOKUP(TRIM(MID($A11,1,FIND(" ",$A11))),統計函數!$A:$E,5,0)</f>
        <v>#N/A</v>
      </c>
      <c r="H11" s="78"/>
    </row>
    <row r="12" spans="1:8" s="44" customFormat="1" ht="16.75">
      <c r="A12" s="77" t="s">
        <v>222</v>
      </c>
      <c r="B12" s="78" t="s">
        <v>223</v>
      </c>
      <c r="C12" s="78" t="e">
        <f>VLOOKUP(TRIM(MID($A12,1,FIND(" ",$A12))),統計函數!$A:$E,4,0)</f>
        <v>#N/A</v>
      </c>
      <c r="D12" s="79" t="e">
        <f>VLOOKUP(TRIM(MID($A12,1,FIND(" ",$A12))),統計函數!$A:$E,3,0)</f>
        <v>#N/A</v>
      </c>
      <c r="E12" s="83" t="e">
        <f>VLOOKUP(TRIM(MID($A12,1,FIND(" ",$A12))),統計函數!$A:$E,1,0)</f>
        <v>#N/A</v>
      </c>
      <c r="F12" s="80"/>
      <c r="G12" s="80" t="e">
        <f>VLOOKUP(TRIM(MID($A12,1,FIND(" ",$A12))),統計函數!$A:$E,5,0)</f>
        <v>#N/A</v>
      </c>
      <c r="H12" s="78"/>
    </row>
    <row r="13" spans="1:8" s="44" customFormat="1" ht="16.75">
      <c r="A13" s="81" t="s">
        <v>224</v>
      </c>
      <c r="B13" s="82" t="s">
        <v>225</v>
      </c>
      <c r="C13" s="78" t="e">
        <f>VLOOKUP(TRIM(MID($A13,1,FIND(" ",$A13))),統計函數!$A:$E,4,0)</f>
        <v>#N/A</v>
      </c>
      <c r="D13" s="79" t="e">
        <f>VLOOKUP(TRIM(MID($A13,1,FIND(" ",$A13))),統計函數!$A:$E,3,0)</f>
        <v>#N/A</v>
      </c>
      <c r="E13" s="83" t="e">
        <f>VLOOKUP(TRIM(MID($A13,1,FIND(" ",$A13))),統計函數!$A:$E,1,0)</f>
        <v>#N/A</v>
      </c>
      <c r="F13" s="80"/>
      <c r="G13" s="80" t="e">
        <f>VLOOKUP(TRIM(MID($A13,1,FIND(" ",$A13))),統計函數!$A:$E,5,0)</f>
        <v>#N/A</v>
      </c>
      <c r="H13" s="78"/>
    </row>
    <row r="14" spans="1:8" s="44" customFormat="1" ht="16.75">
      <c r="A14" s="77" t="s">
        <v>226</v>
      </c>
      <c r="B14" s="78" t="s">
        <v>223</v>
      </c>
      <c r="C14" s="78" t="e">
        <f>VLOOKUP(TRIM(MID($A14,1,FIND(" ",$A14))),統計函數!$A:$E,4,0)</f>
        <v>#N/A</v>
      </c>
      <c r="D14" s="79" t="e">
        <f>VLOOKUP(TRIM(MID($A14,1,FIND(" ",$A14))),統計函數!$A:$E,3,0)</f>
        <v>#N/A</v>
      </c>
      <c r="E14" s="83" t="e">
        <f>VLOOKUP(TRIM(MID($A14,1,FIND(" ",$A14))),統計函數!$A:$E,1,0)</f>
        <v>#N/A</v>
      </c>
      <c r="F14" s="80"/>
      <c r="G14" s="80" t="e">
        <f>VLOOKUP(TRIM(MID($A14,1,FIND(" ",$A14))),統計函數!$A:$E,5,0)</f>
        <v>#N/A</v>
      </c>
      <c r="H14" s="78"/>
    </row>
    <row r="15" spans="1:8" s="44" customFormat="1" ht="16.75">
      <c r="A15" s="81" t="s">
        <v>227</v>
      </c>
      <c r="B15" s="82" t="s">
        <v>228</v>
      </c>
      <c r="C15" s="78" t="e">
        <f>VLOOKUP(TRIM(MID($A15,1,FIND(" ",$A15))),統計函數!$A:$E,4,0)</f>
        <v>#N/A</v>
      </c>
      <c r="D15" s="79" t="e">
        <f>VLOOKUP(TRIM(MID($A15,1,FIND(" ",$A15))),統計函數!$A:$E,3,0)</f>
        <v>#N/A</v>
      </c>
      <c r="E15" s="83" t="e">
        <f>VLOOKUP(TRIM(MID($A15,1,FIND(" ",$A15))),統計函數!$A:$E,1,0)</f>
        <v>#N/A</v>
      </c>
      <c r="F15" s="80"/>
      <c r="G15" s="80" t="e">
        <f>VLOOKUP(TRIM(MID($A15,1,FIND(" ",$A15))),統計函數!$A:$E,5,0)</f>
        <v>#N/A</v>
      </c>
      <c r="H15" s="78"/>
    </row>
    <row r="16" spans="1:8" s="44" customFormat="1" ht="16.75">
      <c r="A16" s="77" t="s">
        <v>229</v>
      </c>
      <c r="B16" s="78" t="s">
        <v>230</v>
      </c>
      <c r="C16" s="78" t="e">
        <f>VLOOKUP(TRIM(MID($A16,1,FIND(" ",$A16))),統計函數!$A:$E,4,0)</f>
        <v>#N/A</v>
      </c>
      <c r="D16" s="79" t="e">
        <f>VLOOKUP(TRIM(MID($A16,1,FIND(" ",$A16))),統計函數!$A:$E,3,0)</f>
        <v>#N/A</v>
      </c>
      <c r="E16" s="83" t="e">
        <f>VLOOKUP(TRIM(MID($A16,1,FIND(" ",$A16))),統計函數!$A:$E,1,0)</f>
        <v>#N/A</v>
      </c>
      <c r="F16" s="80"/>
      <c r="G16" s="80" t="e">
        <f>VLOOKUP(TRIM(MID($A16,1,FIND(" ",$A16))),統計函數!$A:$E,5,0)</f>
        <v>#N/A</v>
      </c>
      <c r="H16" s="78"/>
    </row>
    <row r="17" spans="1:8" s="44" customFormat="1" ht="16.75">
      <c r="A17" s="81" t="s">
        <v>231</v>
      </c>
      <c r="B17" s="82" t="s">
        <v>232</v>
      </c>
      <c r="C17" s="78" t="e">
        <f>VLOOKUP(TRIM(MID($A17,1,FIND(" ",$A17))),統計函數!$A:$E,4,0)</f>
        <v>#N/A</v>
      </c>
      <c r="D17" s="79" t="e">
        <f>VLOOKUP(TRIM(MID($A17,1,FIND(" ",$A17))),統計函數!$A:$E,3,0)</f>
        <v>#N/A</v>
      </c>
      <c r="E17" s="83" t="e">
        <f>VLOOKUP(TRIM(MID($A17,1,FIND(" ",$A17))),統計函數!$A:$E,1,0)</f>
        <v>#N/A</v>
      </c>
      <c r="F17" s="80"/>
      <c r="G17" s="80" t="e">
        <f>VLOOKUP(TRIM(MID($A17,1,FIND(" ",$A17))),統計函數!$A:$E,5,0)</f>
        <v>#N/A</v>
      </c>
      <c r="H17" s="78"/>
    </row>
    <row r="18" spans="1:8" s="44" customFormat="1" ht="16.75">
      <c r="A18" s="77" t="s">
        <v>233</v>
      </c>
      <c r="B18" s="78" t="s">
        <v>234</v>
      </c>
      <c r="C18" s="78" t="e">
        <f>VLOOKUP(TRIM(MID($A18,1,FIND(" ",$A18))),統計函數!$A:$E,4,0)</f>
        <v>#N/A</v>
      </c>
      <c r="D18" s="79" t="e">
        <f>VLOOKUP(TRIM(MID($A18,1,FIND(" ",$A18))),統計函數!$A:$E,3,0)</f>
        <v>#N/A</v>
      </c>
      <c r="E18" s="83" t="e">
        <f>VLOOKUP(TRIM(MID($A18,1,FIND(" ",$A18))),統計函數!$A:$E,1,0)</f>
        <v>#N/A</v>
      </c>
      <c r="F18" s="80"/>
      <c r="G18" s="80" t="e">
        <f>VLOOKUP(TRIM(MID($A18,1,FIND(" ",$A18))),統計函數!$A:$E,5,0)</f>
        <v>#N/A</v>
      </c>
      <c r="H18" s="78"/>
    </row>
    <row r="19" spans="1:8" s="151" customFormat="1" ht="16.75">
      <c r="A19" s="148" t="s">
        <v>235</v>
      </c>
      <c r="B19" s="147" t="s">
        <v>236</v>
      </c>
      <c r="C19" s="147" t="str">
        <f>VLOOKUP(TRIM(MID($A19,1,FIND(" ",$A19))),統計函數!$A:$E,4,0)</f>
        <v>相關係數</v>
      </c>
      <c r="D19" s="149" t="str">
        <f>VLOOKUP(TRIM(MID($A19,1,FIND(" ",$A19))),統計函數!$A:$E,3,0)</f>
        <v>CORREL(array1,array2)</v>
      </c>
      <c r="E19" s="147" t="str">
        <f>VLOOKUP(TRIM(MID($A19,1,FIND(" ",$A19))),統計函數!$A:$E,1,0)</f>
        <v>CORREL</v>
      </c>
      <c r="F19" s="150"/>
      <c r="G19" s="150" t="str">
        <f>VLOOKUP(TRIM(MID($A19,1,FIND(" ",$A19))),統計函數!$A:$E,5,0)</f>
        <v>9-1</v>
      </c>
      <c r="H19" s="147" t="s">
        <v>35</v>
      </c>
    </row>
    <row r="20" spans="1:8" s="44" customFormat="1" ht="16.75">
      <c r="A20" s="77" t="s">
        <v>237</v>
      </c>
      <c r="B20" s="78" t="s">
        <v>238</v>
      </c>
      <c r="C20" s="78" t="str">
        <f>VLOOKUP(TRIM(MID($A20,1,FIND(" ",$A20))),統計函數!$A:$E,4,0)</f>
        <v>計數</v>
      </c>
      <c r="D20" s="79" t="str">
        <f>VLOOKUP(TRIM(MID($A20,1,FIND(" ",$A20))),統計函數!$A:$E,3,0)</f>
        <v>COUNT(value1,value2, ...)</v>
      </c>
      <c r="E20" s="78" t="str">
        <f>VLOOKUP(TRIM(MID($A20,1,FIND(" ",$A20))),統計函數!$A:$E,1,0)</f>
        <v>COUNT</v>
      </c>
      <c r="F20" s="80"/>
      <c r="G20" s="80" t="str">
        <f>VLOOKUP(TRIM(MID($A20,1,FIND(" ",$A20))),統計函數!$A:$E,5,0)</f>
        <v>7-1</v>
      </c>
      <c r="H20" s="78"/>
    </row>
    <row r="21" spans="1:8" s="44" customFormat="1" ht="16.75">
      <c r="A21" s="81" t="s">
        <v>239</v>
      </c>
      <c r="B21" s="82" t="s">
        <v>240</v>
      </c>
      <c r="C21" s="78" t="str">
        <f>VLOOKUP(TRIM(MID($A21,1,FIND(" ",$A21))),統計函數!$A:$E,4,0)</f>
        <v>計數</v>
      </c>
      <c r="D21" s="79" t="str">
        <f>VLOOKUP(TRIM(MID($A21,1,FIND(" ",$A21))),統計函數!$A:$E,3,0)</f>
        <v>COUNTA(value1,value2, ...)</v>
      </c>
      <c r="E21" s="78" t="str">
        <f>VLOOKUP(TRIM(MID($A21,1,FIND(" ",$A21))),統計函數!$A:$E,1,0)</f>
        <v>COUNTA</v>
      </c>
      <c r="F21" s="80"/>
      <c r="G21" s="80" t="str">
        <f>VLOOKUP(TRIM(MID($A21,1,FIND(" ",$A21))),統計函數!$A:$E,5,0)</f>
        <v>7-1</v>
      </c>
      <c r="H21" s="78"/>
    </row>
    <row r="22" spans="1:8" s="44" customFormat="1" ht="16.75">
      <c r="A22" s="77" t="s">
        <v>241</v>
      </c>
      <c r="B22" s="78" t="s">
        <v>242</v>
      </c>
      <c r="C22" s="78" t="str">
        <f>VLOOKUP(TRIM(MID($A22,1,FIND(" ",$A22))),統計函數!$A:$E,4,0)</f>
        <v>計數</v>
      </c>
      <c r="D22" s="79" t="str">
        <f>VLOOKUP(TRIM(MID($A22,1,FIND(" ",$A22))),統計函數!$A:$E,3,0)</f>
        <v>countblank(range)</v>
      </c>
      <c r="E22" s="78" t="str">
        <f>VLOOKUP(TRIM(MID($A22,1,FIND(" ",$A22))),統計函數!$A:$E,1,0)</f>
        <v>COUNTBLANK</v>
      </c>
      <c r="F22" s="80"/>
      <c r="G22" s="80" t="str">
        <f>VLOOKUP(TRIM(MID($A22,1,FIND(" ",$A22))),統計函數!$A:$E,5,0)</f>
        <v>7-3</v>
      </c>
      <c r="H22" s="78"/>
    </row>
    <row r="23" spans="1:8" s="44" customFormat="1" ht="16.75">
      <c r="A23" s="81" t="s">
        <v>243</v>
      </c>
      <c r="B23" s="82" t="s">
        <v>244</v>
      </c>
      <c r="C23" s="78" t="str">
        <f>VLOOKUP(TRIM(MID($A23,1,FIND(" ",$A23))),統計函數!$A:$E,4,0)</f>
        <v>計數</v>
      </c>
      <c r="D23" s="79" t="str">
        <f>VLOOKUP(TRIM(MID($A23,1,FIND(" ",$A23))),統計函數!$A:$E,3,0)</f>
        <v>countif(range,criteria)</v>
      </c>
      <c r="E23" s="78" t="str">
        <f>VLOOKUP(TRIM(MID($A23,1,FIND(" ",$A23))),統計函數!$A:$E,1,0)</f>
        <v>COUNTIF</v>
      </c>
      <c r="F23" s="80"/>
      <c r="G23" s="80" t="str">
        <f>VLOOKUP(TRIM(MID($A23,1,FIND(" ",$A23))),統計函數!$A:$E,5,0)</f>
        <v>7-2</v>
      </c>
      <c r="H23" s="78"/>
    </row>
    <row r="24" spans="1:8" s="44" customFormat="1" ht="16.75">
      <c r="A24" s="77" t="s">
        <v>245</v>
      </c>
      <c r="B24" s="78" t="s">
        <v>246</v>
      </c>
      <c r="C24" s="78" t="e">
        <f>VLOOKUP(TRIM(MID($A24,1,FIND(" ",$A24))),統計函數!$A:$E,4,0)</f>
        <v>#N/A</v>
      </c>
      <c r="D24" s="79" t="e">
        <f>VLOOKUP(TRIM(MID($A24,1,FIND(" ",$A24))),統計函數!$A:$E,3,0)</f>
        <v>#N/A</v>
      </c>
      <c r="E24" s="83" t="e">
        <f>VLOOKUP(TRIM(MID($A24,1,FIND(" ",$A24))),統計函數!$A:$E,1,0)</f>
        <v>#N/A</v>
      </c>
      <c r="F24" s="80"/>
      <c r="G24" s="80" t="e">
        <f>VLOOKUP(TRIM(MID($A24,1,FIND(" ",$A24))),統計函數!$A:$E,5,0)</f>
        <v>#N/A</v>
      </c>
      <c r="H24" s="78"/>
    </row>
    <row r="25" spans="1:8" s="44" customFormat="1" ht="16.75">
      <c r="A25" s="81" t="s">
        <v>247</v>
      </c>
      <c r="B25" s="82" t="s">
        <v>248</v>
      </c>
      <c r="C25" s="78" t="e">
        <f>VLOOKUP(TRIM(MID($A25,1,FIND(" ",$A25))),統計函數!$A:$E,4,0)</f>
        <v>#N/A</v>
      </c>
      <c r="D25" s="79" t="e">
        <f>VLOOKUP(TRIM(MID($A25,1,FIND(" ",$A25))),統計函數!$A:$E,3,0)</f>
        <v>#N/A</v>
      </c>
      <c r="E25" s="83" t="e">
        <f>VLOOKUP(TRIM(MID($A25,1,FIND(" ",$A25))),統計函數!$A:$E,1,0)</f>
        <v>#N/A</v>
      </c>
      <c r="F25" s="80"/>
      <c r="G25" s="80" t="e">
        <f>VLOOKUP(TRIM(MID($A25,1,FIND(" ",$A25))),統計函數!$A:$E,5,0)</f>
        <v>#N/A</v>
      </c>
      <c r="H25" s="78"/>
    </row>
    <row r="26" spans="1:8" s="44" customFormat="1" ht="16.75">
      <c r="A26" s="77" t="s">
        <v>249</v>
      </c>
      <c r="B26" s="78" t="s">
        <v>250</v>
      </c>
      <c r="C26" s="78" t="e">
        <f>VLOOKUP(TRIM(MID($A26,1,FIND(" ",$A26))),統計函數!$A:$E,4,0)</f>
        <v>#N/A</v>
      </c>
      <c r="D26" s="79" t="e">
        <f>VLOOKUP(TRIM(MID($A26,1,FIND(" ",$A26))),統計函數!$A:$E,3,0)</f>
        <v>#N/A</v>
      </c>
      <c r="E26" s="83" t="e">
        <f>VLOOKUP(TRIM(MID($A26,1,FIND(" ",$A26))),統計函數!$A:$E,1,0)</f>
        <v>#N/A</v>
      </c>
      <c r="F26" s="80"/>
      <c r="G26" s="80" t="e">
        <f>VLOOKUP(TRIM(MID($A26,1,FIND(" ",$A26))),統計函數!$A:$E,5,0)</f>
        <v>#N/A</v>
      </c>
      <c r="H26" s="78"/>
    </row>
    <row r="27" spans="1:8" s="44" customFormat="1" ht="16.75">
      <c r="A27" s="81" t="s">
        <v>251</v>
      </c>
      <c r="B27" s="82" t="s">
        <v>252</v>
      </c>
      <c r="C27" s="78" t="str">
        <f>VLOOKUP(TRIM(MID($A27,1,FIND(" ",$A27))),統計函數!$A:$E,4,0)</f>
        <v>平方和</v>
      </c>
      <c r="D27" s="79" t="str">
        <f>VLOOKUP(TRIM(MID($A27,1,FIND(" ",$A27))),統計函數!$A:$E,3,0)</f>
        <v>DEVSQ(number1,number2,...)</v>
      </c>
      <c r="E27" s="78" t="str">
        <f>VLOOKUP(TRIM(MID($A27,1,FIND(" ",$A27))),統計函數!$A:$E,1,0)</f>
        <v>DEVSQ</v>
      </c>
      <c r="F27" s="80"/>
      <c r="G27" s="80">
        <f>VLOOKUP(TRIM(MID($A27,1,FIND(" ",$A27))),統計函數!$A:$E,5,0)</f>
        <v>0</v>
      </c>
      <c r="H27" s="78"/>
    </row>
    <row r="28" spans="1:8" s="44" customFormat="1" ht="16.75">
      <c r="A28" s="77" t="s">
        <v>253</v>
      </c>
      <c r="B28" s="78" t="s">
        <v>254</v>
      </c>
      <c r="C28" s="78" t="e">
        <f>VLOOKUP(TRIM(MID($A28,1,FIND(" ",$A28))),統計函數!$A:$E,4,0)</f>
        <v>#N/A</v>
      </c>
      <c r="D28" s="79" t="e">
        <f>VLOOKUP(TRIM(MID($A28,1,FIND(" ",$A28))),統計函數!$A:$E,3,0)</f>
        <v>#N/A</v>
      </c>
      <c r="E28" s="83" t="e">
        <f>VLOOKUP(TRIM(MID($A28,1,FIND(" ",$A28))),統計函數!$A:$E,1,0)</f>
        <v>#N/A</v>
      </c>
      <c r="F28" s="80"/>
      <c r="G28" s="80" t="e">
        <f>VLOOKUP(TRIM(MID($A28,1,FIND(" ",$A28))),統計函數!$A:$E,5,0)</f>
        <v>#N/A</v>
      </c>
      <c r="H28" s="78"/>
    </row>
    <row r="29" spans="1:8" s="44" customFormat="1" ht="16.75">
      <c r="A29" s="81" t="s">
        <v>255</v>
      </c>
      <c r="B29" s="82" t="s">
        <v>256</v>
      </c>
      <c r="C29" s="78" t="e">
        <f>VLOOKUP(TRIM(MID($A29,1,FIND(" ",$A29))),統計函數!$A:$E,4,0)</f>
        <v>#N/A</v>
      </c>
      <c r="D29" s="79" t="e">
        <f>VLOOKUP(TRIM(MID($A29,1,FIND(" ",$A29))),統計函數!$A:$E,3,0)</f>
        <v>#N/A</v>
      </c>
      <c r="E29" s="83" t="e">
        <f>VLOOKUP(TRIM(MID($A29,1,FIND(" ",$A29))),統計函數!$A:$E,1,0)</f>
        <v>#N/A</v>
      </c>
      <c r="F29" s="80"/>
      <c r="G29" s="80" t="e">
        <f>VLOOKUP(TRIM(MID($A29,1,FIND(" ",$A29))),統計函數!$A:$E,5,0)</f>
        <v>#N/A</v>
      </c>
      <c r="H29" s="78"/>
    </row>
    <row r="30" spans="1:8" s="44" customFormat="1" ht="16.75">
      <c r="A30" s="77" t="s">
        <v>257</v>
      </c>
      <c r="B30" s="78" t="s">
        <v>256</v>
      </c>
      <c r="C30" s="78" t="e">
        <f>VLOOKUP(TRIM(MID($A30,1,FIND(" ",$A30))),統計函數!$A:$E,4,0)</f>
        <v>#N/A</v>
      </c>
      <c r="D30" s="79" t="e">
        <f>VLOOKUP(TRIM(MID($A30,1,FIND(" ",$A30))),統計函數!$A:$E,3,0)</f>
        <v>#N/A</v>
      </c>
      <c r="E30" s="83" t="e">
        <f>VLOOKUP(TRIM(MID($A30,1,FIND(" ",$A30))),統計函數!$A:$E,1,0)</f>
        <v>#N/A</v>
      </c>
      <c r="F30" s="80"/>
      <c r="G30" s="80" t="e">
        <f>VLOOKUP(TRIM(MID($A30,1,FIND(" ",$A30))),統計函數!$A:$E,5,0)</f>
        <v>#N/A</v>
      </c>
      <c r="H30" s="78"/>
    </row>
    <row r="31" spans="1:8" s="44" customFormat="1" ht="16.75">
      <c r="A31" s="81" t="s">
        <v>258</v>
      </c>
      <c r="B31" s="82" t="s">
        <v>259</v>
      </c>
      <c r="C31" s="78" t="e">
        <f>VLOOKUP(TRIM(MID($A31,1,FIND(" ",$A31))),統計函數!$A:$E,4,0)</f>
        <v>#N/A</v>
      </c>
      <c r="D31" s="79" t="e">
        <f>VLOOKUP(TRIM(MID($A31,1,FIND(" ",$A31))),統計函數!$A:$E,3,0)</f>
        <v>#N/A</v>
      </c>
      <c r="E31" s="83" t="e">
        <f>VLOOKUP(TRIM(MID($A31,1,FIND(" ",$A31))),統計函數!$A:$E,1,0)</f>
        <v>#N/A</v>
      </c>
      <c r="F31" s="80"/>
      <c r="G31" s="80" t="e">
        <f>VLOOKUP(TRIM(MID($A31,1,FIND(" ",$A31))),統計函數!$A:$E,5,0)</f>
        <v>#N/A</v>
      </c>
      <c r="H31" s="78"/>
    </row>
    <row r="32" spans="1:8" s="44" customFormat="1" ht="16.75">
      <c r="A32" s="77" t="s">
        <v>260</v>
      </c>
      <c r="B32" s="78" t="s">
        <v>259</v>
      </c>
      <c r="C32" s="78" t="e">
        <f>VLOOKUP(TRIM(MID($A32,1,FIND(" ",$A32))),統計函數!$A:$E,4,0)</f>
        <v>#N/A</v>
      </c>
      <c r="D32" s="79" t="e">
        <f>VLOOKUP(TRIM(MID($A32,1,FIND(" ",$A32))),統計函數!$A:$E,3,0)</f>
        <v>#N/A</v>
      </c>
      <c r="E32" s="83" t="e">
        <f>VLOOKUP(TRIM(MID($A32,1,FIND(" ",$A32))),統計函數!$A:$E,1,0)</f>
        <v>#N/A</v>
      </c>
      <c r="F32" s="80"/>
      <c r="G32" s="80" t="e">
        <f>VLOOKUP(TRIM(MID($A32,1,FIND(" ",$A32))),統計函數!$A:$E,5,0)</f>
        <v>#N/A</v>
      </c>
      <c r="H32" s="78"/>
    </row>
    <row r="33" spans="1:8" s="44" customFormat="1" ht="16.75">
      <c r="A33" s="81" t="s">
        <v>261</v>
      </c>
      <c r="B33" s="82" t="s">
        <v>262</v>
      </c>
      <c r="C33" s="78" t="e">
        <f>VLOOKUP(TRIM(MID($A33,1,FIND(" ",$A33))),統計函數!$A:$E,4,0)</f>
        <v>#N/A</v>
      </c>
      <c r="D33" s="79" t="e">
        <f>VLOOKUP(TRIM(MID($A33,1,FIND(" ",$A33))),統計函數!$A:$E,3,0)</f>
        <v>#N/A</v>
      </c>
      <c r="E33" s="83" t="e">
        <f>VLOOKUP(TRIM(MID($A33,1,FIND(" ",$A33))),統計函數!$A:$E,1,0)</f>
        <v>#N/A</v>
      </c>
      <c r="F33" s="80"/>
      <c r="G33" s="80" t="e">
        <f>VLOOKUP(TRIM(MID($A33,1,FIND(" ",$A33))),統計函數!$A:$E,5,0)</f>
        <v>#N/A</v>
      </c>
      <c r="H33" s="78"/>
    </row>
    <row r="34" spans="1:8" s="44" customFormat="1" ht="16.75">
      <c r="A34" s="77" t="s">
        <v>263</v>
      </c>
      <c r="B34" s="78" t="s">
        <v>264</v>
      </c>
      <c r="C34" s="78" t="str">
        <f>VLOOKUP(TRIM(MID($A34,1,FIND(" ",$A34))),統計函數!$A:$E,4,0)</f>
        <v>費雪轉換</v>
      </c>
      <c r="D34" s="79" t="str">
        <f>VLOOKUP(TRIM(MID($A34,1,FIND(" ",$A34))),統計函數!$A:$E,3,0)</f>
        <v>FISHER(x)</v>
      </c>
      <c r="E34" s="78" t="str">
        <f>VLOOKUP(TRIM(MID($A34,1,FIND(" ",$A34))),統計函數!$A:$E,1,0)</f>
        <v>FISHER</v>
      </c>
      <c r="F34" s="80"/>
      <c r="G34" s="80">
        <f>VLOOKUP(TRIM(MID($A34,1,FIND(" ",$A34))),統計函數!$A:$E,5,0)</f>
        <v>0</v>
      </c>
      <c r="H34" s="78"/>
    </row>
    <row r="35" spans="1:8" s="44" customFormat="1" ht="16.75">
      <c r="A35" s="81" t="s">
        <v>265</v>
      </c>
      <c r="B35" s="82" t="s">
        <v>266</v>
      </c>
      <c r="C35" s="78" t="str">
        <f>VLOOKUP(TRIM(MID($A35,1,FIND(" ",$A35))),統計函數!$A:$E,4,0)</f>
        <v>費雪轉換</v>
      </c>
      <c r="D35" s="79" t="str">
        <f>VLOOKUP(TRIM(MID($A35,1,FIND(" ",$A35))),統計函數!$A:$E,3,0)</f>
        <v>FISHERINV(y)</v>
      </c>
      <c r="E35" s="78" t="str">
        <f>VLOOKUP(TRIM(MID($A35,1,FIND(" ",$A35))),統計函數!$A:$E,1,0)</f>
        <v>FISHERINV</v>
      </c>
      <c r="F35" s="80"/>
      <c r="G35" s="80">
        <f>VLOOKUP(TRIM(MID($A35,1,FIND(" ",$A35))),統計函數!$A:$E,5,0)</f>
        <v>0</v>
      </c>
      <c r="H35" s="78"/>
    </row>
    <row r="36" spans="1:8" s="44" customFormat="1" ht="16.75">
      <c r="A36" s="89" t="s">
        <v>267</v>
      </c>
      <c r="B36" s="90" t="s">
        <v>268</v>
      </c>
      <c r="C36" s="90" t="str">
        <f>VLOOKUP(TRIM(MID($A36,1,FIND(" ",$A36))),統計函數!$A:$E,4,0)</f>
        <v>趨勢</v>
      </c>
      <c r="D36" s="91" t="str">
        <f>VLOOKUP(TRIM(MID($A36,1,FIND(" ",$A36))),統計函數!$A:$E,3,0)</f>
        <v>FORECAST(x,known_y's,known_x's)</v>
      </c>
      <c r="E36" s="90" t="str">
        <f>VLOOKUP(TRIM(MID($A36,1,FIND(" ",$A36))),統計函數!$A:$E,1,0)</f>
        <v>FORECAST</v>
      </c>
      <c r="F36" s="92"/>
      <c r="G36" s="92" t="str">
        <f>VLOOKUP(TRIM(MID($A36,1,FIND(" ",$A36))),統計函數!$A:$E,5,0)</f>
        <v>9-9</v>
      </c>
      <c r="H36" s="90" t="s">
        <v>35</v>
      </c>
    </row>
    <row r="37" spans="1:8" s="44" customFormat="1" ht="16.75">
      <c r="A37" s="81" t="s">
        <v>269</v>
      </c>
      <c r="B37" s="82" t="s">
        <v>270</v>
      </c>
      <c r="C37" s="78" t="str">
        <f>VLOOKUP(TRIM(MID($A37,1,FIND(" ",$A37))),統計函數!$A:$E,4,0)</f>
        <v>頻率分配</v>
      </c>
      <c r="D37" s="79" t="str">
        <f>VLOOKUP(TRIM(MID($A37,1,FIND(" ",$A37))),統計函數!$A:$E,3,0)</f>
        <v>FREQUENCY(data_array,bins_array)</v>
      </c>
      <c r="E37" s="78" t="str">
        <f>VLOOKUP(TRIM(MID($A37,1,FIND(" ",$A37))),統計函數!$A:$E,1,0)</f>
        <v>FREQUENCY</v>
      </c>
      <c r="F37" s="80"/>
      <c r="G37" s="80" t="str">
        <f>VLOOKUP(TRIM(MID($A37,1,FIND(" ",$A37))),統計函數!$A:$E,5,0)</f>
        <v>7-13</v>
      </c>
      <c r="H37" s="78"/>
    </row>
    <row r="38" spans="1:8" s="44" customFormat="1" ht="16.75">
      <c r="A38" s="84" t="s">
        <v>271</v>
      </c>
      <c r="B38" s="85" t="s">
        <v>272</v>
      </c>
      <c r="C38" s="85" t="e">
        <f>VLOOKUP(TRIM(MID($A38,1,FIND(" ",$A38))),統計函數!$A:$E,4,0)</f>
        <v>#N/A</v>
      </c>
      <c r="D38" s="86" t="e">
        <f>VLOOKUP(TRIM(MID($A38,1,FIND(" ",$A38))),統計函數!$A:$E,3,0)</f>
        <v>#N/A</v>
      </c>
      <c r="E38" s="87" t="e">
        <f>VLOOKUP(TRIM(MID($A38,1,FIND(" ",$A38))),統計函數!$A:$E,1,0)</f>
        <v>#N/A</v>
      </c>
      <c r="F38" s="88" t="s">
        <v>219</v>
      </c>
      <c r="G38" s="88" t="e">
        <f>VLOOKUP(TRIM(MID($A38,1,FIND(" ",$A38))),統計函數!$A:$E,5,0)</f>
        <v>#N/A</v>
      </c>
      <c r="H38" s="85" t="e">
        <f>VLOOKUP(A38,#REF!,2,0)</f>
        <v>#REF!</v>
      </c>
    </row>
    <row r="39" spans="1:8" s="44" customFormat="1" ht="16.75">
      <c r="A39" s="81" t="s">
        <v>273</v>
      </c>
      <c r="B39" s="82" t="s">
        <v>274</v>
      </c>
      <c r="C39" s="78" t="e">
        <f>VLOOKUP(TRIM(MID($A39,1,FIND(" ",$A39))),統計函數!$A:$E,4,0)</f>
        <v>#N/A</v>
      </c>
      <c r="D39" s="79" t="e">
        <f>VLOOKUP(TRIM(MID($A39,1,FIND(" ",$A39))),統計函數!$A:$E,3,0)</f>
        <v>#N/A</v>
      </c>
      <c r="E39" s="83" t="e">
        <f>VLOOKUP(TRIM(MID($A39,1,FIND(" ",$A39))),統計函數!$A:$E,1,0)</f>
        <v>#N/A</v>
      </c>
      <c r="F39" s="80"/>
      <c r="G39" s="80" t="e">
        <f>VLOOKUP(TRIM(MID($A39,1,FIND(" ",$A39))),統計函數!$A:$E,5,0)</f>
        <v>#N/A</v>
      </c>
      <c r="H39" s="78"/>
    </row>
    <row r="40" spans="1:8" s="44" customFormat="1" ht="16.75">
      <c r="A40" s="77" t="s">
        <v>275</v>
      </c>
      <c r="B40" s="78" t="s">
        <v>276</v>
      </c>
      <c r="C40" s="78" t="e">
        <f>VLOOKUP(TRIM(MID($A40,1,FIND(" ",$A40))),統計函數!$A:$E,4,0)</f>
        <v>#N/A</v>
      </c>
      <c r="D40" s="79" t="e">
        <f>VLOOKUP(TRIM(MID($A40,1,FIND(" ",$A40))),統計函數!$A:$E,3,0)</f>
        <v>#N/A</v>
      </c>
      <c r="E40" s="83" t="e">
        <f>VLOOKUP(TRIM(MID($A40,1,FIND(" ",$A40))),統計函數!$A:$E,1,0)</f>
        <v>#N/A</v>
      </c>
      <c r="F40" s="80"/>
      <c r="G40" s="80" t="e">
        <f>VLOOKUP(TRIM(MID($A40,1,FIND(" ",$A40))),統計函數!$A:$E,5,0)</f>
        <v>#N/A</v>
      </c>
      <c r="H40" s="78"/>
    </row>
    <row r="41" spans="1:8" s="44" customFormat="1" ht="16.75">
      <c r="A41" s="81" t="s">
        <v>277</v>
      </c>
      <c r="B41" s="82" t="s">
        <v>278</v>
      </c>
      <c r="C41" s="78" t="str">
        <f>VLOOKUP(TRIM(MID($A41,1,FIND(" ",$A41))),統計函數!$A:$E,4,0)</f>
        <v>自然對數</v>
      </c>
      <c r="D41" s="79" t="str">
        <f>VLOOKUP(TRIM(MID($A41,1,FIND(" ",$A41))),統計函數!$A:$E,3,0)</f>
        <v>GAMMALN(x)</v>
      </c>
      <c r="E41" s="78" t="str">
        <f>VLOOKUP(TRIM(MID($A41,1,FIND(" ",$A41))),統計函數!$A:$E,1,0)</f>
        <v>GAMMALN</v>
      </c>
      <c r="F41" s="80"/>
      <c r="G41" s="80">
        <f>VLOOKUP(TRIM(MID($A41,1,FIND(" ",$A41))),統計函數!$A:$E,5,0)</f>
        <v>0</v>
      </c>
      <c r="H41" s="78"/>
    </row>
    <row r="42" spans="1:8" s="44" customFormat="1" ht="16.75">
      <c r="A42" s="77" t="s">
        <v>279</v>
      </c>
      <c r="B42" s="78" t="s">
        <v>278</v>
      </c>
      <c r="C42" s="78" t="e">
        <f>VLOOKUP(TRIM(MID($A42,1,FIND(" ",$A42))),統計函數!$A:$E,4,0)</f>
        <v>#N/A</v>
      </c>
      <c r="D42" s="79" t="e">
        <f>VLOOKUP(TRIM(MID($A42,1,FIND(" ",$A42))),統計函數!$A:$E,3,0)</f>
        <v>#N/A</v>
      </c>
      <c r="E42" s="83" t="e">
        <f>VLOOKUP(TRIM(MID($A42,1,FIND(" ",$A42))),統計函數!$A:$E,1,0)</f>
        <v>#N/A</v>
      </c>
      <c r="F42" s="80"/>
      <c r="G42" s="80" t="e">
        <f>VLOOKUP(TRIM(MID($A42,1,FIND(" ",$A42))),統計函數!$A:$E,5,0)</f>
        <v>#N/A</v>
      </c>
      <c r="H42" s="78"/>
    </row>
    <row r="43" spans="1:8" s="44" customFormat="1" ht="16.75">
      <c r="A43" s="84" t="s">
        <v>280</v>
      </c>
      <c r="B43" s="85" t="s">
        <v>281</v>
      </c>
      <c r="C43" s="85" t="e">
        <f>VLOOKUP(TRIM(MID($A43,1,FIND(" ",$A43))),統計函數!$A:$E,4,0)</f>
        <v>#N/A</v>
      </c>
      <c r="D43" s="86" t="e">
        <f>VLOOKUP(TRIM(MID($A43,1,FIND(" ",$A43))),統計函數!$A:$E,3,0)</f>
        <v>#N/A</v>
      </c>
      <c r="E43" s="87" t="e">
        <f>VLOOKUP(TRIM(MID($A43,1,FIND(" ",$A43))),統計函數!$A:$E,1,0)</f>
        <v>#N/A</v>
      </c>
      <c r="F43" s="88" t="s">
        <v>219</v>
      </c>
      <c r="G43" s="88" t="e">
        <f>VLOOKUP(TRIM(MID($A43,1,FIND(" ",$A43))),統計函數!$A:$E,5,0)</f>
        <v>#N/A</v>
      </c>
      <c r="H43" s="85" t="e">
        <f>VLOOKUP(A43,#REF!,2,0)</f>
        <v>#REF!</v>
      </c>
    </row>
    <row r="44" spans="1:8" s="44" customFormat="1" ht="16.75">
      <c r="A44" s="77" t="s">
        <v>282</v>
      </c>
      <c r="B44" s="78" t="s">
        <v>283</v>
      </c>
      <c r="C44" s="78" t="str">
        <f>VLOOKUP(TRIM(MID($A44,1,FIND(" ",$A44))),統計函數!$A:$E,4,0)</f>
        <v>平均數</v>
      </c>
      <c r="D44" s="79" t="str">
        <f>VLOOKUP(TRIM(MID($A44,1,FIND(" ",$A44))),統計函數!$A:$E,3,0)</f>
        <v>GEOMEAN(number1,number2, ...)</v>
      </c>
      <c r="E44" s="78" t="str">
        <f>VLOOKUP(TRIM(MID($A44,1,FIND(" ",$A44))),統計函數!$A:$E,1,0)</f>
        <v>GEOMEAN</v>
      </c>
      <c r="F44" s="80"/>
      <c r="G44" s="80">
        <f>VLOOKUP(TRIM(MID($A44,1,FIND(" ",$A44))),統計函數!$A:$E,5,0)</f>
        <v>0</v>
      </c>
      <c r="H44" s="78"/>
    </row>
    <row r="45" spans="1:8" s="44" customFormat="1" ht="16.75">
      <c r="A45" s="89" t="s">
        <v>284</v>
      </c>
      <c r="B45" s="90" t="s">
        <v>285</v>
      </c>
      <c r="C45" s="90" t="str">
        <f>VLOOKUP(TRIM(MID($A45,1,FIND(" ",$A45))),統計函數!$A:$E,4,0)</f>
        <v>趨勢</v>
      </c>
      <c r="D45" s="91" t="str">
        <f>VLOOKUP(TRIM(MID($A45,1,FIND(" ",$A45))),統計函數!$A:$E,3,0)</f>
        <v>GROWTH(known_y's,known_x's,new_x's,const)</v>
      </c>
      <c r="E45" s="90" t="str">
        <f>VLOOKUP(TRIM(MID($A45,1,FIND(" ",$A45))),統計函數!$A:$E,1,0)</f>
        <v>GROWTH</v>
      </c>
      <c r="F45" s="92"/>
      <c r="G45" s="92" t="str">
        <f>VLOOKUP(TRIM(MID($A45,1,FIND(" ",$A45))),統計函數!$A:$E,5,0)</f>
        <v>9-12</v>
      </c>
      <c r="H45" s="90" t="s">
        <v>35</v>
      </c>
    </row>
    <row r="46" spans="1:8" s="44" customFormat="1" ht="16.75">
      <c r="A46" s="77" t="s">
        <v>286</v>
      </c>
      <c r="B46" s="78" t="s">
        <v>287</v>
      </c>
      <c r="C46" s="78" t="str">
        <f>VLOOKUP(TRIM(MID($A46,1,FIND(" ",$A46))),統計函數!$A:$E,4,0)</f>
        <v>平均值</v>
      </c>
      <c r="D46" s="79" t="str">
        <f>VLOOKUP(TRIM(MID($A46,1,FIND(" ",$A46))),統計函數!$A:$E,3,0)</f>
        <v>HARMEAN(number1,number2, ...)</v>
      </c>
      <c r="E46" s="78" t="str">
        <f>VLOOKUP(TRIM(MID($A46,1,FIND(" ",$A46))),統計函數!$A:$E,1,0)</f>
        <v>HARMEAN</v>
      </c>
      <c r="F46" s="80"/>
      <c r="G46" s="80">
        <f>VLOOKUP(TRIM(MID($A46,1,FIND(" ",$A46))),統計函數!$A:$E,5,0)</f>
        <v>0</v>
      </c>
      <c r="H46" s="78"/>
    </row>
    <row r="47" spans="1:8" s="44" customFormat="1" ht="16.75">
      <c r="A47" s="81" t="s">
        <v>288</v>
      </c>
      <c r="B47" s="82" t="s">
        <v>289</v>
      </c>
      <c r="C47" s="78" t="e">
        <f>VLOOKUP(TRIM(MID($A47,1,FIND(" ",$A47))),統計函數!$A:$E,4,0)</f>
        <v>#N/A</v>
      </c>
      <c r="D47" s="79" t="e">
        <f>VLOOKUP(TRIM(MID($A47,1,FIND(" ",$A47))),統計函數!$A:$E,3,0)</f>
        <v>#N/A</v>
      </c>
      <c r="E47" s="83" t="e">
        <f>VLOOKUP(TRIM(MID($A47,1,FIND(" ",$A47))),統計函數!$A:$E,1,0)</f>
        <v>#N/A</v>
      </c>
      <c r="F47" s="80"/>
      <c r="G47" s="80" t="e">
        <f>VLOOKUP(TRIM(MID($A47,1,FIND(" ",$A47))),統計函數!$A:$E,5,0)</f>
        <v>#N/A</v>
      </c>
      <c r="H47" s="78"/>
    </row>
    <row r="48" spans="1:8" s="44" customFormat="1" ht="16.75">
      <c r="A48" s="89" t="s">
        <v>290</v>
      </c>
      <c r="B48" s="90" t="s">
        <v>291</v>
      </c>
      <c r="C48" s="90" t="str">
        <f>VLOOKUP(TRIM(MID($A48,1,FIND(" ",$A48))),統計函數!$A:$E,4,0)</f>
        <v>迴歸</v>
      </c>
      <c r="D48" s="91" t="str">
        <f>VLOOKUP(TRIM(MID($A48,1,FIND(" ",$A48))),統計函數!$A:$E,3,0)</f>
        <v>INTERCEPT(known_y's,known_x's)</v>
      </c>
      <c r="E48" s="90" t="str">
        <f>VLOOKUP(TRIM(MID($A48,1,FIND(" ",$A48))),統計函數!$A:$E,1,0)</f>
        <v>INTERCEPT</v>
      </c>
      <c r="F48" s="92"/>
      <c r="G48" s="92" t="str">
        <f>VLOOKUP(TRIM(MID($A48,1,FIND(" ",$A48))),統計函數!$A:$E,5,0)</f>
        <v>9-7</v>
      </c>
      <c r="H48" s="90" t="s">
        <v>35</v>
      </c>
    </row>
    <row r="49" spans="1:8" s="44" customFormat="1" ht="16.75">
      <c r="A49" s="81" t="s">
        <v>292</v>
      </c>
      <c r="B49" s="82" t="s">
        <v>293</v>
      </c>
      <c r="C49" s="78" t="str">
        <f>VLOOKUP(TRIM(MID($A49,1,FIND(" ",$A49))),統計函數!$A:$E,4,0)</f>
        <v>峰度</v>
      </c>
      <c r="D49" s="79" t="str">
        <f>VLOOKUP(TRIM(MID($A49,1,FIND(" ",$A49))),統計函數!$A:$E,3,0)</f>
        <v>KURT(number1,number2, ...)</v>
      </c>
      <c r="E49" s="78" t="str">
        <f>VLOOKUP(TRIM(MID($A49,1,FIND(" ",$A49))),統計函數!$A:$E,1,0)</f>
        <v>KURT</v>
      </c>
      <c r="F49" s="80"/>
      <c r="G49" s="80" t="str">
        <f>VLOOKUP(TRIM(MID($A49,1,FIND(" ",$A49))),統計函數!$A:$E,5,0)</f>
        <v>7-18</v>
      </c>
      <c r="H49" s="78"/>
    </row>
    <row r="50" spans="1:8" s="44" customFormat="1" ht="16.75">
      <c r="A50" s="77" t="s">
        <v>294</v>
      </c>
      <c r="B50" s="78" t="s">
        <v>295</v>
      </c>
      <c r="C50" s="78" t="str">
        <f>VLOOKUP(TRIM(MID($A50,1,FIND(" ",$A50))),統計函數!$A:$E,4,0)</f>
        <v>array</v>
      </c>
      <c r="D50" s="79" t="str">
        <f>VLOOKUP(TRIM(MID($A50,1,FIND(" ",$A50))),統計函數!$A:$E,3,0)</f>
        <v>LARGE(array,k)</v>
      </c>
      <c r="E50" s="78" t="str">
        <f>VLOOKUP(TRIM(MID($A50,1,FIND(" ",$A50))),統計函數!$A:$E,1,0)</f>
        <v>LARGE</v>
      </c>
      <c r="F50" s="80"/>
      <c r="G50" s="80" t="str">
        <f>VLOOKUP(TRIM(MID($A50,1,FIND(" ",$A50))),統計函數!$A:$E,5,0)</f>
        <v>7-20</v>
      </c>
      <c r="H50" s="78"/>
    </row>
    <row r="51" spans="1:8" s="44" customFormat="1" ht="16.75">
      <c r="A51" s="89" t="s">
        <v>296</v>
      </c>
      <c r="B51" s="90" t="s">
        <v>297</v>
      </c>
      <c r="C51" s="90" t="str">
        <f>VLOOKUP(TRIM(MID($A51,1,FIND(" ",$A51))),統計函數!$A:$E,4,0)</f>
        <v>迴歸</v>
      </c>
      <c r="D51" s="91" t="str">
        <f>VLOOKUP(TRIM(MID($A51,1,FIND(" ",$A51))),統計函數!$A:$E,3,0)</f>
        <v>LINEST(known_y's,known_x's,const,stats)</v>
      </c>
      <c r="E51" s="90" t="str">
        <f>VLOOKUP(TRIM(MID($A51,1,FIND(" ",$A51))),統計函數!$A:$E,1,0)</f>
        <v>LINEST</v>
      </c>
      <c r="F51" s="92"/>
      <c r="G51" s="92" t="str">
        <f>VLOOKUP(TRIM(MID($A51,1,FIND(" ",$A51))),統計函數!$A:$E,5,0)</f>
        <v>9-6</v>
      </c>
      <c r="H51" s="90" t="s">
        <v>35</v>
      </c>
    </row>
    <row r="52" spans="1:8" s="44" customFormat="1" ht="16.75">
      <c r="A52" s="89" t="s">
        <v>298</v>
      </c>
      <c r="B52" s="90" t="s">
        <v>299</v>
      </c>
      <c r="C52" s="90" t="str">
        <f>VLOOKUP(TRIM(MID($A52,1,FIND(" ",$A52))),統計函數!$A:$E,4,0)</f>
        <v>迴歸</v>
      </c>
      <c r="D52" s="91" t="str">
        <f>VLOOKUP(TRIM(MID($A52,1,FIND(" ",$A52))),統計函數!$A:$E,3,0)</f>
        <v>LOGEST(known_y's,known_x's,const,stats)</v>
      </c>
      <c r="E52" s="90" t="str">
        <f>VLOOKUP(TRIM(MID($A52,1,FIND(" ",$A52))),統計函數!$A:$E,1,0)</f>
        <v>LOGEST</v>
      </c>
      <c r="F52" s="92"/>
      <c r="G52" s="92" t="str">
        <f>VLOOKUP(TRIM(MID($A52,1,FIND(" ",$A52))),統計函數!$A:$E,5,0)</f>
        <v>9-11</v>
      </c>
      <c r="H52" s="90" t="s">
        <v>35</v>
      </c>
    </row>
    <row r="53" spans="1:8" s="44" customFormat="1" ht="16.75">
      <c r="A53" s="81" t="s">
        <v>300</v>
      </c>
      <c r="B53" s="82" t="s">
        <v>301</v>
      </c>
      <c r="C53" s="78" t="e">
        <f>VLOOKUP(TRIM(MID($A53,1,FIND(" ",$A53))),統計函數!$A:$E,4,0)</f>
        <v>#N/A</v>
      </c>
      <c r="D53" s="79" t="e">
        <f>VLOOKUP(TRIM(MID($A53,1,FIND(" ",$A53))),統計函數!$A:$E,3,0)</f>
        <v>#N/A</v>
      </c>
      <c r="E53" s="83" t="e">
        <f>VLOOKUP(TRIM(MID($A53,1,FIND(" ",$A53))),統計函數!$A:$E,1,0)</f>
        <v>#N/A</v>
      </c>
      <c r="F53" s="80"/>
      <c r="G53" s="80" t="e">
        <f>VLOOKUP(TRIM(MID($A53,1,FIND(" ",$A53))),統計函數!$A:$E,5,0)</f>
        <v>#N/A</v>
      </c>
      <c r="H53" s="78"/>
    </row>
    <row r="54" spans="1:8" s="44" customFormat="1" ht="16.75">
      <c r="A54" s="77" t="s">
        <v>302</v>
      </c>
      <c r="B54" s="78" t="s">
        <v>303</v>
      </c>
      <c r="C54" s="78" t="e">
        <f>VLOOKUP(TRIM(MID($A54,1,FIND(" ",$A54))),統計函數!$A:$E,4,0)</f>
        <v>#N/A</v>
      </c>
      <c r="D54" s="79" t="e">
        <f>VLOOKUP(TRIM(MID($A54,1,FIND(" ",$A54))),統計函數!$A:$E,3,0)</f>
        <v>#N/A</v>
      </c>
      <c r="E54" s="83" t="e">
        <f>VLOOKUP(TRIM(MID($A54,1,FIND(" ",$A54))),統計函數!$A:$E,1,0)</f>
        <v>#N/A</v>
      </c>
      <c r="F54" s="80"/>
      <c r="G54" s="80" t="e">
        <f>VLOOKUP(TRIM(MID($A54,1,FIND(" ",$A54))),統計函數!$A:$E,5,0)</f>
        <v>#N/A</v>
      </c>
      <c r="H54" s="78"/>
    </row>
    <row r="55" spans="1:8" s="44" customFormat="1" ht="16.75">
      <c r="A55" s="81" t="s">
        <v>304</v>
      </c>
      <c r="B55" s="82" t="s">
        <v>305</v>
      </c>
      <c r="C55" s="78" t="str">
        <f>VLOOKUP(TRIM(MID($A55,1,FIND(" ",$A55))),統計函數!$A:$E,4,0)</f>
        <v>最大值</v>
      </c>
      <c r="D55" s="79" t="str">
        <f>VLOOKUP(TRIM(MID($A55,1,FIND(" ",$A55))),統計函數!$A:$E,3,0)</f>
        <v>MAX(number1,number2,...)</v>
      </c>
      <c r="E55" s="78" t="str">
        <f>VLOOKUP(TRIM(MID($A55,1,FIND(" ",$A55))),統計函數!$A:$E,1,0)</f>
        <v>MAX</v>
      </c>
      <c r="F55" s="80"/>
      <c r="G55" s="80" t="str">
        <f>VLOOKUP(TRIM(MID($A55,1,FIND(" ",$A55))),統計函數!$A:$E,5,0)</f>
        <v>7-6</v>
      </c>
      <c r="H55" s="78"/>
    </row>
    <row r="56" spans="1:8" s="44" customFormat="1" ht="16.75">
      <c r="A56" s="77" t="s">
        <v>306</v>
      </c>
      <c r="B56" s="78" t="s">
        <v>307</v>
      </c>
      <c r="C56" s="78" t="str">
        <f>VLOOKUP(TRIM(MID($A56,1,FIND(" ",$A56))),統計函數!$A:$E,4,0)</f>
        <v>最大值</v>
      </c>
      <c r="D56" s="79" t="str">
        <f>VLOOKUP(TRIM(MID($A56,1,FIND(" ",$A56))),統計函數!$A:$E,3,0)</f>
        <v>MAXA(value1,value2,...)</v>
      </c>
      <c r="E56" s="78" t="str">
        <f>VLOOKUP(TRIM(MID($A56,1,FIND(" ",$A56))),統計函數!$A:$E,1,0)</f>
        <v>MAXA</v>
      </c>
      <c r="F56" s="80"/>
      <c r="G56" s="80" t="str">
        <f>VLOOKUP(TRIM(MID($A56,1,FIND(" ",$A56))),統計函數!$A:$E,5,0)</f>
        <v>7-6</v>
      </c>
      <c r="H56" s="78"/>
    </row>
    <row r="57" spans="1:8" s="44" customFormat="1" ht="16.75">
      <c r="A57" s="81" t="s">
        <v>308</v>
      </c>
      <c r="B57" s="82" t="s">
        <v>309</v>
      </c>
      <c r="C57" s="78" t="str">
        <f>VLOOKUP(TRIM(MID($A57,1,FIND(" ",$A57))),統計函數!$A:$E,4,0)</f>
        <v>中位數</v>
      </c>
      <c r="D57" s="79" t="str">
        <f>VLOOKUP(TRIM(MID($A57,1,FIND(" ",$A57))),統計函數!$A:$E,3,0)</f>
        <v>MEDIAN(number1,number2, ...)</v>
      </c>
      <c r="E57" s="78" t="str">
        <f>VLOOKUP(TRIM(MID($A57,1,FIND(" ",$A57))),統計函數!$A:$E,1,0)</f>
        <v>MEDIAN</v>
      </c>
      <c r="F57" s="80"/>
      <c r="G57" s="80" t="str">
        <f>VLOOKUP(TRIM(MID($A57,1,FIND(" ",$A57))),統計函數!$A:$E,5,0)</f>
        <v>7-15</v>
      </c>
      <c r="H57" s="78"/>
    </row>
    <row r="58" spans="1:8" s="44" customFormat="1" ht="16.75">
      <c r="A58" s="77" t="s">
        <v>310</v>
      </c>
      <c r="B58" s="78" t="s">
        <v>311</v>
      </c>
      <c r="C58" s="78" t="str">
        <f>VLOOKUP(TRIM(MID($A58,1,FIND(" ",$A58))),統計函數!$A:$E,4,0)</f>
        <v>最小值</v>
      </c>
      <c r="D58" s="79" t="str">
        <f>VLOOKUP(TRIM(MID($A58,1,FIND(" ",$A58))),統計函數!$A:$E,3,0)</f>
        <v>MIN(number1,number2, ...)</v>
      </c>
      <c r="E58" s="78" t="str">
        <f>VLOOKUP(TRIM(MID($A58,1,FIND(" ",$A58))),統計函數!$A:$E,1,0)</f>
        <v>MIN</v>
      </c>
      <c r="F58" s="80"/>
      <c r="G58" s="80" t="str">
        <f>VLOOKUP(TRIM(MID($A58,1,FIND(" ",$A58))),統計函數!$A:$E,5,0)</f>
        <v>7-7</v>
      </c>
      <c r="H58" s="78"/>
    </row>
    <row r="59" spans="1:8" s="44" customFormat="1" ht="16.75">
      <c r="A59" s="81" t="s">
        <v>312</v>
      </c>
      <c r="B59" s="82" t="s">
        <v>313</v>
      </c>
      <c r="C59" s="78" t="str">
        <f>VLOOKUP(TRIM(MID($A59,1,FIND(" ",$A59))),統計函數!$A:$E,4,0)</f>
        <v>最小值</v>
      </c>
      <c r="D59" s="79" t="str">
        <f>VLOOKUP(TRIM(MID($A59,1,FIND(" ",$A59))),統計函數!$A:$E,3,0)</f>
        <v>MINA(value1,value2,...)</v>
      </c>
      <c r="E59" s="78" t="str">
        <f>VLOOKUP(TRIM(MID($A59,1,FIND(" ",$A59))),統計函數!$A:$E,1,0)</f>
        <v>MINA</v>
      </c>
      <c r="F59" s="80"/>
      <c r="G59" s="80" t="str">
        <f>VLOOKUP(TRIM(MID($A59,1,FIND(" ",$A59))),統計函數!$A:$E,5,0)</f>
        <v>7-7</v>
      </c>
      <c r="H59" s="78"/>
    </row>
    <row r="60" spans="1:8" s="44" customFormat="1" ht="16.75">
      <c r="A60" s="77" t="s">
        <v>314</v>
      </c>
      <c r="B60" s="78" t="s">
        <v>315</v>
      </c>
      <c r="C60" s="78" t="e">
        <f>VLOOKUP(TRIM(MID($A60,1,FIND(" ",$A60))),統計函數!$A:$E,4,0)</f>
        <v>#N/A</v>
      </c>
      <c r="D60" s="79" t="e">
        <f>VLOOKUP(TRIM(MID($A60,1,FIND(" ",$A60))),統計函數!$A:$E,3,0)</f>
        <v>#N/A</v>
      </c>
      <c r="E60" s="83" t="e">
        <f>VLOOKUP(TRIM(MID($A60,1,FIND(" ",$A60))),統計函數!$A:$E,1,0)</f>
        <v>#N/A</v>
      </c>
      <c r="F60" s="80"/>
      <c r="G60" s="80" t="e">
        <f>VLOOKUP(TRIM(MID($A60,1,FIND(" ",$A60))),統計函數!$A:$E,5,0)</f>
        <v>#N/A</v>
      </c>
      <c r="H60" s="78"/>
    </row>
    <row r="61" spans="1:8" s="44" customFormat="1" ht="16.75">
      <c r="A61" s="81" t="s">
        <v>316</v>
      </c>
      <c r="B61" s="82" t="s">
        <v>317</v>
      </c>
      <c r="C61" s="78" t="e">
        <f>VLOOKUP(TRIM(MID($A61,1,FIND(" ",$A61))),統計函數!$A:$E,4,0)</f>
        <v>#N/A</v>
      </c>
      <c r="D61" s="79" t="e">
        <f>VLOOKUP(TRIM(MID($A61,1,FIND(" ",$A61))),統計函數!$A:$E,3,0)</f>
        <v>#N/A</v>
      </c>
      <c r="E61" s="83" t="e">
        <f>VLOOKUP(TRIM(MID($A61,1,FIND(" ",$A61))),統計函數!$A:$E,1,0)</f>
        <v>#N/A</v>
      </c>
      <c r="F61" s="80"/>
      <c r="G61" s="80" t="e">
        <f>VLOOKUP(TRIM(MID($A61,1,FIND(" ",$A61))),統計函數!$A:$E,5,0)</f>
        <v>#N/A</v>
      </c>
      <c r="H61" s="78"/>
    </row>
    <row r="62" spans="1:8" s="44" customFormat="1" ht="16.75">
      <c r="A62" s="77" t="s">
        <v>318</v>
      </c>
      <c r="B62" s="78" t="s">
        <v>319</v>
      </c>
      <c r="C62" s="78" t="e">
        <f>VLOOKUP(TRIM(MID($A62,1,FIND(" ",$A62))),統計函數!$A:$E,4,0)</f>
        <v>#N/A</v>
      </c>
      <c r="D62" s="79" t="e">
        <f>VLOOKUP(TRIM(MID($A62,1,FIND(" ",$A62))),統計函數!$A:$E,3,0)</f>
        <v>#N/A</v>
      </c>
      <c r="E62" s="83" t="e">
        <f>VLOOKUP(TRIM(MID($A62,1,FIND(" ",$A62))),統計函數!$A:$E,1,0)</f>
        <v>#N/A</v>
      </c>
      <c r="F62" s="80"/>
      <c r="G62" s="80" t="e">
        <f>VLOOKUP(TRIM(MID($A62,1,FIND(" ",$A62))),統計函數!$A:$E,5,0)</f>
        <v>#N/A</v>
      </c>
      <c r="H62" s="78"/>
    </row>
    <row r="63" spans="1:8" s="44" customFormat="1" ht="16.75">
      <c r="A63" s="81" t="s">
        <v>320</v>
      </c>
      <c r="B63" s="82" t="s">
        <v>321</v>
      </c>
      <c r="C63" s="78" t="e">
        <f>VLOOKUP(TRIM(MID($A63,1,FIND(" ",$A63))),統計函數!$A:$E,4,0)</f>
        <v>#N/A</v>
      </c>
      <c r="D63" s="79" t="e">
        <f>VLOOKUP(TRIM(MID($A63,1,FIND(" ",$A63))),統計函數!$A:$E,3,0)</f>
        <v>#N/A</v>
      </c>
      <c r="E63" s="83" t="e">
        <f>VLOOKUP(TRIM(MID($A63,1,FIND(" ",$A63))),統計函數!$A:$E,1,0)</f>
        <v>#N/A</v>
      </c>
      <c r="F63" s="80"/>
      <c r="G63" s="80" t="e">
        <f>VLOOKUP(TRIM(MID($A63,1,FIND(" ",$A63))),統計函數!$A:$E,5,0)</f>
        <v>#N/A</v>
      </c>
      <c r="H63" s="78"/>
    </row>
    <row r="64" spans="1:8" s="44" customFormat="1" ht="16.75">
      <c r="A64" s="77" t="s">
        <v>322</v>
      </c>
      <c r="B64" s="78" t="s">
        <v>323</v>
      </c>
      <c r="C64" s="78" t="e">
        <f>VLOOKUP(TRIM(MID($A64,1,FIND(" ",$A64))),統計函數!$A:$E,4,0)</f>
        <v>#N/A</v>
      </c>
      <c r="D64" s="79" t="e">
        <f>VLOOKUP(TRIM(MID($A64,1,FIND(" ",$A64))),統計函數!$A:$E,3,0)</f>
        <v>#N/A</v>
      </c>
      <c r="E64" s="83" t="e">
        <f>VLOOKUP(TRIM(MID($A64,1,FIND(" ",$A64))),統計函數!$A:$E,1,0)</f>
        <v>#N/A</v>
      </c>
      <c r="F64" s="80"/>
      <c r="G64" s="80" t="e">
        <f>VLOOKUP(TRIM(MID($A64,1,FIND(" ",$A64))),統計函數!$A:$E,5,0)</f>
        <v>#N/A</v>
      </c>
      <c r="H64" s="78"/>
    </row>
    <row r="65" spans="1:8" s="44" customFormat="1" ht="16.75">
      <c r="A65" s="81" t="s">
        <v>324</v>
      </c>
      <c r="B65" s="82" t="s">
        <v>325</v>
      </c>
      <c r="C65" s="78" t="e">
        <f>VLOOKUP(TRIM(MID($A65,1,FIND(" ",$A65))),統計函數!$A:$E,4,0)</f>
        <v>#N/A</v>
      </c>
      <c r="D65" s="79" t="e">
        <f>VLOOKUP(TRIM(MID($A65,1,FIND(" ",$A65))),統計函數!$A:$E,3,0)</f>
        <v>#N/A</v>
      </c>
      <c r="E65" s="83" t="e">
        <f>VLOOKUP(TRIM(MID($A65,1,FIND(" ",$A65))),統計函數!$A:$E,1,0)</f>
        <v>#N/A</v>
      </c>
      <c r="F65" s="80"/>
      <c r="G65" s="80" t="e">
        <f>VLOOKUP(TRIM(MID($A65,1,FIND(" ",$A65))),統計函數!$A:$E,5,0)</f>
        <v>#N/A</v>
      </c>
      <c r="H65" s="78"/>
    </row>
    <row r="66" spans="1:8" s="44" customFormat="1" ht="16.75">
      <c r="A66" s="77" t="s">
        <v>326</v>
      </c>
      <c r="B66" s="78" t="s">
        <v>327</v>
      </c>
      <c r="C66" s="78" t="e">
        <f>VLOOKUP(TRIM(MID($A66,1,FIND(" ",$A66))),統計函數!$A:$E,4,0)</f>
        <v>#N/A</v>
      </c>
      <c r="D66" s="79" t="e">
        <f>VLOOKUP(TRIM(MID($A66,1,FIND(" ",$A66))),統計函數!$A:$E,3,0)</f>
        <v>#N/A</v>
      </c>
      <c r="E66" s="83" t="e">
        <f>VLOOKUP(TRIM(MID($A66,1,FIND(" ",$A66))),統計函數!$A:$E,1,0)</f>
        <v>#N/A</v>
      </c>
      <c r="F66" s="80"/>
      <c r="G66" s="80" t="e">
        <f>VLOOKUP(TRIM(MID($A66,1,FIND(" ",$A66))),統計函數!$A:$E,5,0)</f>
        <v>#N/A</v>
      </c>
      <c r="H66" s="78"/>
    </row>
    <row r="67" spans="1:8" s="44" customFormat="1" ht="16.75">
      <c r="A67" s="81" t="s">
        <v>328</v>
      </c>
      <c r="B67" s="82" t="s">
        <v>329</v>
      </c>
      <c r="C67" s="78" t="str">
        <f>VLOOKUP(TRIM(MID($A67,1,FIND(" ",$A67))),統計函數!$A:$E,4,0)</f>
        <v>相關係數</v>
      </c>
      <c r="D67" s="79" t="str">
        <f>VLOOKUP(TRIM(MID($A67,1,FIND(" ",$A67))),統計函數!$A:$E,3,0)</f>
        <v>PEARSON(array1,array2)</v>
      </c>
      <c r="E67" s="78" t="str">
        <f>VLOOKUP(TRIM(MID($A67,1,FIND(" ",$A67))),統計函數!$A:$E,1,0)</f>
        <v>PEARSON</v>
      </c>
      <c r="F67" s="80"/>
      <c r="G67" s="80">
        <f>VLOOKUP(TRIM(MID($A67,1,FIND(" ",$A67))),統計函數!$A:$E,5,0)</f>
        <v>0</v>
      </c>
      <c r="H67" s="78"/>
    </row>
    <row r="68" spans="1:8" s="44" customFormat="1" ht="16.75">
      <c r="A68" s="77" t="s">
        <v>330</v>
      </c>
      <c r="B68" s="78" t="s">
        <v>331</v>
      </c>
      <c r="C68" s="78" t="e">
        <f>VLOOKUP(TRIM(MID($A68,1,FIND(" ",$A68))),統計函數!$A:$E,4,0)</f>
        <v>#N/A</v>
      </c>
      <c r="D68" s="79" t="e">
        <f>VLOOKUP(TRIM(MID($A68,1,FIND(" ",$A68))),統計函數!$A:$E,3,0)</f>
        <v>#N/A</v>
      </c>
      <c r="E68" s="83" t="e">
        <f>VLOOKUP(TRIM(MID($A68,1,FIND(" ",$A68))),統計函數!$A:$E,1,0)</f>
        <v>#N/A</v>
      </c>
      <c r="F68" s="80"/>
      <c r="G68" s="80" t="e">
        <f>VLOOKUP(TRIM(MID($A68,1,FIND(" ",$A68))),統計函數!$A:$E,5,0)</f>
        <v>#N/A</v>
      </c>
      <c r="H68" s="78"/>
    </row>
    <row r="69" spans="1:8" s="44" customFormat="1" ht="16.75">
      <c r="A69" s="81" t="s">
        <v>332</v>
      </c>
      <c r="B69" s="82" t="s">
        <v>333</v>
      </c>
      <c r="C69" s="78" t="e">
        <f>VLOOKUP(TRIM(MID($A69,1,FIND(" ",$A69))),統計函數!$A:$E,4,0)</f>
        <v>#N/A</v>
      </c>
      <c r="D69" s="79" t="e">
        <f>VLOOKUP(TRIM(MID($A69,1,FIND(" ",$A69))),統計函數!$A:$E,3,0)</f>
        <v>#N/A</v>
      </c>
      <c r="E69" s="83" t="e">
        <f>VLOOKUP(TRIM(MID($A69,1,FIND(" ",$A69))),統計函數!$A:$E,1,0)</f>
        <v>#N/A</v>
      </c>
      <c r="F69" s="80"/>
      <c r="G69" s="80" t="e">
        <f>VLOOKUP(TRIM(MID($A69,1,FIND(" ",$A69))),統計函數!$A:$E,5,0)</f>
        <v>#N/A</v>
      </c>
      <c r="H69" s="78"/>
    </row>
    <row r="70" spans="1:8" s="44" customFormat="1" ht="16.75">
      <c r="A70" s="77" t="s">
        <v>334</v>
      </c>
      <c r="B70" s="78" t="s">
        <v>335</v>
      </c>
      <c r="C70" s="78" t="e">
        <f>VLOOKUP(TRIM(MID($A70,1,FIND(" ",$A70))),統計函數!$A:$E,4,0)</f>
        <v>#N/A</v>
      </c>
      <c r="D70" s="79" t="e">
        <f>VLOOKUP(TRIM(MID($A70,1,FIND(" ",$A70))),統計函數!$A:$E,3,0)</f>
        <v>#N/A</v>
      </c>
      <c r="E70" s="83" t="e">
        <f>VLOOKUP(TRIM(MID($A70,1,FIND(" ",$A70))),統計函數!$A:$E,1,0)</f>
        <v>#N/A</v>
      </c>
      <c r="F70" s="80"/>
      <c r="G70" s="80" t="e">
        <f>VLOOKUP(TRIM(MID($A70,1,FIND(" ",$A70))),統計函數!$A:$E,5,0)</f>
        <v>#N/A</v>
      </c>
      <c r="H70" s="78"/>
    </row>
    <row r="71" spans="1:8" s="44" customFormat="1" ht="16.75">
      <c r="A71" s="81" t="s">
        <v>336</v>
      </c>
      <c r="B71" s="82" t="s">
        <v>337</v>
      </c>
      <c r="C71" s="78" t="e">
        <f>VLOOKUP(TRIM(MID($A71,1,FIND(" ",$A71))),統計函數!$A:$E,4,0)</f>
        <v>#N/A</v>
      </c>
      <c r="D71" s="79" t="e">
        <f>VLOOKUP(TRIM(MID($A71,1,FIND(" ",$A71))),統計函數!$A:$E,3,0)</f>
        <v>#N/A</v>
      </c>
      <c r="E71" s="83" t="e">
        <f>VLOOKUP(TRIM(MID($A71,1,FIND(" ",$A71))),統計函數!$A:$E,1,0)</f>
        <v>#N/A</v>
      </c>
      <c r="F71" s="80"/>
      <c r="G71" s="80" t="e">
        <f>VLOOKUP(TRIM(MID($A71,1,FIND(" ",$A71))),統計函數!$A:$E,5,0)</f>
        <v>#N/A</v>
      </c>
      <c r="H71" s="78"/>
    </row>
    <row r="72" spans="1:8" s="44" customFormat="1" ht="16.75">
      <c r="A72" s="77" t="s">
        <v>338</v>
      </c>
      <c r="B72" s="78" t="s">
        <v>339</v>
      </c>
      <c r="C72" s="78" t="str">
        <f>VLOOKUP(TRIM(MID($A72,1,FIND(" ",$A72))),統計函數!$A:$E,4,0)</f>
        <v>排列數</v>
      </c>
      <c r="D72" s="79" t="str">
        <f>VLOOKUP(TRIM(MID($A72,1,FIND(" ",$A72))),統計函數!$A:$E,3,0)</f>
        <v>PERMUT(number,number_chosen)</v>
      </c>
      <c r="E72" s="78" t="str">
        <f>VLOOKUP(TRIM(MID($A72,1,FIND(" ",$A72))),統計函數!$A:$E,1,0)</f>
        <v>PERMUT</v>
      </c>
      <c r="F72" s="80"/>
      <c r="G72" s="80">
        <f>VLOOKUP(TRIM(MID($A72,1,FIND(" ",$A72))),統計函數!$A:$E,5,0)</f>
        <v>0</v>
      </c>
      <c r="H72" s="78"/>
    </row>
    <row r="73" spans="1:8" s="44" customFormat="1" ht="16.75">
      <c r="A73" s="84" t="s">
        <v>340</v>
      </c>
      <c r="B73" s="85" t="s">
        <v>341</v>
      </c>
      <c r="C73" s="85" t="e">
        <f>VLOOKUP(TRIM(MID($A73,1,FIND(" ",$A73))),統計函數!$A:$E,4,0)</f>
        <v>#N/A</v>
      </c>
      <c r="D73" s="86" t="e">
        <f>VLOOKUP(TRIM(MID($A73,1,FIND(" ",$A73))),統計函數!$A:$E,3,0)</f>
        <v>#N/A</v>
      </c>
      <c r="E73" s="87" t="e">
        <f>VLOOKUP(TRIM(MID($A73,1,FIND(" ",$A73))),統計函數!$A:$E,1,0)</f>
        <v>#N/A</v>
      </c>
      <c r="F73" s="88" t="s">
        <v>219</v>
      </c>
      <c r="G73" s="88" t="e">
        <f>VLOOKUP(TRIM(MID($A73,1,FIND(" ",$A73))),統計函數!$A:$E,5,0)</f>
        <v>#N/A</v>
      </c>
      <c r="H73" s="85" t="e">
        <f>VLOOKUP(A73,#REF!,2,0)</f>
        <v>#REF!</v>
      </c>
    </row>
    <row r="74" spans="1:8" s="44" customFormat="1" ht="16.75">
      <c r="A74" s="84" t="s">
        <v>342</v>
      </c>
      <c r="B74" s="85" t="s">
        <v>343</v>
      </c>
      <c r="C74" s="85" t="e">
        <f>VLOOKUP(TRIM(MID($A74,1,FIND(" ",$A74))),統計函數!$A:$E,4,0)</f>
        <v>#N/A</v>
      </c>
      <c r="D74" s="86" t="e">
        <f>VLOOKUP(TRIM(MID($A74,1,FIND(" ",$A74))),統計函數!$A:$E,3,0)</f>
        <v>#N/A</v>
      </c>
      <c r="E74" s="87" t="e">
        <f>VLOOKUP(TRIM(MID($A74,1,FIND(" ",$A74))),統計函數!$A:$E,1,0)</f>
        <v>#N/A</v>
      </c>
      <c r="F74" s="88" t="s">
        <v>219</v>
      </c>
      <c r="G74" s="88" t="e">
        <f>VLOOKUP(TRIM(MID($A74,1,FIND(" ",$A74))),統計函數!$A:$E,5,0)</f>
        <v>#N/A</v>
      </c>
      <c r="H74" s="85" t="e">
        <f>VLOOKUP(A74,#REF!,2,0)</f>
        <v>#REF!</v>
      </c>
    </row>
    <row r="75" spans="1:8" s="44" customFormat="1" ht="16.75">
      <c r="A75" s="81" t="s">
        <v>344</v>
      </c>
      <c r="B75" s="82" t="s">
        <v>345</v>
      </c>
      <c r="C75" s="78" t="e">
        <f>VLOOKUP(TRIM(MID($A75,1,FIND(" ",$A75))),統計函數!$A:$E,4,0)</f>
        <v>#N/A</v>
      </c>
      <c r="D75" s="79" t="e">
        <f>VLOOKUP(TRIM(MID($A75,1,FIND(" ",$A75))),統計函數!$A:$E,3,0)</f>
        <v>#N/A</v>
      </c>
      <c r="E75" s="83" t="e">
        <f>VLOOKUP(TRIM(MID($A75,1,FIND(" ",$A75))),統計函數!$A:$E,1,0)</f>
        <v>#N/A</v>
      </c>
      <c r="F75" s="80"/>
      <c r="G75" s="80" t="e">
        <f>VLOOKUP(TRIM(MID($A75,1,FIND(" ",$A75))),統計函數!$A:$E,5,0)</f>
        <v>#N/A</v>
      </c>
      <c r="H75" s="78"/>
    </row>
    <row r="76" spans="1:8" s="44" customFormat="1" ht="16.75">
      <c r="A76" s="77" t="s">
        <v>346</v>
      </c>
      <c r="B76" s="78" t="s">
        <v>347</v>
      </c>
      <c r="C76" s="78" t="str">
        <f>VLOOKUP(TRIM(MID($A76,1,FIND(" ",$A76))),統計函數!$A:$E,4,0)</f>
        <v>機率</v>
      </c>
      <c r="D76" s="79" t="str">
        <f>VLOOKUP(TRIM(MID($A76,1,FIND(" ",$A76))),統計函數!$A:$E,3,0)</f>
        <v>PROB(x_range,prob_range,lower_limit,upper_limit)</v>
      </c>
      <c r="E76" s="78" t="str">
        <f>VLOOKUP(TRIM(MID($A76,1,FIND(" ",$A76))),統計函數!$A:$E,1,0)</f>
        <v>PROB</v>
      </c>
      <c r="F76" s="80"/>
      <c r="G76" s="80">
        <f>VLOOKUP(TRIM(MID($A76,1,FIND(" ",$A76))),統計函數!$A:$E,5,0)</f>
        <v>0</v>
      </c>
      <c r="H76" s="78"/>
    </row>
    <row r="77" spans="1:8" s="44" customFormat="1" ht="16.75">
      <c r="A77" s="81" t="s">
        <v>348</v>
      </c>
      <c r="B77" s="82" t="s">
        <v>349</v>
      </c>
      <c r="C77" s="78" t="e">
        <f>VLOOKUP(TRIM(MID($A77,1,FIND(" ",$A77))),統計函數!$A:$E,4,0)</f>
        <v>#N/A</v>
      </c>
      <c r="D77" s="79" t="e">
        <f>VLOOKUP(TRIM(MID($A77,1,FIND(" ",$A77))),統計函數!$A:$E,3,0)</f>
        <v>#N/A</v>
      </c>
      <c r="E77" s="83" t="e">
        <f>VLOOKUP(TRIM(MID($A77,1,FIND(" ",$A77))),統計函數!$A:$E,1,0)</f>
        <v>#N/A</v>
      </c>
      <c r="F77" s="80"/>
      <c r="G77" s="80" t="e">
        <f>VLOOKUP(TRIM(MID($A77,1,FIND(" ",$A77))),統計函數!$A:$E,5,0)</f>
        <v>#N/A</v>
      </c>
      <c r="H77" s="78"/>
    </row>
    <row r="78" spans="1:8" s="44" customFormat="1" ht="16.75">
      <c r="A78" s="77" t="s">
        <v>350</v>
      </c>
      <c r="B78" s="78" t="s">
        <v>351</v>
      </c>
      <c r="C78" s="78" t="e">
        <f>VLOOKUP(TRIM(MID($A78,1,FIND(" ",$A78))),統計函數!$A:$E,4,0)</f>
        <v>#N/A</v>
      </c>
      <c r="D78" s="79" t="e">
        <f>VLOOKUP(TRIM(MID($A78,1,FIND(" ",$A78))),統計函數!$A:$E,3,0)</f>
        <v>#N/A</v>
      </c>
      <c r="E78" s="83" t="e">
        <f>VLOOKUP(TRIM(MID($A78,1,FIND(" ",$A78))),統計函數!$A:$E,1,0)</f>
        <v>#N/A</v>
      </c>
      <c r="F78" s="80"/>
      <c r="G78" s="80" t="e">
        <f>VLOOKUP(TRIM(MID($A78,1,FIND(" ",$A78))),統計函數!$A:$E,5,0)</f>
        <v>#N/A</v>
      </c>
      <c r="H78" s="78"/>
    </row>
    <row r="79" spans="1:8" s="44" customFormat="1" ht="16.75">
      <c r="A79" s="81" t="s">
        <v>352</v>
      </c>
      <c r="B79" s="82" t="s">
        <v>353</v>
      </c>
      <c r="C79" s="78" t="e">
        <f>VLOOKUP(TRIM(MID($A79,1,FIND(" ",$A79))),統計函數!$A:$E,4,0)</f>
        <v>#N/A</v>
      </c>
      <c r="D79" s="79" t="e">
        <f>VLOOKUP(TRIM(MID($A79,1,FIND(" ",$A79))),統計函數!$A:$E,3,0)</f>
        <v>#N/A</v>
      </c>
      <c r="E79" s="83" t="e">
        <f>VLOOKUP(TRIM(MID($A79,1,FIND(" ",$A79))),統計函數!$A:$E,1,0)</f>
        <v>#N/A</v>
      </c>
      <c r="F79" s="80"/>
      <c r="G79" s="80" t="e">
        <f>VLOOKUP(TRIM(MID($A79,1,FIND(" ",$A79))),統計函數!$A:$E,5,0)</f>
        <v>#N/A</v>
      </c>
      <c r="H79" s="78"/>
    </row>
    <row r="80" spans="1:8" s="44" customFormat="1" ht="16.75">
      <c r="A80" s="77" t="s">
        <v>354</v>
      </c>
      <c r="B80" s="78" t="s">
        <v>353</v>
      </c>
      <c r="C80" s="78" t="e">
        <f>VLOOKUP(TRIM(MID($A80,1,FIND(" ",$A80))),統計函數!$A:$E,4,0)</f>
        <v>#N/A</v>
      </c>
      <c r="D80" s="79" t="e">
        <f>VLOOKUP(TRIM(MID($A80,1,FIND(" ",$A80))),統計函數!$A:$E,3,0)</f>
        <v>#N/A</v>
      </c>
      <c r="E80" s="83" t="e">
        <f>VLOOKUP(TRIM(MID($A80,1,FIND(" ",$A80))),統計函數!$A:$E,1,0)</f>
        <v>#N/A</v>
      </c>
      <c r="F80" s="80"/>
      <c r="G80" s="80" t="e">
        <f>VLOOKUP(TRIM(MID($A80,1,FIND(" ",$A80))),統計函數!$A:$E,5,0)</f>
        <v>#N/A</v>
      </c>
      <c r="H80" s="78"/>
    </row>
    <row r="81" spans="1:8" s="44" customFormat="1" ht="16.75">
      <c r="A81" s="81" t="s">
        <v>355</v>
      </c>
      <c r="B81" s="82" t="s">
        <v>356</v>
      </c>
      <c r="C81" s="78" t="str">
        <f>VLOOKUP(TRIM(MID($A81,1,FIND(" ",$A81))),統計函數!$A:$E,4,0)</f>
        <v>相關係數</v>
      </c>
      <c r="D81" s="79" t="str">
        <f>VLOOKUP(TRIM(MID($A81,1,FIND(" ",$A81))),統計函數!$A:$E,3,0)</f>
        <v>RSQ(known_y's,known_x's)</v>
      </c>
      <c r="E81" s="78" t="str">
        <f>VLOOKUP(TRIM(MID($A81,1,FIND(" ",$A81))),統計函數!$A:$E,1,0)</f>
        <v>RSQ</v>
      </c>
      <c r="F81" s="80"/>
      <c r="G81" s="80">
        <f>VLOOKUP(TRIM(MID($A81,1,FIND(" ",$A81))),統計函數!$A:$E,5,0)</f>
        <v>0</v>
      </c>
      <c r="H81" s="78"/>
    </row>
    <row r="82" spans="1:8" s="44" customFormat="1" ht="16.75">
      <c r="A82" s="77" t="s">
        <v>357</v>
      </c>
      <c r="B82" s="78" t="s">
        <v>358</v>
      </c>
      <c r="C82" s="78" t="str">
        <f>VLOOKUP(TRIM(MID($A82,1,FIND(" ",$A82))),統計函數!$A:$E,4,0)</f>
        <v>偏態</v>
      </c>
      <c r="D82" s="79" t="str">
        <f>VLOOKUP(TRIM(MID($A82,1,FIND(" ",$A82))),統計函數!$A:$E,3,0)</f>
        <v>SKEW(number1,number2,...)</v>
      </c>
      <c r="E82" s="78" t="str">
        <f>VLOOKUP(TRIM(MID($A82,1,FIND(" ",$A82))),統計函數!$A:$E,1,0)</f>
        <v>SKEW</v>
      </c>
      <c r="F82" s="80"/>
      <c r="G82" s="80" t="str">
        <f>VLOOKUP(TRIM(MID($A82,1,FIND(" ",$A82))),統計函數!$A:$E,5,0)</f>
        <v>7-17</v>
      </c>
      <c r="H82" s="78"/>
    </row>
    <row r="83" spans="1:8" s="44" customFormat="1" ht="16.75">
      <c r="A83" s="84" t="s">
        <v>359</v>
      </c>
      <c r="B83" s="85" t="s">
        <v>360</v>
      </c>
      <c r="C83" s="85" t="e">
        <f>VLOOKUP(TRIM(MID($A83,1,FIND(" ",$A83))),統計函數!$A:$E,4,0)</f>
        <v>#N/A</v>
      </c>
      <c r="D83" s="86" t="e">
        <f>VLOOKUP(TRIM(MID($A83,1,FIND(" ",$A83))),統計函數!$A:$E,3,0)</f>
        <v>#N/A</v>
      </c>
      <c r="E83" s="87" t="e">
        <f>VLOOKUP(TRIM(MID($A83,1,FIND(" ",$A83))),統計函數!$A:$E,1,0)</f>
        <v>#N/A</v>
      </c>
      <c r="F83" s="88" t="s">
        <v>219</v>
      </c>
      <c r="G83" s="88" t="e">
        <f>VLOOKUP(TRIM(MID($A83,1,FIND(" ",$A83))),統計函數!$A:$E,5,0)</f>
        <v>#N/A</v>
      </c>
      <c r="H83" s="85" t="e">
        <f>VLOOKUP(A83,#REF!,2,0)</f>
        <v>#REF!</v>
      </c>
    </row>
    <row r="84" spans="1:8" s="44" customFormat="1" ht="16.75">
      <c r="A84" s="89" t="s">
        <v>361</v>
      </c>
      <c r="B84" s="90" t="s">
        <v>362</v>
      </c>
      <c r="C84" s="90" t="str">
        <f>VLOOKUP(TRIM(MID($A84,1,FIND(" ",$A84))),統計函數!$A:$E,4,0)</f>
        <v>迴歸</v>
      </c>
      <c r="D84" s="91" t="str">
        <f>VLOOKUP(TRIM(MID($A84,1,FIND(" ",$A84))),統計函數!$A:$E,3,0)</f>
        <v>SLOPE(known_y's,known_x's)</v>
      </c>
      <c r="E84" s="90" t="str">
        <f>VLOOKUP(TRIM(MID($A84,1,FIND(" ",$A84))),統計函數!$A:$E,1,0)</f>
        <v>SLOPE</v>
      </c>
      <c r="F84" s="92"/>
      <c r="G84" s="92" t="str">
        <f>VLOOKUP(TRIM(MID($A84,1,FIND(" ",$A84))),統計函數!$A:$E,5,0)</f>
        <v>9-8</v>
      </c>
      <c r="H84" s="90" t="s">
        <v>35</v>
      </c>
    </row>
    <row r="85" spans="1:8" s="44" customFormat="1" ht="16.75">
      <c r="A85" s="81" t="s">
        <v>363</v>
      </c>
      <c r="B85" s="82" t="s">
        <v>364</v>
      </c>
      <c r="C85" s="78" t="str">
        <f>VLOOKUP(TRIM(MID($A85,1,FIND(" ",$A85))),統計函數!$A:$E,4,0)</f>
        <v>array</v>
      </c>
      <c r="D85" s="79" t="str">
        <f>VLOOKUP(TRIM(MID($A85,1,FIND(" ",$A85))),統計函數!$A:$E,3,0)</f>
        <v>SMALL(array,k)</v>
      </c>
      <c r="E85" s="78" t="str">
        <f>VLOOKUP(TRIM(MID($A85,1,FIND(" ",$A85))),統計函數!$A:$E,1,0)</f>
        <v>SMALL</v>
      </c>
      <c r="F85" s="80"/>
      <c r="G85" s="80" t="str">
        <f>VLOOKUP(TRIM(MID($A85,1,FIND(" ",$A85))),統計函數!$A:$E,5,0)</f>
        <v>7-21</v>
      </c>
      <c r="H85" s="78"/>
    </row>
    <row r="86" spans="1:8" s="44" customFormat="1" ht="16.75">
      <c r="A86" s="77" t="s">
        <v>365</v>
      </c>
      <c r="B86" s="78" t="s">
        <v>366</v>
      </c>
      <c r="C86" s="78" t="str">
        <f>VLOOKUP(TRIM(MID($A86,1,FIND(" ",$A86))),統計函數!$A:$E,4,0)</f>
        <v>常態化數值</v>
      </c>
      <c r="D86" s="79" t="str">
        <f>VLOOKUP(TRIM(MID($A86,1,FIND(" ",$A86))),統計函數!$A:$E,3,0)</f>
        <v>STANDARDIZE(x,mean,standard_dev)</v>
      </c>
      <c r="E86" s="78" t="str">
        <f>VLOOKUP(TRIM(MID($A86,1,FIND(" ",$A86))),統計函數!$A:$E,1,0)</f>
        <v>STANDARDIZE</v>
      </c>
      <c r="F86" s="80"/>
      <c r="G86" s="80">
        <f>VLOOKUP(TRIM(MID($A86,1,FIND(" ",$A86))),統計函數!$A:$E,5,0)</f>
        <v>0</v>
      </c>
      <c r="H86" s="78"/>
    </row>
    <row r="87" spans="1:8" s="44" customFormat="1" ht="16.75">
      <c r="A87" s="81" t="s">
        <v>367</v>
      </c>
      <c r="B87" s="82" t="s">
        <v>368</v>
      </c>
      <c r="C87" s="78" t="e">
        <f>VLOOKUP(TRIM(MID($A87,1,FIND(" ",$A87))),統計函數!$A:$E,4,0)</f>
        <v>#N/A</v>
      </c>
      <c r="D87" s="79" t="e">
        <f>VLOOKUP(TRIM(MID($A87,1,FIND(" ",$A87))),統計函數!$A:$E,3,0)</f>
        <v>#N/A</v>
      </c>
      <c r="E87" s="83" t="e">
        <f>VLOOKUP(TRIM(MID($A87,1,FIND(" ",$A87))),統計函數!$A:$E,1,0)</f>
        <v>#N/A</v>
      </c>
      <c r="F87" s="80"/>
      <c r="G87" s="80" t="e">
        <f>VLOOKUP(TRIM(MID($A87,1,FIND(" ",$A87))),統計函數!$A:$E,5,0)</f>
        <v>#N/A</v>
      </c>
      <c r="H87" s="78"/>
    </row>
    <row r="88" spans="1:8" s="44" customFormat="1" ht="16.75">
      <c r="A88" s="77" t="s">
        <v>369</v>
      </c>
      <c r="B88" s="78" t="s">
        <v>370</v>
      </c>
      <c r="C88" s="78" t="e">
        <f>VLOOKUP(TRIM(MID($A88,1,FIND(" ",$A88))),統計函數!$A:$E,4,0)</f>
        <v>#N/A</v>
      </c>
      <c r="D88" s="79" t="e">
        <f>VLOOKUP(TRIM(MID($A88,1,FIND(" ",$A88))),統計函數!$A:$E,3,0)</f>
        <v>#N/A</v>
      </c>
      <c r="E88" s="83" t="e">
        <f>VLOOKUP(TRIM(MID($A88,1,FIND(" ",$A88))),統計函數!$A:$E,1,0)</f>
        <v>#N/A</v>
      </c>
      <c r="F88" s="80"/>
      <c r="G88" s="80" t="e">
        <f>VLOOKUP(TRIM(MID($A88,1,FIND(" ",$A88))),統計函數!$A:$E,5,0)</f>
        <v>#N/A</v>
      </c>
      <c r="H88" s="78"/>
    </row>
    <row r="89" spans="1:8" s="44" customFormat="1" ht="16.75">
      <c r="A89" s="81" t="s">
        <v>371</v>
      </c>
      <c r="B89" s="82" t="s">
        <v>372</v>
      </c>
      <c r="C89" s="78" t="str">
        <f>VLOOKUP(TRIM(MID($A89,1,FIND(" ",$A89))),統計函數!$A:$E,4,0)</f>
        <v>樣本標準差</v>
      </c>
      <c r="D89" s="79" t="str">
        <f>VLOOKUP(TRIM(MID($A89,1,FIND(" ",$A89))),統計函數!$A:$E,3,0)</f>
        <v>STDEVA(value1,value2,...)</v>
      </c>
      <c r="E89" s="78" t="str">
        <f>VLOOKUP(TRIM(MID($A89,1,FIND(" ",$A89))),統計函數!$A:$E,1,0)</f>
        <v>STDEVA</v>
      </c>
      <c r="F89" s="80"/>
      <c r="G89" s="80" t="str">
        <f>VLOOKUP(TRIM(MID($A89,1,FIND(" ",$A89))),統計函數!$A:$E,5,0)</f>
        <v>7-8</v>
      </c>
      <c r="H89" s="78"/>
    </row>
    <row r="90" spans="1:8" s="44" customFormat="1" ht="16.75">
      <c r="A90" s="77" t="s">
        <v>373</v>
      </c>
      <c r="B90" s="78" t="s">
        <v>374</v>
      </c>
      <c r="C90" s="78" t="str">
        <f>VLOOKUP(TRIM(MID($A90,1,FIND(" ",$A90))),統計函數!$A:$E,4,0)</f>
        <v>母體標準差</v>
      </c>
      <c r="D90" s="79" t="str">
        <f>VLOOKUP(TRIM(MID($A90,1,FIND(" ",$A90))),統計函數!$A:$E,3,0)</f>
        <v>STDEVPA(value1,value2,...)</v>
      </c>
      <c r="E90" s="78" t="str">
        <f>VLOOKUP(TRIM(MID($A90,1,FIND(" ",$A90))),統計函數!$A:$E,1,0)</f>
        <v>STDEVPA</v>
      </c>
      <c r="F90" s="80"/>
      <c r="G90" s="80" t="str">
        <f>VLOOKUP(TRIM(MID($A90,1,FIND(" ",$A90))),統計函數!$A:$E,5,0)</f>
        <v>7-9</v>
      </c>
      <c r="H90" s="78"/>
    </row>
    <row r="91" spans="1:8" s="44" customFormat="1" ht="16.75">
      <c r="A91" s="81" t="s">
        <v>375</v>
      </c>
      <c r="B91" s="82" t="s">
        <v>376</v>
      </c>
      <c r="C91" s="78" t="str">
        <f>VLOOKUP(TRIM(MID($A91,1,FIND(" ",$A91))),統計函數!$A:$E,4,0)</f>
        <v>迴歸</v>
      </c>
      <c r="D91" s="79" t="str">
        <f>VLOOKUP(TRIM(MID($A91,1,FIND(" ",$A91))),統計函數!$A:$E,3,0)</f>
        <v>STEYX(known_y's,known_x's)</v>
      </c>
      <c r="E91" s="78" t="str">
        <f>VLOOKUP(TRIM(MID($A91,1,FIND(" ",$A91))),統計函數!$A:$E,1,0)</f>
        <v>STEYX</v>
      </c>
      <c r="F91" s="80"/>
      <c r="G91" s="80">
        <f>VLOOKUP(TRIM(MID($A91,1,FIND(" ",$A91))),統計函數!$A:$E,5,0)</f>
        <v>0</v>
      </c>
      <c r="H91" s="78"/>
    </row>
    <row r="92" spans="1:8" s="44" customFormat="1" ht="16.75">
      <c r="A92" s="77" t="s">
        <v>377</v>
      </c>
      <c r="B92" s="78" t="s">
        <v>378</v>
      </c>
      <c r="C92" s="78" t="e">
        <f>VLOOKUP(TRIM(MID($A92,1,FIND(" ",$A92))),統計函數!$A:$E,4,0)</f>
        <v>#N/A</v>
      </c>
      <c r="D92" s="79" t="e">
        <f>VLOOKUP(TRIM(MID($A92,1,FIND(" ",$A92))),統計函數!$A:$E,3,0)</f>
        <v>#N/A</v>
      </c>
      <c r="E92" s="83" t="e">
        <f>VLOOKUP(TRIM(MID($A92,1,FIND(" ",$A92))),統計函數!$A:$E,1,0)</f>
        <v>#N/A</v>
      </c>
      <c r="F92" s="80"/>
      <c r="G92" s="80" t="e">
        <f>VLOOKUP(TRIM(MID($A92,1,FIND(" ",$A92))),統計函數!$A:$E,5,0)</f>
        <v>#N/A</v>
      </c>
      <c r="H92" s="78"/>
    </row>
    <row r="93" spans="1:8" s="44" customFormat="1" ht="16.75">
      <c r="A93" s="81" t="s">
        <v>379</v>
      </c>
      <c r="B93" s="82" t="s">
        <v>378</v>
      </c>
      <c r="C93" s="78" t="e">
        <f>VLOOKUP(TRIM(MID($A93,1,FIND(" ",$A93))),統計函數!$A:$E,4,0)</f>
        <v>#N/A</v>
      </c>
      <c r="D93" s="79" t="e">
        <f>VLOOKUP(TRIM(MID($A93,1,FIND(" ",$A93))),統計函數!$A:$E,3,0)</f>
        <v>#N/A</v>
      </c>
      <c r="E93" s="83" t="e">
        <f>VLOOKUP(TRIM(MID($A93,1,FIND(" ",$A93))),統計函數!$A:$E,1,0)</f>
        <v>#N/A</v>
      </c>
      <c r="F93" s="80"/>
      <c r="G93" s="80" t="e">
        <f>VLOOKUP(TRIM(MID($A93,1,FIND(" ",$A93))),統計函數!$A:$E,5,0)</f>
        <v>#N/A</v>
      </c>
      <c r="H93" s="78"/>
    </row>
    <row r="94" spans="1:8" s="44" customFormat="1" ht="16.75">
      <c r="A94" s="77" t="s">
        <v>380</v>
      </c>
      <c r="B94" s="78" t="s">
        <v>381</v>
      </c>
      <c r="C94" s="78" t="e">
        <f>VLOOKUP(TRIM(MID($A94,1,FIND(" ",$A94))),統計函數!$A:$E,4,0)</f>
        <v>#N/A</v>
      </c>
      <c r="D94" s="79" t="e">
        <f>VLOOKUP(TRIM(MID($A94,1,FIND(" ",$A94))),統計函數!$A:$E,3,0)</f>
        <v>#N/A</v>
      </c>
      <c r="E94" s="83" t="e">
        <f>VLOOKUP(TRIM(MID($A94,1,FIND(" ",$A94))),統計函數!$A:$E,1,0)</f>
        <v>#N/A</v>
      </c>
      <c r="F94" s="80"/>
      <c r="G94" s="80" t="e">
        <f>VLOOKUP(TRIM(MID($A94,1,FIND(" ",$A94))),統計函數!$A:$E,5,0)</f>
        <v>#N/A</v>
      </c>
      <c r="H94" s="78"/>
    </row>
    <row r="95" spans="1:8" s="44" customFormat="1" ht="16.75">
      <c r="A95" s="81" t="s">
        <v>382</v>
      </c>
      <c r="B95" s="82" t="s">
        <v>383</v>
      </c>
      <c r="C95" s="78" t="e">
        <f>VLOOKUP(TRIM(MID($A95,1,FIND(" ",$A95))),統計函數!$A:$E,4,0)</f>
        <v>#N/A</v>
      </c>
      <c r="D95" s="79" t="e">
        <f>VLOOKUP(TRIM(MID($A95,1,FIND(" ",$A95))),統計函數!$A:$E,3,0)</f>
        <v>#N/A</v>
      </c>
      <c r="E95" s="83" t="e">
        <f>VLOOKUP(TRIM(MID($A95,1,FIND(" ",$A95))),統計函數!$A:$E,1,0)</f>
        <v>#N/A</v>
      </c>
      <c r="F95" s="80"/>
      <c r="G95" s="80" t="e">
        <f>VLOOKUP(TRIM(MID($A95,1,FIND(" ",$A95))),統計函數!$A:$E,5,0)</f>
        <v>#N/A</v>
      </c>
      <c r="H95" s="78"/>
    </row>
    <row r="96" spans="1:8" s="44" customFormat="1" ht="16.75">
      <c r="A96" s="77" t="s">
        <v>384</v>
      </c>
      <c r="B96" s="78" t="s">
        <v>385</v>
      </c>
      <c r="C96" s="78" t="e">
        <f>VLOOKUP(TRIM(MID($A96,1,FIND(" ",$A96))),統計函數!$A:$E,4,0)</f>
        <v>#N/A</v>
      </c>
      <c r="D96" s="79" t="e">
        <f>VLOOKUP(TRIM(MID($A96,1,FIND(" ",$A96))),統計函數!$A:$E,3,0)</f>
        <v>#N/A</v>
      </c>
      <c r="E96" s="83" t="e">
        <f>VLOOKUP(TRIM(MID($A96,1,FIND(" ",$A96))),統計函數!$A:$E,1,0)</f>
        <v>#N/A</v>
      </c>
      <c r="F96" s="80"/>
      <c r="G96" s="80" t="e">
        <f>VLOOKUP(TRIM(MID($A96,1,FIND(" ",$A96))),統計函數!$A:$E,5,0)</f>
        <v>#N/A</v>
      </c>
      <c r="H96" s="78"/>
    </row>
    <row r="97" spans="1:8" s="44" customFormat="1" ht="16.75">
      <c r="A97" s="81" t="s">
        <v>386</v>
      </c>
      <c r="B97" s="82" t="s">
        <v>387</v>
      </c>
      <c r="C97" s="78" t="e">
        <f>VLOOKUP(TRIM(MID($A97,1,FIND(" ",$A97))),統計函數!$A:$E,4,0)</f>
        <v>#N/A</v>
      </c>
      <c r="D97" s="79" t="e">
        <f>VLOOKUP(TRIM(MID($A97,1,FIND(" ",$A97))),統計函數!$A:$E,3,0)</f>
        <v>#N/A</v>
      </c>
      <c r="E97" s="83" t="e">
        <f>VLOOKUP(TRIM(MID($A97,1,FIND(" ",$A97))),統計函數!$A:$E,1,0)</f>
        <v>#N/A</v>
      </c>
      <c r="F97" s="80"/>
      <c r="G97" s="80" t="e">
        <f>VLOOKUP(TRIM(MID($A97,1,FIND(" ",$A97))),統計函數!$A:$E,5,0)</f>
        <v>#N/A</v>
      </c>
      <c r="H97" s="78"/>
    </row>
    <row r="98" spans="1:8" s="44" customFormat="1" ht="16.75">
      <c r="A98" s="89" t="s">
        <v>388</v>
      </c>
      <c r="B98" s="90" t="s">
        <v>268</v>
      </c>
      <c r="C98" s="90" t="str">
        <f>VLOOKUP(TRIM(MID($A98,1,FIND(" ",$A98))),統計函數!$A:$E,4,0)</f>
        <v>趨勢</v>
      </c>
      <c r="D98" s="91" t="str">
        <f>VLOOKUP(TRIM(MID($A98,1,FIND(" ",$A98))),統計函數!$A:$E,3,0)</f>
        <v>TREND(known_y's,known_x's,new_x's,const)</v>
      </c>
      <c r="E98" s="90" t="str">
        <f>VLOOKUP(TRIM(MID($A98,1,FIND(" ",$A98))),統計函數!$A:$E,1,0)</f>
        <v>TREND</v>
      </c>
      <c r="F98" s="92"/>
      <c r="G98" s="92" t="str">
        <f>VLOOKUP(TRIM(MID($A98,1,FIND(" ",$A98))),統計函數!$A:$E,5,0)</f>
        <v>9-10</v>
      </c>
      <c r="H98" s="90" t="s">
        <v>35</v>
      </c>
    </row>
    <row r="99" spans="1:8" s="44" customFormat="1" ht="16.75">
      <c r="A99" s="81" t="s">
        <v>389</v>
      </c>
      <c r="B99" s="82" t="s">
        <v>390</v>
      </c>
      <c r="C99" s="78" t="str">
        <f>VLOOKUP(TRIM(MID($A99,1,FIND(" ",$A99))),統計函數!$A:$E,4,0)</f>
        <v>平均數</v>
      </c>
      <c r="D99" s="79" t="str">
        <f>VLOOKUP(TRIM(MID($A99,1,FIND(" ",$A99))),統計函數!$A:$E,3,0)</f>
        <v>TRIMMEAN(array,percent)</v>
      </c>
      <c r="E99" s="78" t="str">
        <f>VLOOKUP(TRIM(MID($A99,1,FIND(" ",$A99))),統計函數!$A:$E,1,0)</f>
        <v>TRIMMEAN</v>
      </c>
      <c r="F99" s="80"/>
      <c r="G99" s="80" t="str">
        <f>VLOOKUP(TRIM(MID($A99,1,FIND(" ",$A99))),統計函數!$A:$E,5,0)</f>
        <v>7-19</v>
      </c>
      <c r="H99" s="78"/>
    </row>
    <row r="100" spans="1:8" s="44" customFormat="1" ht="16.75">
      <c r="A100" s="77" t="s">
        <v>391</v>
      </c>
      <c r="B100" s="78" t="s">
        <v>392</v>
      </c>
      <c r="C100" s="78" t="e">
        <f>VLOOKUP(TRIM(MID($A100,1,FIND(" ",$A100))),統計函數!$A:$E,4,0)</f>
        <v>#N/A</v>
      </c>
      <c r="D100" s="79" t="e">
        <f>VLOOKUP(TRIM(MID($A100,1,FIND(" ",$A100))),統計函數!$A:$E,3,0)</f>
        <v>#N/A</v>
      </c>
      <c r="E100" s="83" t="e">
        <f>VLOOKUP(TRIM(MID($A100,1,FIND(" ",$A100))),統計函數!$A:$E,1,0)</f>
        <v>#N/A</v>
      </c>
      <c r="F100" s="80"/>
      <c r="G100" s="80" t="e">
        <f>VLOOKUP(TRIM(MID($A100,1,FIND(" ",$A100))),統計函數!$A:$E,5,0)</f>
        <v>#N/A</v>
      </c>
      <c r="H100" s="78"/>
    </row>
    <row r="101" spans="1:8" s="44" customFormat="1" ht="16.75">
      <c r="A101" s="81" t="s">
        <v>393</v>
      </c>
      <c r="B101" s="82" t="s">
        <v>394</v>
      </c>
      <c r="C101" s="78" t="e">
        <f>VLOOKUP(TRIM(MID($A101,1,FIND(" ",$A101))),統計函數!$A:$E,4,0)</f>
        <v>#N/A</v>
      </c>
      <c r="D101" s="79" t="e">
        <f>VLOOKUP(TRIM(MID($A101,1,FIND(" ",$A101))),統計函數!$A:$E,3,0)</f>
        <v>#N/A</v>
      </c>
      <c r="E101" s="83" t="e">
        <f>VLOOKUP(TRIM(MID($A101,1,FIND(" ",$A101))),統計函數!$A:$E,1,0)</f>
        <v>#N/A</v>
      </c>
      <c r="F101" s="80"/>
      <c r="G101" s="80" t="e">
        <f>VLOOKUP(TRIM(MID($A101,1,FIND(" ",$A101))),統計函數!$A:$E,5,0)</f>
        <v>#N/A</v>
      </c>
      <c r="H101" s="78"/>
    </row>
    <row r="102" spans="1:8" s="44" customFormat="1" ht="16.75">
      <c r="A102" s="77" t="s">
        <v>395</v>
      </c>
      <c r="B102" s="78" t="s">
        <v>396</v>
      </c>
      <c r="C102" s="78" t="str">
        <f>VLOOKUP(TRIM(MID($A102,1,FIND(" ",$A102))),統計函數!$A:$E,4,0)</f>
        <v>樣本變異數</v>
      </c>
      <c r="D102" s="79" t="str">
        <f>VLOOKUP(TRIM(MID($A102,1,FIND(" ",$A102))),統計函數!$A:$E,3,0)</f>
        <v>VARA(value1,value2,...)</v>
      </c>
      <c r="E102" s="78" t="str">
        <f>VLOOKUP(TRIM(MID($A102,1,FIND(" ",$A102))),統計函數!$A:$E,1,0)</f>
        <v>VARA</v>
      </c>
      <c r="F102" s="80"/>
      <c r="G102" s="80" t="str">
        <f>VLOOKUP(TRIM(MID($A102,1,FIND(" ",$A102))),統計函數!$A:$E,5,0)</f>
        <v>7-10</v>
      </c>
      <c r="H102" s="78"/>
    </row>
    <row r="103" spans="1:8" s="44" customFormat="1" ht="16.75">
      <c r="A103" s="81" t="s">
        <v>397</v>
      </c>
      <c r="B103" s="82" t="s">
        <v>398</v>
      </c>
      <c r="C103" s="78" t="str">
        <f>VLOOKUP(TRIM(MID($A103,1,FIND(" ",$A103))),統計函數!$A:$E,4,0)</f>
        <v>母體變異數</v>
      </c>
      <c r="D103" s="79" t="str">
        <f>VLOOKUP(TRIM(MID($A103,1,FIND(" ",$A103))),統計函數!$A:$E,3,0)</f>
        <v>VARPA(value1,value2,...)</v>
      </c>
      <c r="E103" s="78" t="str">
        <f>VLOOKUP(TRIM(MID($A103,1,FIND(" ",$A103))),統計函數!$A:$E,1,0)</f>
        <v>VARPA</v>
      </c>
      <c r="F103" s="80"/>
      <c r="G103" s="80" t="str">
        <f>VLOOKUP(TRIM(MID($A103,1,FIND(" ",$A103))),統計函數!$A:$E,5,0)</f>
        <v>7-11</v>
      </c>
      <c r="H103" s="78"/>
    </row>
    <row r="104" spans="1:8" s="44" customFormat="1" ht="16.75">
      <c r="A104" s="77" t="s">
        <v>399</v>
      </c>
      <c r="B104" s="78" t="s">
        <v>400</v>
      </c>
      <c r="C104" s="78" t="e">
        <f>VLOOKUP(TRIM(MID($A104,1,FIND(" ",$A104))),統計函數!$A:$E,4,0)</f>
        <v>#N/A</v>
      </c>
      <c r="D104" s="79" t="e">
        <f>VLOOKUP(TRIM(MID($A104,1,FIND(" ",$A104))),統計函數!$A:$E,3,0)</f>
        <v>#N/A</v>
      </c>
      <c r="E104" s="83" t="e">
        <f>VLOOKUP(TRIM(MID($A104,1,FIND(" ",$A104))),統計函數!$A:$E,1,0)</f>
        <v>#N/A</v>
      </c>
      <c r="F104" s="80"/>
      <c r="G104" s="80" t="e">
        <f>VLOOKUP(TRIM(MID($A104,1,FIND(" ",$A104))),統計函數!$A:$E,5,0)</f>
        <v>#N/A</v>
      </c>
      <c r="H104" s="78"/>
    </row>
    <row r="105" spans="1:8" s="44" customFormat="1" ht="16.75">
      <c r="A105" s="81" t="s">
        <v>401</v>
      </c>
      <c r="B105" s="82" t="s">
        <v>402</v>
      </c>
      <c r="C105" s="78" t="e">
        <f>VLOOKUP(TRIM(MID($A105,1,FIND(" ",$A105))),統計函數!$A:$E,4,0)</f>
        <v>#N/A</v>
      </c>
      <c r="D105" s="79" t="e">
        <f>VLOOKUP(TRIM(MID($A105,1,FIND(" ",$A105))),統計函數!$A:$E,3,0)</f>
        <v>#N/A</v>
      </c>
      <c r="E105" s="83" t="e">
        <f>VLOOKUP(TRIM(MID($A105,1,FIND(" ",$A105))),統計函數!$A:$E,1,0)</f>
        <v>#N/A</v>
      </c>
      <c r="F105" s="80"/>
      <c r="G105" s="80" t="e">
        <f>VLOOKUP(TRIM(MID($A105,1,FIND(" ",$A105))),統計函數!$A:$E,5,0)</f>
        <v>#N/A</v>
      </c>
      <c r="H105" s="78"/>
    </row>
  </sheetData>
  <autoFilter ref="A1:H105" xr:uid="{00000000-0009-0000-0000-000001000000}"/>
  <phoneticPr fontId="3" type="noConversion"/>
  <hyperlinks>
    <hyperlink ref="A2" r:id="rId1" display="http://office.microsoft.com/zh-tw/excel-help/redir/HA102753109.aspx?CTT=5&amp;origin=HA102752955" xr:uid="{B39EF8DC-43FE-4922-9683-5923CCB9EF30}"/>
    <hyperlink ref="A3" r:id="rId2" display="http://office.microsoft.com/zh-tw/excel-help/redir/HA102753108.aspx?CTT=5&amp;origin=HA102752955" xr:uid="{28E93B18-3DB7-4DEA-ABA9-458A076F8DC9}"/>
    <hyperlink ref="A4" r:id="rId3" display="http://office.microsoft.com/zh-tw/excel-help/redir/HA102753107.aspx?CTT=5&amp;origin=HA102752955" xr:uid="{B6FC8C2B-A757-4349-AE84-27F3DE6353B0}"/>
    <hyperlink ref="A5" r:id="rId4" display="http://office.microsoft.com/zh-tw/excel-help/redir/HA102753240.aspx?CTT=5&amp;origin=HA102752955" xr:uid="{AD4EF6B9-644F-45BE-AD3F-80C716AF09F4}"/>
    <hyperlink ref="A6" r:id="rId5" display="http://office.microsoft.com/zh-tw/excel-help/redir/HA102753239.aspx?CTT=5&amp;origin=HA102752955" xr:uid="{D60FBB36-F1F8-4C46-998E-3C054B18F5B7}"/>
    <hyperlink ref="A7" r:id="rId6" display="http://office.microsoft.com/zh-tw/excel-help/redir/HA102753168.aspx?CTT=5&amp;origin=HA102752955" xr:uid="{8785B097-FED9-46C9-9C56-343716355D53}"/>
    <hyperlink ref="A8" r:id="rId7" display="http://office.microsoft.com/zh-tw/excel-help/redir/HA102753167.aspx?CTT=5&amp;origin=HA102752955" xr:uid="{70652A57-74CC-41DA-A0B8-FAF825A1FB6A}"/>
    <hyperlink ref="A9" r:id="rId8" display="http://office.microsoft.com/zh-tw/excel-help/redir/HA102753166.aspx?CTT=5&amp;origin=HA102752955" xr:uid="{00AF57B2-6A66-44F7-9A8C-7F02EDABC2F2}"/>
    <hyperlink ref="A10" r:id="rId9" display="http://office.microsoft.com/zh-tw/excel-help/redir/HA102753250.aspx?CTT=5&amp;origin=HA102752955" xr:uid="{0D738C85-EB61-448D-8F0A-D27CBA0E40A7}"/>
    <hyperlink ref="A11" r:id="rId10" display="http://office.microsoft.com/zh-tw/excel-help/redir/HA102753160.aspx?CTT=5&amp;origin=HA102752955" xr:uid="{60AE51FF-5A2E-45F5-A608-B70D2F1C6FCE}"/>
    <hyperlink ref="A12" r:id="rId11" display="http://office.microsoft.com/zh-tw/excel-help/redir/HA102753247.aspx?CTT=5&amp;origin=HA102752955" xr:uid="{378D06D0-DA99-4E37-927F-C4E6F97940FB}"/>
    <hyperlink ref="A13" r:id="rId12" display="http://office.microsoft.com/zh-tw/excel-help/redir/HA102753165.aspx?CTT=5&amp;origin=HA102752955" xr:uid="{C68A9EDC-589D-48E7-94E0-9F7F0BF86B75}"/>
    <hyperlink ref="A14" r:id="rId13" display="http://office.microsoft.com/zh-tw/excel-help/redir/HA102753244.aspx?CTT=5&amp;origin=HA102752955" xr:uid="{CA5EC249-064E-41BE-9F6E-C2CBDBCA5D90}"/>
    <hyperlink ref="A15" r:id="rId14" display="http://office.microsoft.com/zh-tw/excel-help/redir/HA102753164.aspx?CTT=5&amp;origin=HA102752955" xr:uid="{C77C456C-506D-45BE-AA70-6FFE28E8DE7E}"/>
    <hyperlink ref="A16" r:id="rId15" display="http://office.microsoft.com/zh-tw/excel-help/redir/HA102753163.aspx?CTT=5&amp;origin=HA102752955" xr:uid="{64090C72-D4E7-49FD-91C7-FC32C07BA2D2}"/>
    <hyperlink ref="A17" r:id="rId16" display="http://office.microsoft.com/zh-tw/excel-help/redir/HA102753162.aspx?CTT=5&amp;origin=HA102752955" xr:uid="{F980E0D7-2B4B-4FEB-A487-BD798A7FF701}"/>
    <hyperlink ref="A18" r:id="rId17" display="http://office.microsoft.com/zh-tw/excel-help/redir/HA102753224.aspx?CTT=5&amp;origin=HA102752955" xr:uid="{90A5EED2-EE32-4B77-AE35-11BD7BF5A45B}"/>
    <hyperlink ref="A19" r:id="rId18" display="http://office.microsoft.com/zh-tw/excel-help/redir/HA102753084.aspx?CTT=5&amp;origin=HA102752955" xr:uid="{F45FFD72-016F-45D0-86DF-7DF5C3CD8AC0}"/>
    <hyperlink ref="A20" r:id="rId19" display="http://office.microsoft.com/zh-tw/excel-help/redir/HA102753081.aspx?CTT=5&amp;origin=HA102752955" xr:uid="{3E7DB174-7BAC-4DBB-B05F-2E39F629A98B}"/>
    <hyperlink ref="A21" r:id="rId20" display="http://office.microsoft.com/zh-tw/excel-help/redir/HA102753080.aspx?CTT=5&amp;origin=HA102752955" xr:uid="{A0BA2C38-ED4F-4536-AD28-9F7FDDC42448}"/>
    <hyperlink ref="A22" r:id="rId21" display="http://office.microsoft.com/zh-tw/excel-help/redir/HA102753078.aspx?CTT=5&amp;origin=HA102752955" xr:uid="{157D65DB-12F7-4527-8FEB-213EBAA05BA1}"/>
    <hyperlink ref="A23" r:id="rId22" display="http://office.microsoft.com/zh-tw/excel-help/redir/HA102753077.aspx?CTT=5&amp;origin=HA102752955" xr:uid="{618650BF-78BA-4B08-BBB0-0115696C6A63}"/>
    <hyperlink ref="A24" r:id="rId23" display="http://office.microsoft.com/zh-tw/excel-help/redir/HA102753238.aspx?CTT=5&amp;origin=HA102752955" xr:uid="{FB5C87A0-6C2D-4F93-BA38-772E2B584AE5}"/>
    <hyperlink ref="A25" r:id="rId24" display="http://office.microsoft.com/zh-tw/excel-help/redir/HA102753161.aspx?CTT=5&amp;origin=HA102752955" xr:uid="{5C83AB26-3C80-4D16-85CC-EB344D90BD96}"/>
    <hyperlink ref="A26" r:id="rId25" display="http://office.microsoft.com/zh-tw/excel-help/redir/HA102753223.aspx?CTT=5&amp;origin=HA102752955" xr:uid="{E063C8B9-115B-45A0-AAA5-608C02407A1A}"/>
    <hyperlink ref="A27" r:id="rId26" display="http://office.microsoft.com/zh-tw/excel-help/redir/HA102753051.aspx?CTT=5&amp;origin=HA102752955" xr:uid="{EBF66595-DC50-44C8-98A2-61E5B1EED9AF}"/>
    <hyperlink ref="A28" r:id="rId27" display="http://office.microsoft.com/zh-tw/excel-help/redir/HA102753159.aspx?CTT=5&amp;origin=HA102752955" xr:uid="{D20887DE-8DB9-4E03-BD67-31AFC4482B55}"/>
    <hyperlink ref="A29" r:id="rId28" display="http://office.microsoft.com/zh-tw/excel-help/redir/HA102753243.aspx?CTT=5&amp;origin=HA102752955" xr:uid="{096CBC36-E5E1-499A-A066-B180ABE01F8B}"/>
    <hyperlink ref="A30" r:id="rId29" display="http://office.microsoft.com/zh-tw/excel-help/redir/HA102753158.aspx?CTT=5&amp;origin=HA102752955" xr:uid="{C960F777-0E28-48CE-85AD-F16FBED70088}"/>
    <hyperlink ref="A31" r:id="rId30" display="http://office.microsoft.com/zh-tw/excel-help/redir/HA102753242.aspx?CTT=5&amp;origin=HA102752955" xr:uid="{184AC338-C9AA-4F72-80B4-DF5967657061}"/>
    <hyperlink ref="A32" r:id="rId31" display="http://office.microsoft.com/zh-tw/excel-help/redir/HA102753157.aspx?CTT=5&amp;origin=HA102752955" xr:uid="{7822AD78-2984-4BC7-B80D-211D176179FF}"/>
    <hyperlink ref="A33" r:id="rId32" display="http://office.microsoft.com/zh-tw/excel-help/redir/HA102753156.aspx?CTT=5&amp;origin=HA102752955" xr:uid="{09E1FDDC-6A83-4359-9E0B-60B88B575998}"/>
    <hyperlink ref="A34" r:id="rId33" display="http://office.microsoft.com/zh-tw/excel-help/redir/HA102753016.aspx?CTT=5&amp;origin=HA102752955" xr:uid="{13A31579-C95B-42BA-832E-958B76C735D1}"/>
    <hyperlink ref="A35" r:id="rId34" display="http://office.microsoft.com/zh-tw/excel-help/redir/HA102753015.aspx?CTT=5&amp;origin=HA102752955" xr:uid="{51845D7B-0668-4F18-BA70-587D217BF432}"/>
    <hyperlink ref="A36" r:id="rId35" display="http://office.microsoft.com/zh-tw/excel-help/redir/HA102753012.aspx?CTT=5&amp;origin=HA102752955" xr:uid="{075FE5E9-ECA8-4ED2-9C22-58C80BA30170}"/>
    <hyperlink ref="A37" r:id="rId36" display="http://office.microsoft.com/zh-tw/excel-help/redir/HA102753011.aspx?CTT=5&amp;origin=HA102752955" xr:uid="{2845A86F-90B2-49CB-A5A0-46559512A17E}"/>
    <hyperlink ref="A38" r:id="rId37" display="http://office.microsoft.com/zh-tw/excel-help/redir/HA102753277.aspx?CTT=5&amp;origin=HA102752955" xr:uid="{47825297-837B-4A41-AABA-14793BF6ECEF}"/>
    <hyperlink ref="A39" r:id="rId38" display="http://office.microsoft.com/zh-tw/excel-help/redir/HA102753155.aspx?CTT=5&amp;origin=HA102752955" xr:uid="{AA89B0AD-7DCB-484C-BA5F-E4EFE71E4245}"/>
    <hyperlink ref="A40" r:id="rId39" display="http://office.microsoft.com/zh-tw/excel-help/redir/HA102753154.aspx?CTT=5&amp;origin=HA102752955" xr:uid="{AD9A3707-22B4-4C79-8C34-7A85DA43D2B5}"/>
    <hyperlink ref="A41" r:id="rId40" display="http://office.microsoft.com/zh-tw/excel-help/redir/HA102753008.aspx?CTT=5&amp;origin=HA102752955" xr:uid="{7401E67A-E482-4F89-B855-D296491D03E4}"/>
    <hyperlink ref="A42" r:id="rId41" display="http://office.microsoft.com/zh-tw/excel-help/redir/HA102752805.aspx?CTT=5&amp;origin=HA102752955" xr:uid="{FCF98006-A904-498B-B924-C721355C0F75}"/>
    <hyperlink ref="A43" r:id="rId42" display="http://office.microsoft.com/zh-tw/excel-help/redir/HA102753278.aspx?CTT=5&amp;origin=HA102752955" xr:uid="{2CF9CADB-A3C5-4125-80DA-8F678505FFFD}"/>
    <hyperlink ref="A44" r:id="rId43" display="http://office.microsoft.com/zh-tw/excel-help/redir/HA102753006.aspx?CTT=5&amp;origin=HA102752955" xr:uid="{EBAA5E4C-22EB-4635-BDBD-47B95D2A12F0}"/>
    <hyperlink ref="A45" r:id="rId44" display="http://office.microsoft.com/zh-tw/excel-help/redir/HA102753003.aspx?CTT=5&amp;origin=HA102752955" xr:uid="{BECAF021-F902-4748-AE96-E57AC7F9D1A6}"/>
    <hyperlink ref="A46" r:id="rId45" display="http://office.microsoft.com/zh-tw/excel-help/redir/HA102753002.aspx?CTT=5&amp;origin=HA102752955" xr:uid="{DBAA068F-BAEB-4763-A990-1353BBA4A437}"/>
    <hyperlink ref="A47" r:id="rId46" display="http://office.microsoft.com/zh-tw/excel-help/redir/HA102753153.aspx?CTT=5&amp;origin=HA102752955" xr:uid="{850DDF08-3120-40D8-86BB-D7B8EFF3672A}"/>
    <hyperlink ref="A48" r:id="rId47" display="http://office.microsoft.com/zh-tw/excel-help/redir/HA102752971.aspx?CTT=5&amp;origin=HA102752955" xr:uid="{4844E670-95F5-4B25-8D82-B7D85FB32CA3}"/>
    <hyperlink ref="A49" r:id="rId48" display="http://office.microsoft.com/zh-tw/excel-help/redir/HA102752961.aspx?CTT=5&amp;origin=HA102752955" xr:uid="{D485DDE7-AA81-46CB-AF17-3E451D662BDF}"/>
    <hyperlink ref="A50" r:id="rId49" display="http://office.microsoft.com/zh-tw/excel-help/redir/HA102752960.aspx?CTT=5&amp;origin=HA102752955" xr:uid="{5FD5B844-1A83-4748-8A98-75132246B592}"/>
    <hyperlink ref="A51" r:id="rId50" display="http://office.microsoft.com/zh-tw/excel-help/redir/HA102752956.aspx?CTT=5&amp;origin=HA102752955" xr:uid="{5FE95502-2C00-42D0-A1DA-FBA389465F3A}"/>
    <hyperlink ref="A52" r:id="rId51" display="http://office.microsoft.com/zh-tw/excel-help/redir/HA102752951.aspx?CTT=5&amp;origin=HA102752955" xr:uid="{DCD13BDA-79E6-421A-A287-BCD5F0A85BEA}"/>
    <hyperlink ref="A53" r:id="rId52" display="http://office.microsoft.com/zh-tw/excel-help/redir/HA102753152.aspx?CTT=5&amp;origin=HA102752955" xr:uid="{72F23F8C-4073-41C0-8333-B805576AE66A}"/>
    <hyperlink ref="A54" r:id="rId53" display="http://office.microsoft.com/zh-tw/excel-help/redir/HA102752808.aspx?CTT=5&amp;origin=HA102752955" xr:uid="{ADA3845D-5865-4E23-9174-100794B61AA6}"/>
    <hyperlink ref="A55" r:id="rId54" display="http://office.microsoft.com/zh-tw/excel-help/redir/HA102752943.aspx?CTT=5&amp;origin=HA102752955" xr:uid="{F9B060E2-41DF-4344-9411-E62377216CAD}"/>
    <hyperlink ref="A56" r:id="rId55" display="http://office.microsoft.com/zh-tw/excel-help/redir/HA102752941.aspx?CTT=5&amp;origin=HA102752955" xr:uid="{0B5296BE-069A-4C1C-A4A8-A68DE0DB215B}"/>
    <hyperlink ref="A57" r:id="rId56" display="http://office.microsoft.com/zh-tw/excel-help/redir/HA102752938.aspx?CTT=5&amp;origin=HA102752955" xr:uid="{C862C5E0-952B-419A-B4DA-AA65578DC5A7}"/>
    <hyperlink ref="A58" r:id="rId57" display="http://office.microsoft.com/zh-tw/excel-help/redir/HA102752936.aspx?CTT=5&amp;origin=HA102752955" xr:uid="{E4A9E040-461E-4425-B5B2-D7F25BF0A4D9}"/>
    <hyperlink ref="A59" r:id="rId58" display="http://office.microsoft.com/zh-tw/excel-help/redir/HA102752935.aspx?CTT=5&amp;origin=HA102752955" xr:uid="{0FE1CC78-0241-44BB-A3BD-397D5DE7D43F}"/>
    <hyperlink ref="A60" r:id="rId59" display="http://office.microsoft.com/zh-tw/excel-help/redir/HA102753222.aspx?CTT=5&amp;origin=HA102752955" xr:uid="{4ED0C710-2AA1-4B42-A566-8C2A431376A7}"/>
    <hyperlink ref="A61" r:id="rId60" display="http://office.microsoft.com/zh-tw/excel-help/redir/HA102753151.aspx?CTT=5&amp;origin=HA102752955" xr:uid="{C637FE73-0055-4347-8169-AEA69CB453E4}"/>
    <hyperlink ref="A62" r:id="rId61" display="http://office.microsoft.com/zh-tw/excel-help/redir/HA102753149.aspx?CTT=5&amp;origin=HA102752955" xr:uid="{C7C96C0B-08AD-46B7-9D27-E0D7F9A2A34A}"/>
    <hyperlink ref="A63" r:id="rId62" display="http://office.microsoft.com/zh-tw/excel-help/redir/HA102753148.aspx?CTT=5&amp;origin=HA102752955" xr:uid="{9A0C9389-9ED8-485A-82D5-DB20DDAC1955}"/>
    <hyperlink ref="A64" r:id="rId63" display="http://office.microsoft.com/zh-tw/excel-help/redir/HA102753146.aspx?CTT=5&amp;origin=HA102752955" xr:uid="{04D28FE9-13C3-4691-BA90-137E2EC0B78F}"/>
    <hyperlink ref="A65" r:id="rId64" display="http://office.microsoft.com/zh-tw/excel-help/redir/HA102753145.aspx?CTT=5&amp;origin=HA102752955" xr:uid="{0CB8BF24-05CE-4E2F-B889-3094C3B0994B}"/>
    <hyperlink ref="A66" r:id="rId65" display="http://office.microsoft.com/zh-tw/excel-help/redir/HA102753144.aspx?CTT=5&amp;origin=HA102752955" xr:uid="{6A7D6958-20C7-4795-B2D2-255B8B069E7D}"/>
    <hyperlink ref="A67" r:id="rId66" display="http://office.microsoft.com/zh-tw/excel-help/redir/HA102752907.aspx?CTT=5&amp;origin=HA102752955" xr:uid="{FF473B37-B44B-4A90-B055-AF04505EC100}"/>
    <hyperlink ref="A68" r:id="rId67" display="http://office.microsoft.com/zh-tw/excel-help/redir/HA102753219.aspx?CTT=5&amp;origin=HA102752955" xr:uid="{845778BB-71D1-4ABC-8FCE-5DEFFC7B77A1}"/>
    <hyperlink ref="A69" r:id="rId68" display="http://office.microsoft.com/zh-tw/excel-help/redir/HA102753143.aspx?CTT=5&amp;origin=HA102752955" xr:uid="{C7D2E3AE-BDB5-4AA1-9DA4-ED396C46A71D}"/>
    <hyperlink ref="A70" r:id="rId69" display="http://office.microsoft.com/zh-tw/excel-help/redir/HA102753218.aspx?CTT=5&amp;origin=HA102752955" xr:uid="{77F263B5-38EF-40C3-B1A6-D6AA4C77CB94}"/>
    <hyperlink ref="A71" r:id="rId70" display="http://office.microsoft.com/zh-tw/excel-help/redir/HA102753142.aspx?CTT=5&amp;origin=HA102752955" xr:uid="{6DB52E9C-695F-40BB-8FE9-FEDEE3F9CEDE}"/>
    <hyperlink ref="A72" r:id="rId71" display="http://office.microsoft.com/zh-tw/excel-help/redir/HA102752906.aspx?CTT=5&amp;origin=HA102752955" xr:uid="{351AA26C-CB77-4DF9-9156-63F950EB14BB}"/>
    <hyperlink ref="A73" r:id="rId72" display="http://office.microsoft.com/zh-tw/excel-help/redir/HA102753264.aspx?CTT=5&amp;origin=HA102752955" xr:uid="{AF879233-861A-4D47-905E-450FF540FC73}"/>
    <hyperlink ref="A74" r:id="rId73" display="http://office.microsoft.com/zh-tw/excel-help/redir/HA102753265.aspx?CTT=5&amp;origin=HA102752955" xr:uid="{966BEB91-C8E8-4EB1-A33B-F5E21F7E3B04}"/>
    <hyperlink ref="A75" r:id="rId74" display="http://office.microsoft.com/zh-tw/excel-help/redir/HA102753141.aspx?CTT=5&amp;origin=HA102752955" xr:uid="{F183AE39-062B-4E5D-B411-B2C4A997BFF6}"/>
    <hyperlink ref="A76" r:id="rId75" display="http://office.microsoft.com/zh-tw/excel-help/redir/HA102752897.aspx?CTT=5&amp;origin=HA102752955" xr:uid="{2C8F205D-B6E2-4103-8839-C1CB1AA8A739}"/>
    <hyperlink ref="A77" r:id="rId76" display="http://office.microsoft.com/zh-tw/excel-help/redir/HA102753221.aspx?CTT=5&amp;origin=HA102752955" xr:uid="{4C841709-9CE3-4D6F-B2CB-1DC541D81618}"/>
    <hyperlink ref="A78" r:id="rId77" display="http://office.microsoft.com/zh-tw/excel-help/redir/HA102753140.aspx?CTT=5&amp;origin=HA102752955" xr:uid="{3629D83A-816A-418B-BA7D-14C16F0527A7}"/>
    <hyperlink ref="A79" r:id="rId78" display="http://office.microsoft.com/zh-tw/excel-help/redir/HA102753220.aspx?CTT=5&amp;origin=HA102752955" xr:uid="{27E44A6C-C898-49AF-BA74-F3DCEB167A0C}"/>
    <hyperlink ref="A80" r:id="rId79" display="http://office.microsoft.com/zh-tw/excel-help/redir/HA102753150.aspx?CTT=5&amp;origin=HA102752955" xr:uid="{31960E49-AE11-44C5-8BE2-6E2342C29DDE}"/>
    <hyperlink ref="A81" r:id="rId80" display="http://office.microsoft.com/zh-tw/excel-help/redir/HA102752877.aspx?CTT=5&amp;origin=HA102752955" xr:uid="{19AA4EB9-3C36-4B37-855D-D0C5A798D8D9}"/>
    <hyperlink ref="A82" r:id="rId81" display="http://office.microsoft.com/zh-tw/excel-help/redir/HA102752869.aspx?CTT=5&amp;origin=HA102752955" xr:uid="{4B134CCE-99F9-4EAA-9696-C20157BAAA25}"/>
    <hyperlink ref="A83" r:id="rId82" display="http://office.microsoft.com/zh-tw/excel-help/redir/HA102753266.aspx?CTT=5&amp;origin=HA102752955" xr:uid="{FDB0A1EC-E08D-4E11-92C3-3D35238FD004}"/>
    <hyperlink ref="A84" r:id="rId83" display="http://office.microsoft.com/zh-tw/excel-help/redir/HA102752867.aspx?CTT=5&amp;origin=HA102752955" xr:uid="{81BDC92A-C235-46A5-ABB9-043B7CA9F66E}"/>
    <hyperlink ref="A85" r:id="rId84" display="http://office.microsoft.com/zh-tw/excel-help/redir/HA102752866.aspx?CTT=5&amp;origin=HA102752955" xr:uid="{798A3F8E-E450-40AD-AB7D-9D7AC10C8E99}"/>
    <hyperlink ref="A86" r:id="rId85" display="http://office.microsoft.com/zh-tw/excel-help/redir/HA102752862.aspx?CTT=5&amp;origin=HA102752955" xr:uid="{AABE241D-D947-4FA2-8C45-E04855F369E6}"/>
    <hyperlink ref="A87" r:id="rId86" display="http://office.microsoft.com/zh-tw/excel-help/redir/HA102753129.aspx?CTT=5&amp;origin=HA102752955" xr:uid="{83EF54A3-6A5E-423F-A2A6-B032B44A782B}"/>
    <hyperlink ref="A88" r:id="rId87" display="http://office.microsoft.com/zh-tw/excel-help/redir/HA102753139.aspx?CTT=5&amp;origin=HA102752955" xr:uid="{F6D1CA2D-22AF-4FA3-B718-FD6AB7981CFB}"/>
    <hyperlink ref="A89" r:id="rId88" display="http://office.microsoft.com/zh-tw/excel-help/redir/HA102752860.aspx?CTT=5&amp;origin=HA102752955" xr:uid="{54F4E51E-C3C7-498E-A928-979F8FCCC343}"/>
    <hyperlink ref="A90" r:id="rId89" display="http://office.microsoft.com/zh-tw/excel-help/redir/HA102752859.aspx?CTT=5&amp;origin=HA102752955" xr:uid="{46149D06-9161-4AB3-9352-A4E48EC123B3}"/>
    <hyperlink ref="A91" r:id="rId90" display="http://office.microsoft.com/zh-tw/excel-help/redir/HA102752858.aspx?CTT=5&amp;origin=HA102752955" xr:uid="{E730F47D-6AF6-49C9-96D3-2A2C15DD71D6}"/>
    <hyperlink ref="A92" r:id="rId91" display="http://office.microsoft.com/zh-tw/excel-help/redir/HA102753241.aspx?CTT=5&amp;origin=HA102752955" xr:uid="{BBFCCD47-06EB-48D2-955F-6153AD032A29}"/>
    <hyperlink ref="A93" r:id="rId92" display="http://office.microsoft.com/zh-tw/excel-help/redir/HA102753138.aspx?CTT=5&amp;origin=HA102752955" xr:uid="{3BCF05FA-DCEA-4D7D-B344-8E25334FA328}"/>
    <hyperlink ref="A94" r:id="rId93" display="http://office.microsoft.com/zh-tw/excel-help/redir/HA102753130.aspx?CTT=5&amp;origin=HA102752955" xr:uid="{A4D02850-FCB4-4197-AE59-B7CF03F60AA8}"/>
    <hyperlink ref="A95" r:id="rId94" display="http://office.microsoft.com/zh-tw/excel-help/redir/HA102753225.aspx?CTT=5&amp;origin=HA102752955" xr:uid="{3B3C5A04-D63E-4B93-951D-76747522E2C8}"/>
    <hyperlink ref="A96" r:id="rId95" display="http://office.microsoft.com/zh-tw/excel-help/redir/HA102753136.aspx?CTT=5&amp;origin=HA102752955" xr:uid="{2BBC4AEC-7F0C-4D5F-BA12-9C842DE38A4E}"/>
    <hyperlink ref="A97" r:id="rId96" display="http://office.microsoft.com/zh-tw/excel-help/redir/HA102753135.aspx?CTT=5&amp;origin=HA102752955" xr:uid="{99D56CCF-DEDC-4B6E-A468-81728B110FBA}"/>
    <hyperlink ref="A98" r:id="rId97" display="http://office.microsoft.com/zh-tw/excel-help/redir/HA102752832.aspx?CTT=5&amp;origin=HA102752955" xr:uid="{9049A403-4F10-47BF-BC7C-34944FC51A94}"/>
    <hyperlink ref="A99" r:id="rId98" display="http://office.microsoft.com/zh-tw/excel-help/redir/HA102752830.aspx?CTT=5&amp;origin=HA102752955" xr:uid="{11CF7C0B-71FB-48B4-A778-2E67F2FA11F7}"/>
    <hyperlink ref="A100" r:id="rId99" display="http://office.microsoft.com/zh-tw/excel-help/redir/HA102753133.aspx?CTT=5&amp;origin=HA102752955" xr:uid="{37DE6E1C-C5FB-4B28-9848-78E91D3CE9A1}"/>
    <hyperlink ref="A101" r:id="rId100" display="http://office.microsoft.com/zh-tw/excel-help/redir/HA102753134.aspx?CTT=5&amp;origin=HA102752955" xr:uid="{2A8EB52C-7A25-48ED-A1F9-348539CEEDFA}"/>
    <hyperlink ref="A102" r:id="rId101" display="http://office.microsoft.com/zh-tw/excel-help/redir/HA102752823.aspx?CTT=5&amp;origin=HA102752955" xr:uid="{D8FDF285-F61C-4C81-AB50-CC695B75924F}"/>
    <hyperlink ref="A103" r:id="rId102" display="http://office.microsoft.com/zh-tw/excel-help/redir/HA102752822.aspx?CTT=5&amp;origin=HA102752955" xr:uid="{0AC8D022-000F-4ECD-822C-0C42D2BDDE87}"/>
    <hyperlink ref="A104" r:id="rId103" display="http://office.microsoft.com/zh-tw/excel-help/redir/HA102753132.aspx?CTT=5&amp;origin=HA102752955" xr:uid="{85799F82-AF0A-4862-80CE-CB8B93D65AC7}"/>
    <hyperlink ref="A105" r:id="rId104" display="http://office.microsoft.com/zh-tw/excel-help/redir/HA102753131.aspx?CTT=5&amp;origin=HA102752955" xr:uid="{6C66C9A7-5006-4EC1-B45F-DD70D6F13349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17"/>
  <sheetViews>
    <sheetView workbookViewId="0">
      <selection activeCell="L12" sqref="L12"/>
    </sheetView>
  </sheetViews>
  <sheetFormatPr defaultColWidth="8.7109375" defaultRowHeight="16.75"/>
  <cols>
    <col min="1" max="1" width="5.5" style="1" bestFit="1" customWidth="1"/>
    <col min="2" max="16384" width="8.7109375" style="1"/>
  </cols>
  <sheetData>
    <row r="1" spans="1:3">
      <c r="A1" s="33" t="s">
        <v>14</v>
      </c>
      <c r="B1" s="33" t="s">
        <v>15</v>
      </c>
      <c r="C1" s="47" t="s">
        <v>85</v>
      </c>
    </row>
    <row r="2" spans="1:3">
      <c r="A2" s="1">
        <v>15</v>
      </c>
      <c r="B2" s="10">
        <v>6000</v>
      </c>
      <c r="C2" s="1">
        <f xml:space="preserve"> -36.54*A2^2 + 3463.7*A2 - 42087</f>
        <v>1647</v>
      </c>
    </row>
    <row r="3" spans="1:3">
      <c r="A3" s="1">
        <v>20</v>
      </c>
      <c r="B3" s="10">
        <v>10000</v>
      </c>
      <c r="C3" s="1">
        <f t="shared" ref="C3:C17" si="0" xml:space="preserve"> -36.54*A3^2 + 3463.7*A3 - 42087</f>
        <v>12571</v>
      </c>
    </row>
    <row r="4" spans="1:3">
      <c r="A4" s="1">
        <v>25</v>
      </c>
      <c r="B4" s="10">
        <v>15000</v>
      </c>
      <c r="C4" s="1">
        <f t="shared" si="0"/>
        <v>21668</v>
      </c>
    </row>
    <row r="5" spans="1:3">
      <c r="A5" s="1">
        <v>30</v>
      </c>
      <c r="B5" s="10">
        <v>26000</v>
      </c>
      <c r="C5" s="1">
        <f t="shared" si="0"/>
        <v>28938</v>
      </c>
    </row>
    <row r="6" spans="1:3">
      <c r="A6" s="1">
        <v>35</v>
      </c>
      <c r="B6" s="10">
        <v>35000</v>
      </c>
      <c r="C6" s="1">
        <f t="shared" si="0"/>
        <v>34381</v>
      </c>
    </row>
    <row r="7" spans="1:3">
      <c r="A7" s="1">
        <v>40</v>
      </c>
      <c r="B7" s="10">
        <v>42000</v>
      </c>
      <c r="C7" s="1">
        <f t="shared" si="0"/>
        <v>37997</v>
      </c>
    </row>
    <row r="8" spans="1:3">
      <c r="A8" s="1">
        <v>45</v>
      </c>
      <c r="B8" s="10">
        <v>50500</v>
      </c>
      <c r="C8" s="1">
        <f t="shared" si="0"/>
        <v>39786</v>
      </c>
    </row>
    <row r="9" spans="1:3">
      <c r="A9" s="1">
        <v>50</v>
      </c>
      <c r="B9" s="10">
        <v>40500</v>
      </c>
      <c r="C9" s="1">
        <f t="shared" si="0"/>
        <v>39748</v>
      </c>
    </row>
    <row r="10" spans="1:3">
      <c r="A10" s="1">
        <v>55</v>
      </c>
      <c r="B10" s="10">
        <v>37650</v>
      </c>
      <c r="C10" s="1">
        <f t="shared" si="0"/>
        <v>37883</v>
      </c>
    </row>
    <row r="11" spans="1:3">
      <c r="A11" s="1">
        <v>60</v>
      </c>
      <c r="B11" s="10">
        <v>30500</v>
      </c>
      <c r="C11" s="1">
        <f t="shared" si="0"/>
        <v>34191</v>
      </c>
    </row>
    <row r="12" spans="1:3">
      <c r="A12" s="1">
        <v>65</v>
      </c>
      <c r="B12" s="10">
        <v>25000</v>
      </c>
      <c r="C12" s="1">
        <f t="shared" si="0"/>
        <v>28672</v>
      </c>
    </row>
    <row r="13" spans="1:3">
      <c r="A13" s="1">
        <v>70</v>
      </c>
      <c r="B13" s="10">
        <v>15800</v>
      </c>
      <c r="C13" s="1">
        <f t="shared" si="0"/>
        <v>21326</v>
      </c>
    </row>
    <row r="14" spans="1:3">
      <c r="A14" s="1">
        <v>75</v>
      </c>
      <c r="B14" s="10">
        <v>10200</v>
      </c>
      <c r="C14" s="1">
        <f t="shared" si="0"/>
        <v>12153</v>
      </c>
    </row>
    <row r="15" spans="1:3">
      <c r="A15" s="1">
        <v>80</v>
      </c>
      <c r="B15" s="10">
        <v>8000</v>
      </c>
      <c r="C15" s="1">
        <f t="shared" si="0"/>
        <v>1153</v>
      </c>
    </row>
    <row r="16" spans="1:3">
      <c r="B16" s="10"/>
    </row>
    <row r="17" spans="1:3">
      <c r="A17" s="1">
        <v>48</v>
      </c>
      <c r="C17" s="1">
        <f t="shared" si="0"/>
        <v>39982.439999999973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17"/>
  <sheetViews>
    <sheetView workbookViewId="0">
      <selection activeCell="C17" sqref="C17"/>
    </sheetView>
  </sheetViews>
  <sheetFormatPr defaultColWidth="8.7109375" defaultRowHeight="16.75"/>
  <cols>
    <col min="1" max="1" width="5.5" style="1" bestFit="1" customWidth="1"/>
    <col min="2" max="16384" width="8.7109375" style="1"/>
  </cols>
  <sheetData>
    <row r="1" spans="1:3">
      <c r="A1" s="33" t="s">
        <v>14</v>
      </c>
      <c r="B1" s="33" t="s">
        <v>15</v>
      </c>
      <c r="C1" s="47" t="s">
        <v>85</v>
      </c>
    </row>
    <row r="2" spans="1:3">
      <c r="A2" s="1">
        <v>15</v>
      </c>
      <c r="B2" s="10">
        <v>6000</v>
      </c>
      <c r="C2" s="1">
        <f xml:space="preserve"> -36.54*A2^2 + 3463.7*A2 - 42087</f>
        <v>1647</v>
      </c>
    </row>
    <row r="3" spans="1:3">
      <c r="A3" s="1">
        <v>20</v>
      </c>
      <c r="B3" s="10">
        <v>10000</v>
      </c>
      <c r="C3" s="1">
        <f t="shared" ref="C3:C17" si="0" xml:space="preserve"> -36.54*A3^2 + 3463.7*A3 - 42087</f>
        <v>12571</v>
      </c>
    </row>
    <row r="4" spans="1:3">
      <c r="A4" s="1">
        <v>25</v>
      </c>
      <c r="B4" s="10">
        <v>15000</v>
      </c>
      <c r="C4" s="1">
        <f t="shared" si="0"/>
        <v>21668</v>
      </c>
    </row>
    <row r="5" spans="1:3">
      <c r="A5" s="1">
        <v>30</v>
      </c>
      <c r="B5" s="10">
        <v>26000</v>
      </c>
      <c r="C5" s="1">
        <f t="shared" si="0"/>
        <v>28938</v>
      </c>
    </row>
    <row r="6" spans="1:3">
      <c r="A6" s="1">
        <v>35</v>
      </c>
      <c r="B6" s="10">
        <v>35000</v>
      </c>
      <c r="C6" s="1">
        <f t="shared" si="0"/>
        <v>34381</v>
      </c>
    </row>
    <row r="7" spans="1:3">
      <c r="A7" s="1">
        <v>40</v>
      </c>
      <c r="B7" s="10">
        <v>42000</v>
      </c>
      <c r="C7" s="1">
        <f t="shared" si="0"/>
        <v>37997</v>
      </c>
    </row>
    <row r="8" spans="1:3">
      <c r="A8" s="1">
        <v>45</v>
      </c>
      <c r="B8" s="10">
        <v>50500</v>
      </c>
      <c r="C8" s="1">
        <f t="shared" si="0"/>
        <v>39786</v>
      </c>
    </row>
    <row r="9" spans="1:3">
      <c r="A9" s="1">
        <v>50</v>
      </c>
      <c r="B9" s="10">
        <v>40500</v>
      </c>
      <c r="C9" s="1">
        <f t="shared" si="0"/>
        <v>39748</v>
      </c>
    </row>
    <row r="10" spans="1:3">
      <c r="A10" s="1">
        <v>55</v>
      </c>
      <c r="B10" s="10">
        <v>37650</v>
      </c>
      <c r="C10" s="1">
        <f t="shared" si="0"/>
        <v>37883</v>
      </c>
    </row>
    <row r="11" spans="1:3">
      <c r="A11" s="1">
        <v>60</v>
      </c>
      <c r="B11" s="10">
        <v>30500</v>
      </c>
      <c r="C11" s="1">
        <f t="shared" si="0"/>
        <v>34191</v>
      </c>
    </row>
    <row r="12" spans="1:3">
      <c r="A12" s="1">
        <v>65</v>
      </c>
      <c r="B12" s="10">
        <v>25000</v>
      </c>
      <c r="C12" s="1">
        <f t="shared" si="0"/>
        <v>28672</v>
      </c>
    </row>
    <row r="13" spans="1:3">
      <c r="A13" s="1">
        <v>70</v>
      </c>
      <c r="B13" s="10">
        <v>15800</v>
      </c>
      <c r="C13" s="1">
        <f t="shared" si="0"/>
        <v>21326</v>
      </c>
    </row>
    <row r="14" spans="1:3">
      <c r="A14" s="1">
        <v>75</v>
      </c>
      <c r="B14" s="10">
        <v>10200</v>
      </c>
      <c r="C14" s="1">
        <f t="shared" si="0"/>
        <v>12153</v>
      </c>
    </row>
    <row r="15" spans="1:3">
      <c r="A15" s="1">
        <v>80</v>
      </c>
      <c r="B15" s="10">
        <v>8000</v>
      </c>
      <c r="C15" s="1">
        <f t="shared" si="0"/>
        <v>1153</v>
      </c>
    </row>
    <row r="16" spans="1:3">
      <c r="B16" s="10"/>
    </row>
    <row r="17" spans="1:3">
      <c r="A17" s="1">
        <v>48</v>
      </c>
      <c r="C17" s="1">
        <f t="shared" si="0"/>
        <v>39982.439999999973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C17"/>
  <sheetViews>
    <sheetView workbookViewId="0">
      <selection activeCell="A2" sqref="A2"/>
    </sheetView>
  </sheetViews>
  <sheetFormatPr defaultColWidth="8.7109375" defaultRowHeight="16.75"/>
  <cols>
    <col min="1" max="1" width="5.5" style="1" bestFit="1" customWidth="1"/>
    <col min="2" max="16384" width="8.7109375" style="1"/>
  </cols>
  <sheetData>
    <row r="1" spans="1:3">
      <c r="A1" s="33" t="s">
        <v>14</v>
      </c>
      <c r="B1" s="33" t="s">
        <v>15</v>
      </c>
      <c r="C1" s="34" t="s">
        <v>5</v>
      </c>
    </row>
    <row r="2" spans="1:3">
      <c r="A2" s="1">
        <v>15</v>
      </c>
      <c r="B2" s="10">
        <v>6000</v>
      </c>
      <c r="C2" s="25">
        <f xml:space="preserve"> -36.54*A2^2 + 3463.7*A2 - 42087</f>
        <v>1647</v>
      </c>
    </row>
    <row r="3" spans="1:3">
      <c r="A3" s="1">
        <v>20</v>
      </c>
      <c r="B3" s="10">
        <v>10000</v>
      </c>
      <c r="C3" s="25">
        <f t="shared" ref="C3:C15" si="0" xml:space="preserve"> -36.54*A3^2 + 3463.7*A3 - 42087</f>
        <v>12571</v>
      </c>
    </row>
    <row r="4" spans="1:3">
      <c r="A4" s="1">
        <v>25</v>
      </c>
      <c r="B4" s="10">
        <v>15000</v>
      </c>
      <c r="C4" s="25">
        <f t="shared" si="0"/>
        <v>21668</v>
      </c>
    </row>
    <row r="5" spans="1:3">
      <c r="A5" s="1">
        <v>30</v>
      </c>
      <c r="B5" s="10">
        <v>26000</v>
      </c>
      <c r="C5" s="25">
        <f t="shared" si="0"/>
        <v>28938</v>
      </c>
    </row>
    <row r="6" spans="1:3">
      <c r="A6" s="1">
        <v>35</v>
      </c>
      <c r="B6" s="10">
        <v>35000</v>
      </c>
      <c r="C6" s="25">
        <f t="shared" si="0"/>
        <v>34381</v>
      </c>
    </row>
    <row r="7" spans="1:3">
      <c r="A7" s="1">
        <v>40</v>
      </c>
      <c r="B7" s="10">
        <v>42000</v>
      </c>
      <c r="C7" s="25">
        <f t="shared" si="0"/>
        <v>37997</v>
      </c>
    </row>
    <row r="8" spans="1:3">
      <c r="A8" s="1">
        <v>45</v>
      </c>
      <c r="B8" s="10">
        <v>50500</v>
      </c>
      <c r="C8" s="25">
        <f t="shared" si="0"/>
        <v>39786</v>
      </c>
    </row>
    <row r="9" spans="1:3">
      <c r="A9" s="1">
        <v>50</v>
      </c>
      <c r="B9" s="10">
        <v>40500</v>
      </c>
      <c r="C9" s="25">
        <f t="shared" si="0"/>
        <v>39748</v>
      </c>
    </row>
    <row r="10" spans="1:3">
      <c r="A10" s="1">
        <v>55</v>
      </c>
      <c r="B10" s="10">
        <v>37650</v>
      </c>
      <c r="C10" s="25">
        <f t="shared" si="0"/>
        <v>37883</v>
      </c>
    </row>
    <row r="11" spans="1:3">
      <c r="A11" s="1">
        <v>60</v>
      </c>
      <c r="B11" s="10">
        <v>30500</v>
      </c>
      <c r="C11" s="25">
        <f t="shared" si="0"/>
        <v>34191</v>
      </c>
    </row>
    <row r="12" spans="1:3">
      <c r="A12" s="1">
        <v>65</v>
      </c>
      <c r="B12" s="10">
        <v>25000</v>
      </c>
      <c r="C12" s="25">
        <f t="shared" si="0"/>
        <v>28672</v>
      </c>
    </row>
    <row r="13" spans="1:3">
      <c r="A13" s="1">
        <v>70</v>
      </c>
      <c r="B13" s="10">
        <v>15800</v>
      </c>
      <c r="C13" s="25">
        <f t="shared" si="0"/>
        <v>21326</v>
      </c>
    </row>
    <row r="14" spans="1:3">
      <c r="A14" s="1">
        <v>75</v>
      </c>
      <c r="B14" s="10">
        <v>10200</v>
      </c>
      <c r="C14" s="25">
        <f t="shared" si="0"/>
        <v>12153</v>
      </c>
    </row>
    <row r="15" spans="1:3">
      <c r="A15" s="1">
        <v>80</v>
      </c>
      <c r="B15" s="10">
        <v>8000</v>
      </c>
      <c r="C15" s="25">
        <f t="shared" si="0"/>
        <v>1153</v>
      </c>
    </row>
    <row r="16" spans="1:3">
      <c r="B16" s="10"/>
    </row>
    <row r="17" spans="1:3">
      <c r="A17" s="1">
        <v>48</v>
      </c>
      <c r="C17" s="25">
        <f xml:space="preserve"> -36.54*A17^2 + 3463.7*A17 - 42087</f>
        <v>39982.439999999973</v>
      </c>
    </row>
  </sheetData>
  <phoneticPr fontId="3" type="noConversion"/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0"/>
  </sheetPr>
  <dimension ref="A1:C17"/>
  <sheetViews>
    <sheetView workbookViewId="0">
      <selection activeCell="A2" sqref="A2"/>
    </sheetView>
  </sheetViews>
  <sheetFormatPr defaultColWidth="8.7109375" defaultRowHeight="16.75"/>
  <cols>
    <col min="1" max="1" width="5.35546875" style="1" bestFit="1" customWidth="1"/>
    <col min="2" max="2" width="8.5" style="1" customWidth="1"/>
    <col min="3" max="16384" width="8.7109375" style="1"/>
  </cols>
  <sheetData>
    <row r="1" spans="1:3">
      <c r="A1" s="33" t="s">
        <v>14</v>
      </c>
      <c r="B1" s="33" t="s">
        <v>15</v>
      </c>
      <c r="C1" s="34" t="s">
        <v>5</v>
      </c>
    </row>
    <row r="2" spans="1:3">
      <c r="A2" s="1">
        <v>15</v>
      </c>
      <c r="B2" s="10">
        <v>6000</v>
      </c>
    </row>
    <row r="3" spans="1:3">
      <c r="A3" s="1">
        <v>20</v>
      </c>
      <c r="B3" s="10">
        <v>10000</v>
      </c>
    </row>
    <row r="4" spans="1:3">
      <c r="A4" s="1">
        <v>25</v>
      </c>
      <c r="B4" s="10">
        <v>15000</v>
      </c>
    </row>
    <row r="5" spans="1:3">
      <c r="A5" s="1">
        <v>30</v>
      </c>
      <c r="B5" s="10">
        <v>26000</v>
      </c>
    </row>
    <row r="6" spans="1:3">
      <c r="A6" s="1">
        <v>35</v>
      </c>
      <c r="B6" s="10">
        <v>35000</v>
      </c>
    </row>
    <row r="7" spans="1:3">
      <c r="A7" s="1">
        <v>40</v>
      </c>
      <c r="B7" s="10">
        <v>42000</v>
      </c>
    </row>
    <row r="8" spans="1:3">
      <c r="A8" s="1">
        <v>45</v>
      </c>
      <c r="B8" s="10">
        <v>50500</v>
      </c>
    </row>
    <row r="9" spans="1:3">
      <c r="A9" s="1">
        <v>50</v>
      </c>
      <c r="B9" s="10">
        <v>40500</v>
      </c>
    </row>
    <row r="10" spans="1:3">
      <c r="A10" s="1">
        <v>55</v>
      </c>
      <c r="B10" s="10">
        <v>37650</v>
      </c>
    </row>
    <row r="11" spans="1:3">
      <c r="A11" s="1">
        <v>60</v>
      </c>
      <c r="B11" s="10">
        <v>30500</v>
      </c>
    </row>
    <row r="12" spans="1:3">
      <c r="A12" s="1">
        <v>65</v>
      </c>
      <c r="B12" s="10">
        <v>25000</v>
      </c>
    </row>
    <row r="13" spans="1:3">
      <c r="A13" s="1">
        <v>70</v>
      </c>
      <c r="B13" s="10">
        <v>15800</v>
      </c>
    </row>
    <row r="14" spans="1:3">
      <c r="A14" s="1">
        <v>75</v>
      </c>
      <c r="B14" s="10">
        <v>10200</v>
      </c>
    </row>
    <row r="15" spans="1:3">
      <c r="A15" s="1">
        <v>80</v>
      </c>
      <c r="B15" s="10">
        <v>8000</v>
      </c>
    </row>
    <row r="16" spans="1:3">
      <c r="B16" s="10"/>
    </row>
    <row r="17" spans="1:1">
      <c r="A17" s="1">
        <v>48</v>
      </c>
    </row>
  </sheetData>
  <phoneticPr fontId="3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40"/>
  </sheetPr>
  <dimension ref="A1:C15"/>
  <sheetViews>
    <sheetView workbookViewId="0">
      <selection activeCell="A2" sqref="A2"/>
    </sheetView>
  </sheetViews>
  <sheetFormatPr defaultColWidth="8.7109375" defaultRowHeight="16.75"/>
  <cols>
    <col min="1" max="1" width="6.7109375" style="1" customWidth="1"/>
    <col min="2" max="2" width="6" style="1" bestFit="1" customWidth="1"/>
    <col min="3" max="3" width="8.140625" style="1" bestFit="1" customWidth="1"/>
    <col min="4" max="16384" width="8.7109375" style="1"/>
  </cols>
  <sheetData>
    <row r="1" spans="1:3" ht="33.450000000000003">
      <c r="A1" s="35" t="s">
        <v>16</v>
      </c>
      <c r="B1" s="29" t="s">
        <v>17</v>
      </c>
      <c r="C1" s="29" t="s">
        <v>18</v>
      </c>
    </row>
    <row r="2" spans="1:3">
      <c r="A2" s="1">
        <v>15</v>
      </c>
      <c r="B2" s="1">
        <v>38</v>
      </c>
      <c r="C2" s="11"/>
    </row>
    <row r="3" spans="1:3">
      <c r="A3" s="1">
        <v>20</v>
      </c>
      <c r="B3" s="1">
        <v>40</v>
      </c>
      <c r="C3" s="11"/>
    </row>
    <row r="4" spans="1:3">
      <c r="A4" s="1">
        <v>25</v>
      </c>
      <c r="B4" s="1">
        <v>45</v>
      </c>
      <c r="C4" s="11"/>
    </row>
    <row r="5" spans="1:3">
      <c r="A5" s="1">
        <v>30</v>
      </c>
      <c r="B5" s="1">
        <v>60</v>
      </c>
      <c r="C5" s="11"/>
    </row>
    <row r="6" spans="1:3">
      <c r="A6" s="1">
        <v>35</v>
      </c>
      <c r="B6" s="1">
        <v>71</v>
      </c>
      <c r="C6" s="11"/>
    </row>
    <row r="7" spans="1:3">
      <c r="A7" s="1">
        <v>40</v>
      </c>
      <c r="B7" s="1">
        <v>75</v>
      </c>
      <c r="C7" s="11"/>
    </row>
    <row r="8" spans="1:3">
      <c r="A8" s="1">
        <v>45</v>
      </c>
      <c r="B8" s="1">
        <v>80</v>
      </c>
      <c r="C8" s="11"/>
    </row>
    <row r="9" spans="1:3">
      <c r="A9" s="1">
        <v>50</v>
      </c>
      <c r="B9" s="1">
        <v>88</v>
      </c>
      <c r="C9" s="11"/>
    </row>
    <row r="10" spans="1:3">
      <c r="A10" s="1">
        <v>55</v>
      </c>
      <c r="B10" s="1">
        <v>78</v>
      </c>
      <c r="C10" s="11"/>
    </row>
    <row r="11" spans="1:3">
      <c r="A11" s="1">
        <v>60</v>
      </c>
      <c r="B11" s="1">
        <v>74</v>
      </c>
      <c r="C11" s="11"/>
    </row>
    <row r="12" spans="1:3">
      <c r="A12" s="1">
        <v>65</v>
      </c>
      <c r="B12" s="1">
        <v>70</v>
      </c>
      <c r="C12" s="11"/>
    </row>
    <row r="13" spans="1:3">
      <c r="A13" s="1">
        <v>70</v>
      </c>
      <c r="B13" s="1">
        <v>60</v>
      </c>
      <c r="C13" s="11"/>
    </row>
    <row r="15" spans="1:3">
      <c r="A15" s="1">
        <v>80</v>
      </c>
      <c r="C15" s="11"/>
    </row>
  </sheetData>
  <phoneticPr fontId="3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12"/>
  <sheetViews>
    <sheetView workbookViewId="0">
      <selection activeCell="L12" sqref="L12"/>
    </sheetView>
  </sheetViews>
  <sheetFormatPr defaultColWidth="8.7109375" defaultRowHeight="16.75"/>
  <cols>
    <col min="1" max="1" width="5.5" style="13" bestFit="1" customWidth="1"/>
    <col min="2" max="2" width="5.5" style="1" bestFit="1" customWidth="1"/>
    <col min="3" max="16384" width="8.7109375" style="1"/>
  </cols>
  <sheetData>
    <row r="1" spans="1:2" ht="33.450000000000003">
      <c r="A1" s="36" t="s">
        <v>19</v>
      </c>
      <c r="B1" s="36" t="s">
        <v>20</v>
      </c>
    </row>
    <row r="2" spans="1:2">
      <c r="A2" s="12">
        <v>0.9</v>
      </c>
      <c r="B2" s="1">
        <v>17</v>
      </c>
    </row>
    <row r="3" spans="1:2">
      <c r="A3" s="12">
        <v>1.2</v>
      </c>
      <c r="B3" s="1">
        <v>25</v>
      </c>
    </row>
    <row r="4" spans="1:2">
      <c r="A4" s="12">
        <v>2.9</v>
      </c>
      <c r="B4" s="1">
        <v>32</v>
      </c>
    </row>
    <row r="5" spans="1:2">
      <c r="A5" s="12">
        <v>3</v>
      </c>
      <c r="B5" s="1">
        <v>35</v>
      </c>
    </row>
    <row r="6" spans="1:2">
      <c r="A6" s="12">
        <v>3.3</v>
      </c>
      <c r="B6" s="1">
        <v>46</v>
      </c>
    </row>
    <row r="7" spans="1:2">
      <c r="A7" s="12">
        <v>4</v>
      </c>
      <c r="B7" s="1">
        <v>58</v>
      </c>
    </row>
    <row r="8" spans="1:2">
      <c r="A8" s="12">
        <v>6.5</v>
      </c>
      <c r="B8" s="1">
        <v>69</v>
      </c>
    </row>
    <row r="9" spans="1:2">
      <c r="A9" s="12">
        <v>9.6</v>
      </c>
      <c r="B9" s="1">
        <v>75</v>
      </c>
    </row>
    <row r="10" spans="1:2">
      <c r="A10" s="12">
        <v>12.4</v>
      </c>
      <c r="B10" s="1">
        <v>72</v>
      </c>
    </row>
    <row r="11" spans="1:2">
      <c r="A11" s="12">
        <v>16.2</v>
      </c>
      <c r="B11" s="1">
        <v>78</v>
      </c>
    </row>
    <row r="12" spans="1:2">
      <c r="A12" s="12">
        <v>27.2</v>
      </c>
      <c r="B12" s="1">
        <v>85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40"/>
  </sheetPr>
  <dimension ref="A1:B12"/>
  <sheetViews>
    <sheetView workbookViewId="0">
      <selection activeCell="A2" sqref="A2"/>
    </sheetView>
  </sheetViews>
  <sheetFormatPr defaultColWidth="8.7109375" defaultRowHeight="16.75"/>
  <cols>
    <col min="1" max="1" width="5.5" style="13" bestFit="1" customWidth="1"/>
    <col min="2" max="2" width="5.5" style="1" bestFit="1" customWidth="1"/>
    <col min="3" max="16384" width="8.7109375" style="1"/>
  </cols>
  <sheetData>
    <row r="1" spans="1:2" ht="33.450000000000003">
      <c r="A1" s="36" t="s">
        <v>21</v>
      </c>
      <c r="B1" s="36" t="s">
        <v>22</v>
      </c>
    </row>
    <row r="2" spans="1:2">
      <c r="A2" s="12">
        <v>0.9</v>
      </c>
      <c r="B2" s="1">
        <v>17</v>
      </c>
    </row>
    <row r="3" spans="1:2">
      <c r="A3" s="12">
        <v>1.2</v>
      </c>
      <c r="B3" s="1">
        <v>25</v>
      </c>
    </row>
    <row r="4" spans="1:2">
      <c r="A4" s="12">
        <v>2.9</v>
      </c>
      <c r="B4" s="1">
        <v>32</v>
      </c>
    </row>
    <row r="5" spans="1:2">
      <c r="A5" s="12">
        <v>3</v>
      </c>
      <c r="B5" s="1">
        <v>35</v>
      </c>
    </row>
    <row r="6" spans="1:2">
      <c r="A6" s="12">
        <v>3.3</v>
      </c>
      <c r="B6" s="1">
        <v>46</v>
      </c>
    </row>
    <row r="7" spans="1:2">
      <c r="A7" s="12">
        <v>4</v>
      </c>
      <c r="B7" s="1">
        <v>58</v>
      </c>
    </row>
    <row r="8" spans="1:2">
      <c r="A8" s="12">
        <v>6.5</v>
      </c>
      <c r="B8" s="1">
        <v>69</v>
      </c>
    </row>
    <row r="9" spans="1:2">
      <c r="A9" s="12">
        <v>9.6</v>
      </c>
      <c r="B9" s="1">
        <v>75</v>
      </c>
    </row>
    <row r="10" spans="1:2">
      <c r="A10" s="12">
        <v>12.4</v>
      </c>
      <c r="B10" s="1">
        <v>72</v>
      </c>
    </row>
    <row r="11" spans="1:2">
      <c r="A11" s="12">
        <v>16.2</v>
      </c>
      <c r="B11" s="1">
        <v>78</v>
      </c>
    </row>
    <row r="12" spans="1:2">
      <c r="A12" s="12">
        <v>27.2</v>
      </c>
      <c r="B12" s="1">
        <v>85</v>
      </c>
    </row>
  </sheetData>
  <phoneticPr fontId="3" type="noConversion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B12"/>
  <sheetViews>
    <sheetView workbookViewId="0">
      <selection activeCell="L9" sqref="L9"/>
    </sheetView>
  </sheetViews>
  <sheetFormatPr defaultColWidth="8.7109375" defaultRowHeight="16.75"/>
  <cols>
    <col min="1" max="1" width="5.5" style="13" bestFit="1" customWidth="1"/>
    <col min="2" max="2" width="5.5" style="1" bestFit="1" customWidth="1"/>
    <col min="3" max="16384" width="8.7109375" style="1"/>
  </cols>
  <sheetData>
    <row r="1" spans="1:2" ht="33.450000000000003">
      <c r="A1" s="36" t="s">
        <v>19</v>
      </c>
      <c r="B1" s="36" t="s">
        <v>20</v>
      </c>
    </row>
    <row r="2" spans="1:2">
      <c r="A2" s="12">
        <v>0.9</v>
      </c>
      <c r="B2" s="1">
        <v>17</v>
      </c>
    </row>
    <row r="3" spans="1:2">
      <c r="A3" s="12">
        <v>1.2</v>
      </c>
      <c r="B3" s="1">
        <v>25</v>
      </c>
    </row>
    <row r="4" spans="1:2">
      <c r="A4" s="12">
        <v>2.9</v>
      </c>
      <c r="B4" s="1">
        <v>32</v>
      </c>
    </row>
    <row r="5" spans="1:2">
      <c r="A5" s="12">
        <v>3</v>
      </c>
      <c r="B5" s="1">
        <v>35</v>
      </c>
    </row>
    <row r="6" spans="1:2">
      <c r="A6" s="12">
        <v>3.3</v>
      </c>
      <c r="B6" s="1">
        <v>46</v>
      </c>
    </row>
    <row r="7" spans="1:2">
      <c r="A7" s="12">
        <v>4</v>
      </c>
      <c r="B7" s="1">
        <v>58</v>
      </c>
    </row>
    <row r="8" spans="1:2">
      <c r="A8" s="12">
        <v>6.5</v>
      </c>
      <c r="B8" s="1">
        <v>69</v>
      </c>
    </row>
    <row r="9" spans="1:2">
      <c r="A9" s="12">
        <v>9.6</v>
      </c>
      <c r="B9" s="1">
        <v>75</v>
      </c>
    </row>
    <row r="10" spans="1:2">
      <c r="A10" s="12">
        <v>12.4</v>
      </c>
      <c r="B10" s="1">
        <v>72</v>
      </c>
    </row>
    <row r="11" spans="1:2">
      <c r="A11" s="12">
        <v>16.2</v>
      </c>
      <c r="B11" s="1">
        <v>78</v>
      </c>
    </row>
    <row r="12" spans="1:2">
      <c r="A12" s="12">
        <v>27.2</v>
      </c>
      <c r="B12" s="1">
        <v>85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40"/>
  </sheetPr>
  <dimension ref="A1:B12"/>
  <sheetViews>
    <sheetView workbookViewId="0">
      <selection activeCell="A2" sqref="A2"/>
    </sheetView>
  </sheetViews>
  <sheetFormatPr defaultColWidth="8.7109375" defaultRowHeight="16.75"/>
  <cols>
    <col min="1" max="1" width="5.35546875" style="1" customWidth="1"/>
    <col min="2" max="2" width="5.85546875" style="1" customWidth="1"/>
    <col min="3" max="16384" width="8.7109375" style="1"/>
  </cols>
  <sheetData>
    <row r="1" spans="1:2" ht="33.450000000000003">
      <c r="A1" s="36" t="s">
        <v>21</v>
      </c>
      <c r="B1" s="36" t="s">
        <v>22</v>
      </c>
    </row>
    <row r="2" spans="1:2">
      <c r="A2" s="2">
        <v>0.9</v>
      </c>
      <c r="B2" s="1">
        <v>17</v>
      </c>
    </row>
    <row r="3" spans="1:2">
      <c r="A3" s="2">
        <v>1.2</v>
      </c>
      <c r="B3" s="1">
        <v>25</v>
      </c>
    </row>
    <row r="4" spans="1:2">
      <c r="A4" s="2">
        <v>2.9</v>
      </c>
      <c r="B4" s="1">
        <v>32</v>
      </c>
    </row>
    <row r="5" spans="1:2">
      <c r="A5" s="2">
        <v>3</v>
      </c>
      <c r="B5" s="1">
        <v>35</v>
      </c>
    </row>
    <row r="6" spans="1:2">
      <c r="A6" s="2">
        <v>3.3</v>
      </c>
      <c r="B6" s="1">
        <v>46</v>
      </c>
    </row>
    <row r="7" spans="1:2">
      <c r="A7" s="2">
        <v>4</v>
      </c>
      <c r="B7" s="1">
        <v>58</v>
      </c>
    </row>
    <row r="8" spans="1:2">
      <c r="A8" s="2">
        <v>6.5</v>
      </c>
      <c r="B8" s="1">
        <v>69</v>
      </c>
    </row>
    <row r="9" spans="1:2">
      <c r="A9" s="2">
        <v>9.6</v>
      </c>
      <c r="B9" s="1">
        <v>75</v>
      </c>
    </row>
    <row r="10" spans="1:2">
      <c r="A10" s="2">
        <v>12.4</v>
      </c>
      <c r="B10" s="1">
        <v>72</v>
      </c>
    </row>
    <row r="11" spans="1:2">
      <c r="A11" s="2">
        <v>16.2</v>
      </c>
      <c r="B11" s="1">
        <v>78</v>
      </c>
    </row>
    <row r="12" spans="1:2">
      <c r="A12" s="2">
        <v>27.2</v>
      </c>
      <c r="B12" s="1">
        <v>85</v>
      </c>
    </row>
  </sheetData>
  <phoneticPr fontId="3" type="noConversion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40"/>
  </sheetPr>
  <dimension ref="A1:B9"/>
  <sheetViews>
    <sheetView workbookViewId="0">
      <selection activeCell="A2" sqref="A2"/>
    </sheetView>
  </sheetViews>
  <sheetFormatPr defaultColWidth="9" defaultRowHeight="16.75"/>
  <cols>
    <col min="1" max="1" width="6.640625" style="4" customWidth="1"/>
    <col min="2" max="2" width="7.35546875" style="4" customWidth="1"/>
    <col min="3" max="16384" width="9" style="4"/>
  </cols>
  <sheetData>
    <row r="1" spans="1:2">
      <c r="A1" s="37" t="s">
        <v>23</v>
      </c>
      <c r="B1" s="37" t="s">
        <v>24</v>
      </c>
    </row>
    <row r="2" spans="1:2">
      <c r="A2" s="4">
        <v>100</v>
      </c>
      <c r="B2" s="4">
        <v>22</v>
      </c>
    </row>
    <row r="3" spans="1:2">
      <c r="A3" s="4">
        <v>200</v>
      </c>
      <c r="B3" s="4">
        <v>21</v>
      </c>
    </row>
    <row r="4" spans="1:2">
      <c r="A4" s="4">
        <v>250</v>
      </c>
      <c r="B4" s="4">
        <v>20</v>
      </c>
    </row>
    <row r="5" spans="1:2">
      <c r="A5" s="4">
        <v>300</v>
      </c>
      <c r="B5" s="4">
        <v>17</v>
      </c>
    </row>
    <row r="6" spans="1:2">
      <c r="A6" s="4">
        <v>400</v>
      </c>
      <c r="B6" s="4">
        <v>18</v>
      </c>
    </row>
    <row r="7" spans="1:2">
      <c r="A7" s="4">
        <v>600</v>
      </c>
      <c r="B7" s="4">
        <v>10</v>
      </c>
    </row>
    <row r="8" spans="1:2">
      <c r="A8" s="4">
        <v>1000</v>
      </c>
      <c r="B8" s="4">
        <v>11</v>
      </c>
    </row>
    <row r="9" spans="1:2">
      <c r="A9" s="4">
        <v>1600</v>
      </c>
      <c r="B9" s="4">
        <v>9</v>
      </c>
    </row>
  </sheetData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719D3-33B7-4EB2-AE3D-83D17DE97773}">
  <sheetPr>
    <tabColor indexed="45"/>
  </sheetPr>
  <dimension ref="A1:F85"/>
  <sheetViews>
    <sheetView workbookViewId="0">
      <pane xSplit="1" ySplit="1" topLeftCell="B17" activePane="bottomRight" state="frozen"/>
      <selection activeCell="C92" sqref="C92"/>
      <selection pane="topRight" activeCell="C92" sqref="C92"/>
      <selection pane="bottomLeft" activeCell="C92" sqref="C92"/>
      <selection pane="bottomRight" activeCell="C92" sqref="C92"/>
    </sheetView>
  </sheetViews>
  <sheetFormatPr defaultRowHeight="15.45"/>
  <cols>
    <col min="1" max="1" width="15.7109375" customWidth="1"/>
    <col min="2" max="2" width="43.35546875" customWidth="1"/>
    <col min="3" max="3" width="29.2109375" style="113" customWidth="1"/>
    <col min="4" max="4" width="9.2109375" style="113" customWidth="1"/>
    <col min="5" max="5" width="6.640625" customWidth="1"/>
    <col min="257" max="257" width="14.35546875" customWidth="1"/>
    <col min="258" max="258" width="42" customWidth="1"/>
    <col min="259" max="259" width="29.2109375" customWidth="1"/>
    <col min="260" max="260" width="9.2109375" customWidth="1"/>
    <col min="261" max="261" width="6.640625" customWidth="1"/>
    <col min="513" max="513" width="14.35546875" customWidth="1"/>
    <col min="514" max="514" width="42" customWidth="1"/>
    <col min="515" max="515" width="29.2109375" customWidth="1"/>
    <col min="516" max="516" width="9.2109375" customWidth="1"/>
    <col min="517" max="517" width="6.640625" customWidth="1"/>
    <col min="769" max="769" width="14.35546875" customWidth="1"/>
    <col min="770" max="770" width="42" customWidth="1"/>
    <col min="771" max="771" width="29.2109375" customWidth="1"/>
    <col min="772" max="772" width="9.2109375" customWidth="1"/>
    <col min="773" max="773" width="6.640625" customWidth="1"/>
    <col min="1025" max="1025" width="14.35546875" customWidth="1"/>
    <col min="1026" max="1026" width="42" customWidth="1"/>
    <col min="1027" max="1027" width="29.2109375" customWidth="1"/>
    <col min="1028" max="1028" width="9.2109375" customWidth="1"/>
    <col min="1029" max="1029" width="6.640625" customWidth="1"/>
    <col min="1281" max="1281" width="14.35546875" customWidth="1"/>
    <col min="1282" max="1282" width="42" customWidth="1"/>
    <col min="1283" max="1283" width="29.2109375" customWidth="1"/>
    <col min="1284" max="1284" width="9.2109375" customWidth="1"/>
    <col min="1285" max="1285" width="6.640625" customWidth="1"/>
    <col min="1537" max="1537" width="14.35546875" customWidth="1"/>
    <col min="1538" max="1538" width="42" customWidth="1"/>
    <col min="1539" max="1539" width="29.2109375" customWidth="1"/>
    <col min="1540" max="1540" width="9.2109375" customWidth="1"/>
    <col min="1541" max="1541" width="6.640625" customWidth="1"/>
    <col min="1793" max="1793" width="14.35546875" customWidth="1"/>
    <col min="1794" max="1794" width="42" customWidth="1"/>
    <col min="1795" max="1795" width="29.2109375" customWidth="1"/>
    <col min="1796" max="1796" width="9.2109375" customWidth="1"/>
    <col min="1797" max="1797" width="6.640625" customWidth="1"/>
    <col min="2049" max="2049" width="14.35546875" customWidth="1"/>
    <col min="2050" max="2050" width="42" customWidth="1"/>
    <col min="2051" max="2051" width="29.2109375" customWidth="1"/>
    <col min="2052" max="2052" width="9.2109375" customWidth="1"/>
    <col min="2053" max="2053" width="6.640625" customWidth="1"/>
    <col min="2305" max="2305" width="14.35546875" customWidth="1"/>
    <col min="2306" max="2306" width="42" customWidth="1"/>
    <col min="2307" max="2307" width="29.2109375" customWidth="1"/>
    <col min="2308" max="2308" width="9.2109375" customWidth="1"/>
    <col min="2309" max="2309" width="6.640625" customWidth="1"/>
    <col min="2561" max="2561" width="14.35546875" customWidth="1"/>
    <col min="2562" max="2562" width="42" customWidth="1"/>
    <col min="2563" max="2563" width="29.2109375" customWidth="1"/>
    <col min="2564" max="2564" width="9.2109375" customWidth="1"/>
    <col min="2565" max="2565" width="6.640625" customWidth="1"/>
    <col min="2817" max="2817" width="14.35546875" customWidth="1"/>
    <col min="2818" max="2818" width="42" customWidth="1"/>
    <col min="2819" max="2819" width="29.2109375" customWidth="1"/>
    <col min="2820" max="2820" width="9.2109375" customWidth="1"/>
    <col min="2821" max="2821" width="6.640625" customWidth="1"/>
    <col min="3073" max="3073" width="14.35546875" customWidth="1"/>
    <col min="3074" max="3074" width="42" customWidth="1"/>
    <col min="3075" max="3075" width="29.2109375" customWidth="1"/>
    <col min="3076" max="3076" width="9.2109375" customWidth="1"/>
    <col min="3077" max="3077" width="6.640625" customWidth="1"/>
    <col min="3329" max="3329" width="14.35546875" customWidth="1"/>
    <col min="3330" max="3330" width="42" customWidth="1"/>
    <col min="3331" max="3331" width="29.2109375" customWidth="1"/>
    <col min="3332" max="3332" width="9.2109375" customWidth="1"/>
    <col min="3333" max="3333" width="6.640625" customWidth="1"/>
    <col min="3585" max="3585" width="14.35546875" customWidth="1"/>
    <col min="3586" max="3586" width="42" customWidth="1"/>
    <col min="3587" max="3587" width="29.2109375" customWidth="1"/>
    <col min="3588" max="3588" width="9.2109375" customWidth="1"/>
    <col min="3589" max="3589" width="6.640625" customWidth="1"/>
    <col min="3841" max="3841" width="14.35546875" customWidth="1"/>
    <col min="3842" max="3842" width="42" customWidth="1"/>
    <col min="3843" max="3843" width="29.2109375" customWidth="1"/>
    <col min="3844" max="3844" width="9.2109375" customWidth="1"/>
    <col min="3845" max="3845" width="6.640625" customWidth="1"/>
    <col min="4097" max="4097" width="14.35546875" customWidth="1"/>
    <col min="4098" max="4098" width="42" customWidth="1"/>
    <col min="4099" max="4099" width="29.2109375" customWidth="1"/>
    <col min="4100" max="4100" width="9.2109375" customWidth="1"/>
    <col min="4101" max="4101" width="6.640625" customWidth="1"/>
    <col min="4353" max="4353" width="14.35546875" customWidth="1"/>
    <col min="4354" max="4354" width="42" customWidth="1"/>
    <col min="4355" max="4355" width="29.2109375" customWidth="1"/>
    <col min="4356" max="4356" width="9.2109375" customWidth="1"/>
    <col min="4357" max="4357" width="6.640625" customWidth="1"/>
    <col min="4609" max="4609" width="14.35546875" customWidth="1"/>
    <col min="4610" max="4610" width="42" customWidth="1"/>
    <col min="4611" max="4611" width="29.2109375" customWidth="1"/>
    <col min="4612" max="4612" width="9.2109375" customWidth="1"/>
    <col min="4613" max="4613" width="6.640625" customWidth="1"/>
    <col min="4865" max="4865" width="14.35546875" customWidth="1"/>
    <col min="4866" max="4866" width="42" customWidth="1"/>
    <col min="4867" max="4867" width="29.2109375" customWidth="1"/>
    <col min="4868" max="4868" width="9.2109375" customWidth="1"/>
    <col min="4869" max="4869" width="6.640625" customWidth="1"/>
    <col min="5121" max="5121" width="14.35546875" customWidth="1"/>
    <col min="5122" max="5122" width="42" customWidth="1"/>
    <col min="5123" max="5123" width="29.2109375" customWidth="1"/>
    <col min="5124" max="5124" width="9.2109375" customWidth="1"/>
    <col min="5125" max="5125" width="6.640625" customWidth="1"/>
    <col min="5377" max="5377" width="14.35546875" customWidth="1"/>
    <col min="5378" max="5378" width="42" customWidth="1"/>
    <col min="5379" max="5379" width="29.2109375" customWidth="1"/>
    <col min="5380" max="5380" width="9.2109375" customWidth="1"/>
    <col min="5381" max="5381" width="6.640625" customWidth="1"/>
    <col min="5633" max="5633" width="14.35546875" customWidth="1"/>
    <col min="5634" max="5634" width="42" customWidth="1"/>
    <col min="5635" max="5635" width="29.2109375" customWidth="1"/>
    <col min="5636" max="5636" width="9.2109375" customWidth="1"/>
    <col min="5637" max="5637" width="6.640625" customWidth="1"/>
    <col min="5889" max="5889" width="14.35546875" customWidth="1"/>
    <col min="5890" max="5890" width="42" customWidth="1"/>
    <col min="5891" max="5891" width="29.2109375" customWidth="1"/>
    <col min="5892" max="5892" width="9.2109375" customWidth="1"/>
    <col min="5893" max="5893" width="6.640625" customWidth="1"/>
    <col min="6145" max="6145" width="14.35546875" customWidth="1"/>
    <col min="6146" max="6146" width="42" customWidth="1"/>
    <col min="6147" max="6147" width="29.2109375" customWidth="1"/>
    <col min="6148" max="6148" width="9.2109375" customWidth="1"/>
    <col min="6149" max="6149" width="6.640625" customWidth="1"/>
    <col min="6401" max="6401" width="14.35546875" customWidth="1"/>
    <col min="6402" max="6402" width="42" customWidth="1"/>
    <col min="6403" max="6403" width="29.2109375" customWidth="1"/>
    <col min="6404" max="6404" width="9.2109375" customWidth="1"/>
    <col min="6405" max="6405" width="6.640625" customWidth="1"/>
    <col min="6657" max="6657" width="14.35546875" customWidth="1"/>
    <col min="6658" max="6658" width="42" customWidth="1"/>
    <col min="6659" max="6659" width="29.2109375" customWidth="1"/>
    <col min="6660" max="6660" width="9.2109375" customWidth="1"/>
    <col min="6661" max="6661" width="6.640625" customWidth="1"/>
    <col min="6913" max="6913" width="14.35546875" customWidth="1"/>
    <col min="6914" max="6914" width="42" customWidth="1"/>
    <col min="6915" max="6915" width="29.2109375" customWidth="1"/>
    <col min="6916" max="6916" width="9.2109375" customWidth="1"/>
    <col min="6917" max="6917" width="6.640625" customWidth="1"/>
    <col min="7169" max="7169" width="14.35546875" customWidth="1"/>
    <col min="7170" max="7170" width="42" customWidth="1"/>
    <col min="7171" max="7171" width="29.2109375" customWidth="1"/>
    <col min="7172" max="7172" width="9.2109375" customWidth="1"/>
    <col min="7173" max="7173" width="6.640625" customWidth="1"/>
    <col min="7425" max="7425" width="14.35546875" customWidth="1"/>
    <col min="7426" max="7426" width="42" customWidth="1"/>
    <col min="7427" max="7427" width="29.2109375" customWidth="1"/>
    <col min="7428" max="7428" width="9.2109375" customWidth="1"/>
    <col min="7429" max="7429" width="6.640625" customWidth="1"/>
    <col min="7681" max="7681" width="14.35546875" customWidth="1"/>
    <col min="7682" max="7682" width="42" customWidth="1"/>
    <col min="7683" max="7683" width="29.2109375" customWidth="1"/>
    <col min="7684" max="7684" width="9.2109375" customWidth="1"/>
    <col min="7685" max="7685" width="6.640625" customWidth="1"/>
    <col min="7937" max="7937" width="14.35546875" customWidth="1"/>
    <col min="7938" max="7938" width="42" customWidth="1"/>
    <col min="7939" max="7939" width="29.2109375" customWidth="1"/>
    <col min="7940" max="7940" width="9.2109375" customWidth="1"/>
    <col min="7941" max="7941" width="6.640625" customWidth="1"/>
    <col min="8193" max="8193" width="14.35546875" customWidth="1"/>
    <col min="8194" max="8194" width="42" customWidth="1"/>
    <col min="8195" max="8195" width="29.2109375" customWidth="1"/>
    <col min="8196" max="8196" width="9.2109375" customWidth="1"/>
    <col min="8197" max="8197" width="6.640625" customWidth="1"/>
    <col min="8449" max="8449" width="14.35546875" customWidth="1"/>
    <col min="8450" max="8450" width="42" customWidth="1"/>
    <col min="8451" max="8451" width="29.2109375" customWidth="1"/>
    <col min="8452" max="8452" width="9.2109375" customWidth="1"/>
    <col min="8453" max="8453" width="6.640625" customWidth="1"/>
    <col min="8705" max="8705" width="14.35546875" customWidth="1"/>
    <col min="8706" max="8706" width="42" customWidth="1"/>
    <col min="8707" max="8707" width="29.2109375" customWidth="1"/>
    <col min="8708" max="8708" width="9.2109375" customWidth="1"/>
    <col min="8709" max="8709" width="6.640625" customWidth="1"/>
    <col min="8961" max="8961" width="14.35546875" customWidth="1"/>
    <col min="8962" max="8962" width="42" customWidth="1"/>
    <col min="8963" max="8963" width="29.2109375" customWidth="1"/>
    <col min="8964" max="8964" width="9.2109375" customWidth="1"/>
    <col min="8965" max="8965" width="6.640625" customWidth="1"/>
    <col min="9217" max="9217" width="14.35546875" customWidth="1"/>
    <col min="9218" max="9218" width="42" customWidth="1"/>
    <col min="9219" max="9219" width="29.2109375" customWidth="1"/>
    <col min="9220" max="9220" width="9.2109375" customWidth="1"/>
    <col min="9221" max="9221" width="6.640625" customWidth="1"/>
    <col min="9473" max="9473" width="14.35546875" customWidth="1"/>
    <col min="9474" max="9474" width="42" customWidth="1"/>
    <col min="9475" max="9475" width="29.2109375" customWidth="1"/>
    <col min="9476" max="9476" width="9.2109375" customWidth="1"/>
    <col min="9477" max="9477" width="6.640625" customWidth="1"/>
    <col min="9729" max="9729" width="14.35546875" customWidth="1"/>
    <col min="9730" max="9730" width="42" customWidth="1"/>
    <col min="9731" max="9731" width="29.2109375" customWidth="1"/>
    <col min="9732" max="9732" width="9.2109375" customWidth="1"/>
    <col min="9733" max="9733" width="6.640625" customWidth="1"/>
    <col min="9985" max="9985" width="14.35546875" customWidth="1"/>
    <col min="9986" max="9986" width="42" customWidth="1"/>
    <col min="9987" max="9987" width="29.2109375" customWidth="1"/>
    <col min="9988" max="9988" width="9.2109375" customWidth="1"/>
    <col min="9989" max="9989" width="6.640625" customWidth="1"/>
    <col min="10241" max="10241" width="14.35546875" customWidth="1"/>
    <col min="10242" max="10242" width="42" customWidth="1"/>
    <col min="10243" max="10243" width="29.2109375" customWidth="1"/>
    <col min="10244" max="10244" width="9.2109375" customWidth="1"/>
    <col min="10245" max="10245" width="6.640625" customWidth="1"/>
    <col min="10497" max="10497" width="14.35546875" customWidth="1"/>
    <col min="10498" max="10498" width="42" customWidth="1"/>
    <col min="10499" max="10499" width="29.2109375" customWidth="1"/>
    <col min="10500" max="10500" width="9.2109375" customWidth="1"/>
    <col min="10501" max="10501" width="6.640625" customWidth="1"/>
    <col min="10753" max="10753" width="14.35546875" customWidth="1"/>
    <col min="10754" max="10754" width="42" customWidth="1"/>
    <col min="10755" max="10755" width="29.2109375" customWidth="1"/>
    <col min="10756" max="10756" width="9.2109375" customWidth="1"/>
    <col min="10757" max="10757" width="6.640625" customWidth="1"/>
    <col min="11009" max="11009" width="14.35546875" customWidth="1"/>
    <col min="11010" max="11010" width="42" customWidth="1"/>
    <col min="11011" max="11011" width="29.2109375" customWidth="1"/>
    <col min="11012" max="11012" width="9.2109375" customWidth="1"/>
    <col min="11013" max="11013" width="6.640625" customWidth="1"/>
    <col min="11265" max="11265" width="14.35546875" customWidth="1"/>
    <col min="11266" max="11266" width="42" customWidth="1"/>
    <col min="11267" max="11267" width="29.2109375" customWidth="1"/>
    <col min="11268" max="11268" width="9.2109375" customWidth="1"/>
    <col min="11269" max="11269" width="6.640625" customWidth="1"/>
    <col min="11521" max="11521" width="14.35546875" customWidth="1"/>
    <col min="11522" max="11522" width="42" customWidth="1"/>
    <col min="11523" max="11523" width="29.2109375" customWidth="1"/>
    <col min="11524" max="11524" width="9.2109375" customWidth="1"/>
    <col min="11525" max="11525" width="6.640625" customWidth="1"/>
    <col min="11777" max="11777" width="14.35546875" customWidth="1"/>
    <col min="11778" max="11778" width="42" customWidth="1"/>
    <col min="11779" max="11779" width="29.2109375" customWidth="1"/>
    <col min="11780" max="11780" width="9.2109375" customWidth="1"/>
    <col min="11781" max="11781" width="6.640625" customWidth="1"/>
    <col min="12033" max="12033" width="14.35546875" customWidth="1"/>
    <col min="12034" max="12034" width="42" customWidth="1"/>
    <col min="12035" max="12035" width="29.2109375" customWidth="1"/>
    <col min="12036" max="12036" width="9.2109375" customWidth="1"/>
    <col min="12037" max="12037" width="6.640625" customWidth="1"/>
    <col min="12289" max="12289" width="14.35546875" customWidth="1"/>
    <col min="12290" max="12290" width="42" customWidth="1"/>
    <col min="12291" max="12291" width="29.2109375" customWidth="1"/>
    <col min="12292" max="12292" width="9.2109375" customWidth="1"/>
    <col min="12293" max="12293" width="6.640625" customWidth="1"/>
    <col min="12545" max="12545" width="14.35546875" customWidth="1"/>
    <col min="12546" max="12546" width="42" customWidth="1"/>
    <col min="12547" max="12547" width="29.2109375" customWidth="1"/>
    <col min="12548" max="12548" width="9.2109375" customWidth="1"/>
    <col min="12549" max="12549" width="6.640625" customWidth="1"/>
    <col min="12801" max="12801" width="14.35546875" customWidth="1"/>
    <col min="12802" max="12802" width="42" customWidth="1"/>
    <col min="12803" max="12803" width="29.2109375" customWidth="1"/>
    <col min="12804" max="12804" width="9.2109375" customWidth="1"/>
    <col min="12805" max="12805" width="6.640625" customWidth="1"/>
    <col min="13057" max="13057" width="14.35546875" customWidth="1"/>
    <col min="13058" max="13058" width="42" customWidth="1"/>
    <col min="13059" max="13059" width="29.2109375" customWidth="1"/>
    <col min="13060" max="13060" width="9.2109375" customWidth="1"/>
    <col min="13061" max="13061" width="6.640625" customWidth="1"/>
    <col min="13313" max="13313" width="14.35546875" customWidth="1"/>
    <col min="13314" max="13314" width="42" customWidth="1"/>
    <col min="13315" max="13315" width="29.2109375" customWidth="1"/>
    <col min="13316" max="13316" width="9.2109375" customWidth="1"/>
    <col min="13317" max="13317" width="6.640625" customWidth="1"/>
    <col min="13569" max="13569" width="14.35546875" customWidth="1"/>
    <col min="13570" max="13570" width="42" customWidth="1"/>
    <col min="13571" max="13571" width="29.2109375" customWidth="1"/>
    <col min="13572" max="13572" width="9.2109375" customWidth="1"/>
    <col min="13573" max="13573" width="6.640625" customWidth="1"/>
    <col min="13825" max="13825" width="14.35546875" customWidth="1"/>
    <col min="13826" max="13826" width="42" customWidth="1"/>
    <col min="13827" max="13827" width="29.2109375" customWidth="1"/>
    <col min="13828" max="13828" width="9.2109375" customWidth="1"/>
    <col min="13829" max="13829" width="6.640625" customWidth="1"/>
    <col min="14081" max="14081" width="14.35546875" customWidth="1"/>
    <col min="14082" max="14082" width="42" customWidth="1"/>
    <col min="14083" max="14083" width="29.2109375" customWidth="1"/>
    <col min="14084" max="14084" width="9.2109375" customWidth="1"/>
    <col min="14085" max="14085" width="6.640625" customWidth="1"/>
    <col min="14337" max="14337" width="14.35546875" customWidth="1"/>
    <col min="14338" max="14338" width="42" customWidth="1"/>
    <col min="14339" max="14339" width="29.2109375" customWidth="1"/>
    <col min="14340" max="14340" width="9.2109375" customWidth="1"/>
    <col min="14341" max="14341" width="6.640625" customWidth="1"/>
    <col min="14593" max="14593" width="14.35546875" customWidth="1"/>
    <col min="14594" max="14594" width="42" customWidth="1"/>
    <col min="14595" max="14595" width="29.2109375" customWidth="1"/>
    <col min="14596" max="14596" width="9.2109375" customWidth="1"/>
    <col min="14597" max="14597" width="6.640625" customWidth="1"/>
    <col min="14849" max="14849" width="14.35546875" customWidth="1"/>
    <col min="14850" max="14850" width="42" customWidth="1"/>
    <col min="14851" max="14851" width="29.2109375" customWidth="1"/>
    <col min="14852" max="14852" width="9.2109375" customWidth="1"/>
    <col min="14853" max="14853" width="6.640625" customWidth="1"/>
    <col min="15105" max="15105" width="14.35546875" customWidth="1"/>
    <col min="15106" max="15106" width="42" customWidth="1"/>
    <col min="15107" max="15107" width="29.2109375" customWidth="1"/>
    <col min="15108" max="15108" width="9.2109375" customWidth="1"/>
    <col min="15109" max="15109" width="6.640625" customWidth="1"/>
    <col min="15361" max="15361" width="14.35546875" customWidth="1"/>
    <col min="15362" max="15362" width="42" customWidth="1"/>
    <col min="15363" max="15363" width="29.2109375" customWidth="1"/>
    <col min="15364" max="15364" width="9.2109375" customWidth="1"/>
    <col min="15365" max="15365" width="6.640625" customWidth="1"/>
    <col min="15617" max="15617" width="14.35546875" customWidth="1"/>
    <col min="15618" max="15618" width="42" customWidth="1"/>
    <col min="15619" max="15619" width="29.2109375" customWidth="1"/>
    <col min="15620" max="15620" width="9.2109375" customWidth="1"/>
    <col min="15621" max="15621" width="6.640625" customWidth="1"/>
    <col min="15873" max="15873" width="14.35546875" customWidth="1"/>
    <col min="15874" max="15874" width="42" customWidth="1"/>
    <col min="15875" max="15875" width="29.2109375" customWidth="1"/>
    <col min="15876" max="15876" width="9.2109375" customWidth="1"/>
    <col min="15877" max="15877" width="6.640625" customWidth="1"/>
    <col min="16129" max="16129" width="14.35546875" customWidth="1"/>
    <col min="16130" max="16130" width="42" customWidth="1"/>
    <col min="16131" max="16131" width="29.2109375" customWidth="1"/>
    <col min="16132" max="16132" width="9.2109375" customWidth="1"/>
    <col min="16133" max="16133" width="6.640625" customWidth="1"/>
  </cols>
  <sheetData>
    <row r="1" spans="1:6" s="97" customFormat="1" ht="16.75">
      <c r="A1" s="73" t="s">
        <v>195</v>
      </c>
      <c r="B1" s="94" t="s">
        <v>403</v>
      </c>
      <c r="C1" s="95" t="s">
        <v>198</v>
      </c>
      <c r="D1" s="76" t="s">
        <v>199</v>
      </c>
      <c r="E1" s="96" t="s">
        <v>200</v>
      </c>
    </row>
    <row r="2" spans="1:6" ht="16.75">
      <c r="A2" s="98" t="s">
        <v>404</v>
      </c>
      <c r="B2" s="98" t="s">
        <v>405</v>
      </c>
      <c r="C2" s="99" t="s">
        <v>406</v>
      </c>
      <c r="D2" s="100" t="s">
        <v>407</v>
      </c>
      <c r="E2" s="101" t="s">
        <v>408</v>
      </c>
    </row>
    <row r="3" spans="1:6" ht="16.75">
      <c r="A3" s="98" t="s">
        <v>409</v>
      </c>
      <c r="B3" s="98" t="s">
        <v>405</v>
      </c>
      <c r="C3" s="99" t="s">
        <v>410</v>
      </c>
      <c r="D3" s="100" t="s">
        <v>407</v>
      </c>
      <c r="E3" s="101" t="s">
        <v>408</v>
      </c>
    </row>
    <row r="4" spans="1:6" ht="16.75">
      <c r="A4" s="98" t="s">
        <v>411</v>
      </c>
      <c r="B4" s="98" t="s">
        <v>412</v>
      </c>
      <c r="C4" s="99" t="s">
        <v>413</v>
      </c>
      <c r="D4" s="100" t="s">
        <v>407</v>
      </c>
      <c r="E4" s="101" t="s">
        <v>414</v>
      </c>
    </row>
    <row r="5" spans="1:6" ht="16.75">
      <c r="A5" s="98" t="s">
        <v>415</v>
      </c>
      <c r="B5" s="98" t="s">
        <v>416</v>
      </c>
      <c r="C5" s="99" t="s">
        <v>417</v>
      </c>
      <c r="D5" s="100" t="s">
        <v>407</v>
      </c>
      <c r="E5" s="101" t="s">
        <v>418</v>
      </c>
    </row>
    <row r="6" spans="1:6" s="108" customFormat="1" ht="16.75">
      <c r="A6" s="102" t="s">
        <v>419</v>
      </c>
      <c r="B6" s="103" t="s">
        <v>420</v>
      </c>
      <c r="C6" s="104" t="s">
        <v>421</v>
      </c>
      <c r="D6" s="105" t="s">
        <v>422</v>
      </c>
      <c r="E6" s="106" t="s">
        <v>423</v>
      </c>
      <c r="F6" s="107" t="s">
        <v>424</v>
      </c>
    </row>
    <row r="7" spans="1:6" ht="16.75">
      <c r="A7" s="109" t="s">
        <v>425</v>
      </c>
      <c r="B7" s="109" t="s">
        <v>204</v>
      </c>
      <c r="C7" s="110" t="s">
        <v>426</v>
      </c>
      <c r="D7" s="111" t="s">
        <v>427</v>
      </c>
      <c r="E7" t="s">
        <v>428</v>
      </c>
    </row>
    <row r="8" spans="1:6" ht="16.75">
      <c r="A8" s="109" t="s">
        <v>429</v>
      </c>
      <c r="B8" s="109" t="s">
        <v>206</v>
      </c>
      <c r="C8" s="110" t="s">
        <v>430</v>
      </c>
      <c r="D8" s="111" t="s">
        <v>427</v>
      </c>
      <c r="E8" t="s">
        <v>428</v>
      </c>
    </row>
    <row r="9" spans="1:6" ht="16.75">
      <c r="A9" t="s">
        <v>431</v>
      </c>
      <c r="B9" s="112" t="s">
        <v>432</v>
      </c>
      <c r="C9" s="113" t="s">
        <v>433</v>
      </c>
      <c r="D9" s="114" t="s">
        <v>427</v>
      </c>
    </row>
    <row r="10" spans="1:6" ht="16.75">
      <c r="A10" t="s">
        <v>434</v>
      </c>
      <c r="B10" t="s">
        <v>435</v>
      </c>
      <c r="C10" s="113" t="s">
        <v>436</v>
      </c>
      <c r="D10" s="114" t="s">
        <v>427</v>
      </c>
    </row>
    <row r="11" spans="1:6" ht="16.75">
      <c r="A11" t="s">
        <v>437</v>
      </c>
      <c r="B11" s="112" t="s">
        <v>438</v>
      </c>
      <c r="C11" s="113" t="s">
        <v>439</v>
      </c>
      <c r="D11" s="114" t="s">
        <v>440</v>
      </c>
    </row>
    <row r="12" spans="1:6" ht="16.75">
      <c r="A12" t="s">
        <v>441</v>
      </c>
      <c r="B12" t="s">
        <v>442</v>
      </c>
      <c r="C12" s="113" t="s">
        <v>443</v>
      </c>
      <c r="D12" s="114" t="s">
        <v>440</v>
      </c>
    </row>
    <row r="13" spans="1:6" ht="16.75">
      <c r="A13" s="109" t="s">
        <v>444</v>
      </c>
      <c r="B13" s="115" t="s">
        <v>445</v>
      </c>
      <c r="C13" s="110" t="s">
        <v>446</v>
      </c>
      <c r="D13" s="111" t="s">
        <v>447</v>
      </c>
      <c r="E13" t="s">
        <v>448</v>
      </c>
    </row>
    <row r="14" spans="1:6" ht="16.75">
      <c r="A14" s="109" t="s">
        <v>449</v>
      </c>
      <c r="B14" s="109" t="s">
        <v>307</v>
      </c>
      <c r="C14" s="110" t="s">
        <v>450</v>
      </c>
      <c r="D14" s="111" t="s">
        <v>447</v>
      </c>
      <c r="E14" t="s">
        <v>448</v>
      </c>
    </row>
    <row r="15" spans="1:6" ht="16.75">
      <c r="A15" s="109" t="s">
        <v>451</v>
      </c>
      <c r="B15" s="109" t="s">
        <v>452</v>
      </c>
      <c r="C15" s="110" t="s">
        <v>453</v>
      </c>
      <c r="D15" s="111" t="s">
        <v>454</v>
      </c>
      <c r="E15" t="s">
        <v>455</v>
      </c>
    </row>
    <row r="16" spans="1:6" ht="16.75">
      <c r="A16" s="109" t="s">
        <v>456</v>
      </c>
      <c r="B16" s="109" t="s">
        <v>313</v>
      </c>
      <c r="C16" s="110" t="s">
        <v>457</v>
      </c>
      <c r="D16" s="111" t="s">
        <v>454</v>
      </c>
      <c r="E16" t="s">
        <v>455</v>
      </c>
    </row>
    <row r="17" spans="1:5" ht="16.75">
      <c r="A17" t="s">
        <v>458</v>
      </c>
      <c r="B17" t="s">
        <v>459</v>
      </c>
      <c r="C17" s="113" t="s">
        <v>460</v>
      </c>
      <c r="D17" s="114" t="s">
        <v>454</v>
      </c>
    </row>
    <row r="18" spans="1:5" ht="16.75">
      <c r="A18" s="98" t="s">
        <v>461</v>
      </c>
      <c r="B18" s="116" t="s">
        <v>462</v>
      </c>
      <c r="C18" s="99" t="s">
        <v>463</v>
      </c>
      <c r="D18" s="100" t="s">
        <v>464</v>
      </c>
      <c r="E18" t="s">
        <v>465</v>
      </c>
    </row>
    <row r="19" spans="1:5" ht="16.75">
      <c r="A19" s="98" t="s">
        <v>466</v>
      </c>
      <c r="B19" s="98" t="s">
        <v>372</v>
      </c>
      <c r="C19" s="99" t="s">
        <v>467</v>
      </c>
      <c r="D19" s="100" t="s">
        <v>464</v>
      </c>
      <c r="E19" t="s">
        <v>465</v>
      </c>
    </row>
    <row r="20" spans="1:5" ht="16.75">
      <c r="A20" s="98" t="s">
        <v>468</v>
      </c>
      <c r="B20" s="98" t="s">
        <v>368</v>
      </c>
      <c r="C20" s="99" t="s">
        <v>469</v>
      </c>
      <c r="D20" s="100" t="s">
        <v>470</v>
      </c>
      <c r="E20" t="s">
        <v>471</v>
      </c>
    </row>
    <row r="21" spans="1:5" ht="16.75">
      <c r="A21" s="98" t="s">
        <v>472</v>
      </c>
      <c r="B21" s="98" t="s">
        <v>374</v>
      </c>
      <c r="C21" s="99" t="s">
        <v>473</v>
      </c>
      <c r="D21" s="100" t="s">
        <v>470</v>
      </c>
      <c r="E21" t="s">
        <v>471</v>
      </c>
    </row>
    <row r="22" spans="1:5" ht="16.75">
      <c r="A22" s="109" t="s">
        <v>474</v>
      </c>
      <c r="B22" s="115" t="s">
        <v>475</v>
      </c>
      <c r="C22" s="110" t="s">
        <v>476</v>
      </c>
      <c r="D22" s="111" t="s">
        <v>477</v>
      </c>
      <c r="E22" t="s">
        <v>478</v>
      </c>
    </row>
    <row r="23" spans="1:5" ht="16.75">
      <c r="A23" s="109" t="s">
        <v>479</v>
      </c>
      <c r="B23" s="109" t="s">
        <v>480</v>
      </c>
      <c r="C23" s="110" t="s">
        <v>481</v>
      </c>
      <c r="D23" s="111" t="s">
        <v>477</v>
      </c>
      <c r="E23" t="s">
        <v>478</v>
      </c>
    </row>
    <row r="24" spans="1:5" ht="16.75">
      <c r="A24" s="109" t="s">
        <v>482</v>
      </c>
      <c r="B24" s="109" t="s">
        <v>392</v>
      </c>
      <c r="C24" s="110" t="s">
        <v>483</v>
      </c>
      <c r="D24" s="111" t="s">
        <v>484</v>
      </c>
      <c r="E24" t="s">
        <v>485</v>
      </c>
    </row>
    <row r="25" spans="1:5" ht="16.75">
      <c r="A25" s="109" t="s">
        <v>486</v>
      </c>
      <c r="B25" s="109" t="s">
        <v>398</v>
      </c>
      <c r="C25" s="110" t="s">
        <v>487</v>
      </c>
      <c r="D25" s="111" t="s">
        <v>484</v>
      </c>
      <c r="E25" t="s">
        <v>485</v>
      </c>
    </row>
    <row r="26" spans="1:5" ht="16.75">
      <c r="A26" s="98" t="s">
        <v>488</v>
      </c>
      <c r="B26" s="98" t="s">
        <v>489</v>
      </c>
      <c r="C26" s="99" t="s">
        <v>490</v>
      </c>
      <c r="D26" s="100" t="s">
        <v>491</v>
      </c>
      <c r="E26" t="s">
        <v>492</v>
      </c>
    </row>
    <row r="27" spans="1:5" ht="16.75">
      <c r="A27" t="s">
        <v>493</v>
      </c>
      <c r="B27" s="112" t="s">
        <v>494</v>
      </c>
      <c r="C27" s="113" t="s">
        <v>495</v>
      </c>
      <c r="D27" s="114" t="s">
        <v>496</v>
      </c>
    </row>
    <row r="28" spans="1:5" ht="16.75">
      <c r="A28" t="s">
        <v>497</v>
      </c>
      <c r="B28" t="s">
        <v>498</v>
      </c>
      <c r="C28" s="113" t="s">
        <v>499</v>
      </c>
      <c r="D28" s="114" t="s">
        <v>500</v>
      </c>
    </row>
    <row r="29" spans="1:5" ht="16.75">
      <c r="A29" s="117" t="s">
        <v>501</v>
      </c>
      <c r="B29" s="118" t="s">
        <v>502</v>
      </c>
      <c r="C29" s="119" t="s">
        <v>503</v>
      </c>
      <c r="D29" s="120" t="s">
        <v>504</v>
      </c>
      <c r="E29" t="s">
        <v>505</v>
      </c>
    </row>
    <row r="30" spans="1:5" ht="16.75">
      <c r="A30" s="109" t="s">
        <v>506</v>
      </c>
      <c r="B30" s="109" t="s">
        <v>507</v>
      </c>
      <c r="C30" s="110" t="s">
        <v>508</v>
      </c>
      <c r="D30" s="111" t="s">
        <v>509</v>
      </c>
      <c r="E30" t="s">
        <v>510</v>
      </c>
    </row>
    <row r="31" spans="1:5" ht="16.75">
      <c r="A31" s="98" t="s">
        <v>511</v>
      </c>
      <c r="B31" s="98" t="s">
        <v>309</v>
      </c>
      <c r="C31" s="99" t="s">
        <v>512</v>
      </c>
      <c r="D31" s="100" t="s">
        <v>513</v>
      </c>
      <c r="E31" t="s">
        <v>514</v>
      </c>
    </row>
    <row r="32" spans="1:5" ht="16.75">
      <c r="A32" s="109" t="s">
        <v>515</v>
      </c>
      <c r="B32" s="115" t="s">
        <v>516</v>
      </c>
      <c r="C32" s="110" t="s">
        <v>517</v>
      </c>
      <c r="D32" s="111" t="s">
        <v>518</v>
      </c>
      <c r="E32" t="s">
        <v>519</v>
      </c>
    </row>
    <row r="33" spans="1:6" ht="16.75">
      <c r="A33" s="121" t="s">
        <v>520</v>
      </c>
      <c r="B33" s="122" t="s">
        <v>521</v>
      </c>
      <c r="C33" s="123" t="s">
        <v>522</v>
      </c>
      <c r="D33" s="124" t="s">
        <v>523</v>
      </c>
      <c r="E33" s="125" t="s">
        <v>524</v>
      </c>
    </row>
    <row r="34" spans="1:6" ht="16.75">
      <c r="A34" s="109" t="s">
        <v>525</v>
      </c>
      <c r="B34" s="115" t="s">
        <v>526</v>
      </c>
      <c r="C34" s="110" t="s">
        <v>527</v>
      </c>
      <c r="D34" s="111" t="s">
        <v>528</v>
      </c>
      <c r="E34" s="126" t="s">
        <v>529</v>
      </c>
    </row>
    <row r="35" spans="1:6" ht="16.75">
      <c r="A35" s="98" t="s">
        <v>530</v>
      </c>
      <c r="B35" s="116" t="s">
        <v>531</v>
      </c>
      <c r="C35" s="99" t="s">
        <v>532</v>
      </c>
      <c r="D35" s="100" t="s">
        <v>440</v>
      </c>
      <c r="E35" s="125" t="s">
        <v>533</v>
      </c>
    </row>
    <row r="36" spans="1:6">
      <c r="A36" s="109" t="s">
        <v>534</v>
      </c>
      <c r="B36" s="109" t="s">
        <v>535</v>
      </c>
      <c r="C36" s="110" t="s">
        <v>536</v>
      </c>
      <c r="D36" s="110" t="s">
        <v>537</v>
      </c>
      <c r="E36" s="125" t="s">
        <v>538</v>
      </c>
    </row>
    <row r="37" spans="1:6">
      <c r="A37" s="109" t="s">
        <v>539</v>
      </c>
      <c r="B37" s="109" t="s">
        <v>540</v>
      </c>
      <c r="C37" s="110" t="s">
        <v>541</v>
      </c>
      <c r="D37" s="110" t="s">
        <v>537</v>
      </c>
      <c r="E37" s="125" t="s">
        <v>542</v>
      </c>
    </row>
    <row r="38" spans="1:6" ht="16.75">
      <c r="A38" s="127" t="s">
        <v>543</v>
      </c>
      <c r="B38" s="127" t="s">
        <v>544</v>
      </c>
      <c r="C38" s="128" t="s">
        <v>545</v>
      </c>
      <c r="D38" s="128" t="s">
        <v>546</v>
      </c>
      <c r="E38" s="125" t="s">
        <v>547</v>
      </c>
    </row>
    <row r="39" spans="1:6" s="108" customFormat="1" ht="16.75">
      <c r="A39" s="102" t="s">
        <v>548</v>
      </c>
      <c r="B39" s="103" t="s">
        <v>549</v>
      </c>
      <c r="C39" s="104" t="s">
        <v>550</v>
      </c>
      <c r="D39" s="105" t="s">
        <v>551</v>
      </c>
      <c r="E39" s="129" t="s">
        <v>552</v>
      </c>
      <c r="F39" s="107" t="s">
        <v>424</v>
      </c>
    </row>
    <row r="40" spans="1:6" s="108" customFormat="1" ht="16.75">
      <c r="A40" s="130" t="s">
        <v>553</v>
      </c>
      <c r="B40" s="131" t="s">
        <v>554</v>
      </c>
      <c r="C40" s="132" t="s">
        <v>555</v>
      </c>
      <c r="D40" s="133" t="s">
        <v>556</v>
      </c>
      <c r="E40" s="134" t="s">
        <v>557</v>
      </c>
      <c r="F40" s="107" t="s">
        <v>424</v>
      </c>
    </row>
    <row r="41" spans="1:6" ht="16.75">
      <c r="A41" s="109" t="s">
        <v>558</v>
      </c>
      <c r="B41" s="115" t="s">
        <v>559</v>
      </c>
      <c r="C41" s="110" t="s">
        <v>560</v>
      </c>
      <c r="D41" s="111" t="s">
        <v>561</v>
      </c>
    </row>
    <row r="42" spans="1:6" ht="16.75">
      <c r="A42" s="135" t="s">
        <v>562</v>
      </c>
      <c r="B42" s="135" t="s">
        <v>563</v>
      </c>
      <c r="C42" s="136" t="s">
        <v>564</v>
      </c>
      <c r="D42" s="137" t="s">
        <v>565</v>
      </c>
      <c r="E42" s="125" t="s">
        <v>566</v>
      </c>
    </row>
    <row r="43" spans="1:6" ht="16.75">
      <c r="A43" s="135" t="s">
        <v>567</v>
      </c>
      <c r="B43" s="135" t="s">
        <v>568</v>
      </c>
      <c r="C43" s="136" t="s">
        <v>569</v>
      </c>
      <c r="D43" s="137" t="s">
        <v>565</v>
      </c>
      <c r="E43" s="125"/>
    </row>
    <row r="44" spans="1:6" ht="16.75">
      <c r="A44" s="98" t="s">
        <v>570</v>
      </c>
      <c r="B44" s="98" t="s">
        <v>571</v>
      </c>
      <c r="C44" s="99" t="s">
        <v>572</v>
      </c>
      <c r="D44" s="124" t="s">
        <v>573</v>
      </c>
      <c r="E44" s="125" t="s">
        <v>574</v>
      </c>
    </row>
    <row r="45" spans="1:6" ht="16.75">
      <c r="A45" s="121" t="s">
        <v>575</v>
      </c>
      <c r="B45" s="121" t="s">
        <v>576</v>
      </c>
      <c r="C45" s="123" t="s">
        <v>577</v>
      </c>
      <c r="D45" s="124" t="s">
        <v>565</v>
      </c>
    </row>
    <row r="46" spans="1:6" ht="16.75">
      <c r="A46" s="109" t="s">
        <v>578</v>
      </c>
      <c r="B46" s="115" t="s">
        <v>579</v>
      </c>
      <c r="C46" s="110" t="s">
        <v>580</v>
      </c>
      <c r="D46" s="111" t="s">
        <v>581</v>
      </c>
      <c r="E46" s="125" t="s">
        <v>582</v>
      </c>
    </row>
    <row r="47" spans="1:6" ht="16.75">
      <c r="A47" s="109" t="s">
        <v>583</v>
      </c>
      <c r="B47" s="109" t="s">
        <v>584</v>
      </c>
      <c r="C47" s="110" t="s">
        <v>585</v>
      </c>
      <c r="D47" s="111" t="s">
        <v>586</v>
      </c>
      <c r="E47" s="125" t="s">
        <v>587</v>
      </c>
    </row>
    <row r="48" spans="1:6" ht="16.75">
      <c r="A48" t="s">
        <v>588</v>
      </c>
      <c r="B48" s="112" t="s">
        <v>589</v>
      </c>
      <c r="C48" s="113" t="s">
        <v>590</v>
      </c>
      <c r="D48" s="114" t="s">
        <v>586</v>
      </c>
    </row>
    <row r="49" spans="1:5" ht="16.75">
      <c r="A49" t="s">
        <v>591</v>
      </c>
      <c r="B49" t="s">
        <v>592</v>
      </c>
      <c r="C49" s="113" t="s">
        <v>593</v>
      </c>
      <c r="D49" s="114" t="s">
        <v>586</v>
      </c>
      <c r="E49" t="s">
        <v>594</v>
      </c>
    </row>
    <row r="50" spans="1:5" ht="16.75">
      <c r="A50" s="121" t="s">
        <v>595</v>
      </c>
      <c r="B50" s="121" t="s">
        <v>596</v>
      </c>
      <c r="C50" s="123" t="s">
        <v>597</v>
      </c>
      <c r="D50" s="124" t="s">
        <v>565</v>
      </c>
      <c r="E50" t="s">
        <v>598</v>
      </c>
    </row>
    <row r="51" spans="1:5" ht="16.75">
      <c r="A51" s="121" t="s">
        <v>599</v>
      </c>
      <c r="B51" s="121" t="s">
        <v>600</v>
      </c>
      <c r="C51" s="123" t="s">
        <v>601</v>
      </c>
      <c r="D51" s="124" t="s">
        <v>573</v>
      </c>
      <c r="E51" t="s">
        <v>602</v>
      </c>
    </row>
    <row r="52" spans="1:5" ht="16.75">
      <c r="A52" s="98" t="s">
        <v>603</v>
      </c>
      <c r="B52" s="116" t="s">
        <v>604</v>
      </c>
      <c r="C52" s="99" t="s">
        <v>605</v>
      </c>
      <c r="D52" s="100" t="s">
        <v>606</v>
      </c>
      <c r="E52" t="s">
        <v>607</v>
      </c>
    </row>
    <row r="53" spans="1:5" ht="16.75">
      <c r="A53" t="s">
        <v>608</v>
      </c>
      <c r="B53" s="112" t="s">
        <v>609</v>
      </c>
      <c r="C53" s="113" t="s">
        <v>610</v>
      </c>
      <c r="D53" s="114" t="s">
        <v>606</v>
      </c>
    </row>
    <row r="54" spans="1:5" ht="16.75">
      <c r="A54" s="135" t="s">
        <v>611</v>
      </c>
      <c r="B54" s="135" t="s">
        <v>612</v>
      </c>
      <c r="C54" s="136" t="s">
        <v>613</v>
      </c>
      <c r="D54" s="137" t="s">
        <v>565</v>
      </c>
      <c r="E54" t="s">
        <v>614</v>
      </c>
    </row>
    <row r="55" spans="1:5" ht="16.75">
      <c r="A55" s="135" t="s">
        <v>615</v>
      </c>
      <c r="B55" s="135" t="s">
        <v>616</v>
      </c>
      <c r="C55" s="136" t="s">
        <v>617</v>
      </c>
      <c r="D55" s="137" t="s">
        <v>573</v>
      </c>
      <c r="E55" t="s">
        <v>618</v>
      </c>
    </row>
    <row r="56" spans="1:5" ht="16.75">
      <c r="A56" s="135" t="s">
        <v>619</v>
      </c>
      <c r="B56" s="135" t="s">
        <v>620</v>
      </c>
      <c r="C56" s="136" t="s">
        <v>621</v>
      </c>
      <c r="D56" s="137" t="s">
        <v>565</v>
      </c>
      <c r="E56" t="s">
        <v>622</v>
      </c>
    </row>
    <row r="57" spans="1:5" ht="16.75">
      <c r="A57" s="135" t="s">
        <v>623</v>
      </c>
      <c r="B57" s="135" t="s">
        <v>624</v>
      </c>
      <c r="C57" s="136" t="s">
        <v>625</v>
      </c>
      <c r="D57" s="137" t="s">
        <v>565</v>
      </c>
      <c r="E57" t="s">
        <v>626</v>
      </c>
    </row>
    <row r="58" spans="1:5" ht="16.75">
      <c r="A58" s="138" t="s">
        <v>627</v>
      </c>
      <c r="B58" s="138" t="s">
        <v>628</v>
      </c>
      <c r="C58" s="139" t="s">
        <v>629</v>
      </c>
      <c r="D58" s="140" t="s">
        <v>565</v>
      </c>
    </row>
    <row r="59" spans="1:5" ht="16.75">
      <c r="A59" s="138" t="s">
        <v>630</v>
      </c>
      <c r="B59" s="138" t="s">
        <v>631</v>
      </c>
      <c r="C59" s="139" t="s">
        <v>632</v>
      </c>
      <c r="D59" s="140" t="s">
        <v>565</v>
      </c>
    </row>
    <row r="60" spans="1:5" ht="16.75">
      <c r="A60" s="138" t="s">
        <v>633</v>
      </c>
      <c r="B60" s="138" t="s">
        <v>634</v>
      </c>
      <c r="C60" s="139" t="s">
        <v>635</v>
      </c>
      <c r="D60" s="140" t="s">
        <v>565</v>
      </c>
    </row>
    <row r="61" spans="1:5" ht="16.75">
      <c r="A61" s="138" t="s">
        <v>636</v>
      </c>
      <c r="B61" s="138" t="s">
        <v>254</v>
      </c>
      <c r="C61" s="139" t="s">
        <v>637</v>
      </c>
      <c r="D61" s="140" t="s">
        <v>565</v>
      </c>
    </row>
    <row r="62" spans="1:5" ht="16.75">
      <c r="A62" s="138" t="s">
        <v>638</v>
      </c>
      <c r="B62" s="138" t="s">
        <v>274</v>
      </c>
      <c r="C62" s="139" t="s">
        <v>639</v>
      </c>
      <c r="D62" s="140" t="s">
        <v>565</v>
      </c>
    </row>
    <row r="63" spans="1:5" ht="16.75">
      <c r="A63" s="138" t="s">
        <v>640</v>
      </c>
      <c r="B63" s="138" t="s">
        <v>641</v>
      </c>
      <c r="C63" s="139" t="s">
        <v>642</v>
      </c>
      <c r="D63" s="140" t="s">
        <v>565</v>
      </c>
    </row>
    <row r="64" spans="1:5" ht="16.75">
      <c r="A64" s="138" t="s">
        <v>643</v>
      </c>
      <c r="B64" s="138" t="s">
        <v>289</v>
      </c>
      <c r="C64" s="139" t="s">
        <v>644</v>
      </c>
      <c r="D64" s="140" t="s">
        <v>565</v>
      </c>
    </row>
    <row r="65" spans="1:5" ht="16.75">
      <c r="A65" s="138" t="s">
        <v>645</v>
      </c>
      <c r="B65" s="138" t="s">
        <v>646</v>
      </c>
      <c r="C65" s="139" t="s">
        <v>647</v>
      </c>
      <c r="D65" s="140" t="s">
        <v>565</v>
      </c>
    </row>
    <row r="66" spans="1:5" ht="16.75">
      <c r="A66" s="138" t="s">
        <v>648</v>
      </c>
      <c r="B66" s="138" t="s">
        <v>649</v>
      </c>
      <c r="C66" s="139" t="s">
        <v>650</v>
      </c>
      <c r="D66" s="140" t="s">
        <v>565</v>
      </c>
    </row>
    <row r="67" spans="1:5" ht="16.75">
      <c r="A67" s="138" t="s">
        <v>651</v>
      </c>
      <c r="B67" s="138" t="s">
        <v>319</v>
      </c>
      <c r="C67" s="139" t="s">
        <v>652</v>
      </c>
      <c r="D67" s="140" t="s">
        <v>565</v>
      </c>
    </row>
    <row r="68" spans="1:5" ht="16.75">
      <c r="A68" s="138" t="s">
        <v>653</v>
      </c>
      <c r="B68" s="138" t="s">
        <v>345</v>
      </c>
      <c r="C68" s="139" t="s">
        <v>654</v>
      </c>
      <c r="D68" s="140" t="s">
        <v>565</v>
      </c>
    </row>
    <row r="69" spans="1:5" ht="16.75">
      <c r="A69" s="138" t="s">
        <v>655</v>
      </c>
      <c r="B69" s="138" t="s">
        <v>656</v>
      </c>
      <c r="C69" s="139" t="s">
        <v>657</v>
      </c>
      <c r="D69" s="140" t="s">
        <v>565</v>
      </c>
    </row>
    <row r="70" spans="1:5" ht="16.75">
      <c r="A70" s="98" t="s">
        <v>658</v>
      </c>
      <c r="B70" s="116" t="s">
        <v>659</v>
      </c>
      <c r="C70" s="99" t="s">
        <v>660</v>
      </c>
      <c r="D70" s="100" t="s">
        <v>661</v>
      </c>
      <c r="E70" s="125" t="s">
        <v>662</v>
      </c>
    </row>
    <row r="71" spans="1:5" ht="16.75">
      <c r="A71" t="s">
        <v>663</v>
      </c>
      <c r="B71" t="s">
        <v>356</v>
      </c>
      <c r="C71" s="113" t="s">
        <v>664</v>
      </c>
      <c r="D71" s="114" t="s">
        <v>661</v>
      </c>
    </row>
    <row r="72" spans="1:5" ht="16.75">
      <c r="A72" t="s">
        <v>665</v>
      </c>
      <c r="B72" s="112" t="s">
        <v>666</v>
      </c>
      <c r="C72" s="113" t="s">
        <v>667</v>
      </c>
      <c r="D72" s="114" t="s">
        <v>661</v>
      </c>
    </row>
    <row r="73" spans="1:5" ht="16.75">
      <c r="A73" s="109" t="s">
        <v>668</v>
      </c>
      <c r="B73" s="115" t="s">
        <v>669</v>
      </c>
      <c r="C73" s="110" t="s">
        <v>670</v>
      </c>
      <c r="D73" s="111" t="s">
        <v>35</v>
      </c>
      <c r="E73" s="125" t="s">
        <v>671</v>
      </c>
    </row>
    <row r="74" spans="1:5" ht="16.75">
      <c r="A74" s="109" t="s">
        <v>672</v>
      </c>
      <c r="B74" s="115" t="s">
        <v>673</v>
      </c>
      <c r="C74" s="110" t="s">
        <v>674</v>
      </c>
      <c r="D74" s="111" t="s">
        <v>35</v>
      </c>
      <c r="E74" s="125" t="s">
        <v>675</v>
      </c>
    </row>
    <row r="75" spans="1:5" ht="16.75">
      <c r="A75" s="109" t="s">
        <v>676</v>
      </c>
      <c r="B75" s="115" t="s">
        <v>677</v>
      </c>
      <c r="C75" s="110" t="s">
        <v>678</v>
      </c>
      <c r="D75" s="111" t="s">
        <v>35</v>
      </c>
      <c r="E75" s="125" t="s">
        <v>679</v>
      </c>
    </row>
    <row r="76" spans="1:5" ht="16.75">
      <c r="A76" s="109" t="s">
        <v>680</v>
      </c>
      <c r="B76" s="115" t="s">
        <v>681</v>
      </c>
      <c r="C76" s="110" t="s">
        <v>682</v>
      </c>
      <c r="D76" s="111" t="s">
        <v>35</v>
      </c>
    </row>
    <row r="77" spans="1:5" ht="16.75">
      <c r="A77" s="109" t="s">
        <v>683</v>
      </c>
      <c r="B77" s="109" t="s">
        <v>299</v>
      </c>
      <c r="C77" s="110" t="s">
        <v>684</v>
      </c>
      <c r="D77" s="111" t="s">
        <v>35</v>
      </c>
      <c r="E77" s="125" t="s">
        <v>685</v>
      </c>
    </row>
    <row r="78" spans="1:5" ht="16.75">
      <c r="A78" s="98" t="s">
        <v>686</v>
      </c>
      <c r="B78" s="98" t="s">
        <v>687</v>
      </c>
      <c r="C78" s="99" t="s">
        <v>688</v>
      </c>
      <c r="D78" s="100" t="s">
        <v>689</v>
      </c>
      <c r="E78" s="125" t="s">
        <v>690</v>
      </c>
    </row>
    <row r="79" spans="1:5" ht="16.75">
      <c r="A79" s="98" t="s">
        <v>691</v>
      </c>
      <c r="B79" s="98" t="s">
        <v>692</v>
      </c>
      <c r="C79" s="99" t="s">
        <v>693</v>
      </c>
      <c r="D79" s="100" t="s">
        <v>689</v>
      </c>
      <c r="E79" s="125" t="s">
        <v>694</v>
      </c>
    </row>
    <row r="80" spans="1:5" ht="16.75">
      <c r="A80" s="98" t="s">
        <v>695</v>
      </c>
      <c r="B80" s="116" t="s">
        <v>696</v>
      </c>
      <c r="C80" s="99" t="s">
        <v>697</v>
      </c>
      <c r="D80" s="100" t="s">
        <v>689</v>
      </c>
      <c r="E80" s="125" t="s">
        <v>698</v>
      </c>
    </row>
    <row r="81" spans="1:4" ht="16.75">
      <c r="A81" t="s">
        <v>699</v>
      </c>
      <c r="B81" s="112" t="s">
        <v>700</v>
      </c>
      <c r="C81" s="113" t="s">
        <v>701</v>
      </c>
      <c r="D81" s="114" t="s">
        <v>702</v>
      </c>
    </row>
    <row r="82" spans="1:4" ht="16.75">
      <c r="A82" t="s">
        <v>703</v>
      </c>
      <c r="B82" s="112" t="s">
        <v>704</v>
      </c>
      <c r="C82" s="113" t="s">
        <v>705</v>
      </c>
      <c r="D82" s="114" t="s">
        <v>706</v>
      </c>
    </row>
    <row r="83" spans="1:4" ht="16.75">
      <c r="A83" t="s">
        <v>707</v>
      </c>
      <c r="B83" t="s">
        <v>708</v>
      </c>
      <c r="C83" s="113" t="s">
        <v>709</v>
      </c>
      <c r="D83" s="114" t="s">
        <v>706</v>
      </c>
    </row>
    <row r="84" spans="1:4" ht="16.75">
      <c r="A84" t="s">
        <v>710</v>
      </c>
      <c r="B84" s="112" t="s">
        <v>711</v>
      </c>
      <c r="C84" s="113" t="s">
        <v>712</v>
      </c>
      <c r="D84" s="114" t="s">
        <v>713</v>
      </c>
    </row>
    <row r="85" spans="1:4" ht="16.75">
      <c r="A85" t="s">
        <v>714</v>
      </c>
      <c r="B85" s="112" t="s">
        <v>715</v>
      </c>
      <c r="C85" s="113" t="s">
        <v>716</v>
      </c>
      <c r="D85" s="114" t="s">
        <v>717</v>
      </c>
    </row>
  </sheetData>
  <autoFilter ref="A1:F85" xr:uid="{00000000-0009-0000-0000-000003000000}"/>
  <phoneticPr fontId="3" type="noConversion"/>
  <pageMargins left="0.75" right="0.75" top="1" bottom="1" header="0.5" footer="0.5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L34"/>
  <sheetViews>
    <sheetView workbookViewId="0">
      <selection activeCell="K25" sqref="K25"/>
    </sheetView>
  </sheetViews>
  <sheetFormatPr defaultColWidth="8.7109375" defaultRowHeight="16.75"/>
  <cols>
    <col min="1" max="2" width="7.35546875" style="26" bestFit="1" customWidth="1"/>
    <col min="3" max="3" width="8.7109375" style="26"/>
    <col min="4" max="4" width="13.85546875" style="26" customWidth="1"/>
    <col min="5" max="5" width="10.7109375" style="26" customWidth="1"/>
    <col min="6" max="6" width="9.85546875" style="26" customWidth="1"/>
    <col min="7" max="7" width="13.5" style="26" bestFit="1" customWidth="1"/>
    <col min="8" max="16384" width="8.7109375" style="26"/>
  </cols>
  <sheetData>
    <row r="1" spans="1:12" ht="33.450000000000003">
      <c r="A1" s="38" t="s">
        <v>3</v>
      </c>
      <c r="B1" s="38" t="s">
        <v>4</v>
      </c>
      <c r="D1" s="1" t="s">
        <v>27</v>
      </c>
      <c r="E1" s="1"/>
      <c r="F1" s="1"/>
      <c r="G1" s="1"/>
      <c r="H1" s="1"/>
      <c r="I1" s="1"/>
      <c r="J1" s="1"/>
      <c r="K1" s="1"/>
      <c r="L1" s="1"/>
    </row>
    <row r="2" spans="1:12" ht="17.149999999999999" thickBot="1">
      <c r="A2" s="26">
        <v>250</v>
      </c>
      <c r="B2" s="27">
        <v>2600</v>
      </c>
      <c r="D2" s="1"/>
      <c r="E2" s="1"/>
      <c r="F2" s="1"/>
      <c r="G2" s="1"/>
      <c r="H2" s="1"/>
      <c r="I2" s="1"/>
      <c r="J2" s="1"/>
      <c r="K2" s="1"/>
      <c r="L2" s="1"/>
    </row>
    <row r="3" spans="1:12">
      <c r="A3" s="26">
        <v>300</v>
      </c>
      <c r="B3" s="27">
        <v>2950</v>
      </c>
      <c r="D3" s="15" t="s">
        <v>28</v>
      </c>
      <c r="E3" s="15"/>
      <c r="F3" s="1"/>
      <c r="G3" s="1"/>
      <c r="H3" s="1"/>
      <c r="I3" s="1"/>
      <c r="J3" s="1"/>
      <c r="K3" s="1"/>
      <c r="L3" s="1"/>
    </row>
    <row r="4" spans="1:12">
      <c r="A4" s="26">
        <v>200</v>
      </c>
      <c r="B4" s="27">
        <v>1850</v>
      </c>
      <c r="D4" s="1" t="s">
        <v>29</v>
      </c>
      <c r="E4" s="1">
        <v>0.99653346951844812</v>
      </c>
      <c r="F4" s="1"/>
      <c r="G4" s="1"/>
      <c r="H4" s="1"/>
      <c r="I4" s="1"/>
      <c r="J4" s="1"/>
      <c r="K4" s="1"/>
      <c r="L4" s="1"/>
    </row>
    <row r="5" spans="1:12">
      <c r="A5" s="26">
        <v>150</v>
      </c>
      <c r="B5" s="27">
        <v>1500</v>
      </c>
      <c r="D5" s="1" t="s">
        <v>30</v>
      </c>
      <c r="E5" s="1">
        <v>0.99307895587047579</v>
      </c>
      <c r="F5" s="1"/>
      <c r="G5" s="1"/>
      <c r="H5" s="1"/>
      <c r="I5" s="1"/>
      <c r="J5" s="1"/>
      <c r="K5" s="1"/>
      <c r="L5" s="1"/>
    </row>
    <row r="6" spans="1:12">
      <c r="A6" s="26">
        <v>200</v>
      </c>
      <c r="B6" s="27">
        <v>2400</v>
      </c>
      <c r="D6" s="1" t="s">
        <v>31</v>
      </c>
      <c r="E6" s="1">
        <v>0.88196784475936474</v>
      </c>
      <c r="F6" s="1"/>
      <c r="G6" s="1"/>
      <c r="H6" s="1"/>
      <c r="I6" s="1"/>
      <c r="J6" s="1"/>
      <c r="K6" s="1"/>
      <c r="L6" s="1"/>
    </row>
    <row r="7" spans="1:12">
      <c r="A7" s="26">
        <v>240</v>
      </c>
      <c r="B7" s="27">
        <v>2800</v>
      </c>
      <c r="D7" s="1" t="s">
        <v>32</v>
      </c>
      <c r="E7" s="1">
        <v>203.45722361020921</v>
      </c>
      <c r="F7" s="1"/>
      <c r="G7" s="1"/>
      <c r="H7" s="1"/>
      <c r="I7" s="1"/>
      <c r="J7" s="1"/>
      <c r="K7" s="1"/>
      <c r="L7" s="1"/>
    </row>
    <row r="8" spans="1:12" ht="17.149999999999999" thickBot="1">
      <c r="A8" s="26">
        <v>300</v>
      </c>
      <c r="B8" s="27">
        <v>2960</v>
      </c>
      <c r="D8" s="16" t="s">
        <v>33</v>
      </c>
      <c r="E8" s="16">
        <v>10</v>
      </c>
      <c r="F8" s="1"/>
      <c r="G8" s="1"/>
      <c r="H8" s="1"/>
      <c r="I8" s="1"/>
      <c r="J8" s="1"/>
      <c r="K8" s="1"/>
      <c r="L8" s="1"/>
    </row>
    <row r="9" spans="1:12">
      <c r="A9" s="26">
        <v>150</v>
      </c>
      <c r="B9" s="27">
        <v>1600</v>
      </c>
      <c r="D9" s="1"/>
      <c r="E9" s="1"/>
      <c r="F9" s="1"/>
      <c r="G9" s="1"/>
      <c r="H9" s="1"/>
      <c r="I9" s="1"/>
      <c r="J9" s="1"/>
      <c r="K9" s="1"/>
      <c r="L9" s="1"/>
    </row>
    <row r="10" spans="1:12" ht="17.149999999999999" thickBot="1">
      <c r="A10" s="26">
        <v>120</v>
      </c>
      <c r="B10" s="27">
        <v>1500</v>
      </c>
      <c r="D10" s="1" t="s">
        <v>34</v>
      </c>
      <c r="E10" s="1"/>
      <c r="F10" s="1"/>
      <c r="G10" s="1"/>
      <c r="H10" s="1"/>
      <c r="I10" s="1"/>
      <c r="J10" s="1"/>
      <c r="K10" s="1"/>
      <c r="L10" s="1"/>
    </row>
    <row r="11" spans="1:12">
      <c r="A11" s="26">
        <v>220</v>
      </c>
      <c r="B11" s="27">
        <v>2350</v>
      </c>
      <c r="D11" s="17"/>
      <c r="E11" s="17" t="s">
        <v>39</v>
      </c>
      <c r="F11" s="17" t="s">
        <v>40</v>
      </c>
      <c r="G11" s="17" t="s">
        <v>41</v>
      </c>
      <c r="H11" s="17" t="s">
        <v>42</v>
      </c>
      <c r="I11" s="17" t="s">
        <v>43</v>
      </c>
      <c r="J11" s="1"/>
      <c r="K11" s="1"/>
      <c r="L11" s="1"/>
    </row>
    <row r="12" spans="1:12">
      <c r="B12" s="27"/>
      <c r="D12" s="1" t="s">
        <v>35</v>
      </c>
      <c r="E12" s="1">
        <v>1</v>
      </c>
      <c r="F12" s="1">
        <v>53456546.42344743</v>
      </c>
      <c r="G12" s="1">
        <v>53456546.42344743</v>
      </c>
      <c r="H12" s="1">
        <v>1291.3818255698218</v>
      </c>
      <c r="I12" s="1">
        <v>3.9386121888074215E-10</v>
      </c>
      <c r="J12" s="1"/>
      <c r="K12" s="1"/>
      <c r="L12" s="1"/>
    </row>
    <row r="13" spans="1:12">
      <c r="B13" s="27"/>
      <c r="D13" s="1" t="s">
        <v>36</v>
      </c>
      <c r="E13" s="1">
        <v>9</v>
      </c>
      <c r="F13" s="1">
        <v>372553.57655257208</v>
      </c>
      <c r="G13" s="1">
        <v>41394.841839174675</v>
      </c>
      <c r="H13" s="1"/>
      <c r="I13" s="1"/>
      <c r="J13" s="1"/>
      <c r="K13" s="1"/>
      <c r="L13" s="1"/>
    </row>
    <row r="14" spans="1:12" ht="17.149999999999999" thickBot="1">
      <c r="D14" s="16" t="s">
        <v>37</v>
      </c>
      <c r="E14" s="16">
        <v>10</v>
      </c>
      <c r="F14" s="16">
        <v>53829100</v>
      </c>
      <c r="G14" s="16"/>
      <c r="H14" s="16"/>
      <c r="I14" s="16"/>
      <c r="J14" s="1"/>
      <c r="K14" s="1"/>
      <c r="L14" s="1"/>
    </row>
    <row r="15" spans="1:12" ht="17.149999999999999" thickBot="1">
      <c r="D15" s="1"/>
      <c r="E15" s="1"/>
      <c r="F15" s="1"/>
      <c r="G15" s="1"/>
      <c r="H15" s="1"/>
      <c r="I15" s="1"/>
      <c r="J15" s="1"/>
      <c r="K15" s="1"/>
      <c r="L15" s="1"/>
    </row>
    <row r="16" spans="1:12">
      <c r="D16" s="17"/>
      <c r="E16" s="17" t="s">
        <v>44</v>
      </c>
      <c r="F16" s="17" t="s">
        <v>32</v>
      </c>
      <c r="G16" s="17" t="s">
        <v>45</v>
      </c>
      <c r="H16" s="17" t="s">
        <v>46</v>
      </c>
      <c r="I16" s="17" t="s">
        <v>47</v>
      </c>
      <c r="J16" s="17" t="s">
        <v>48</v>
      </c>
      <c r="K16" s="17" t="s">
        <v>49</v>
      </c>
      <c r="L16" s="17" t="s">
        <v>50</v>
      </c>
    </row>
    <row r="17" spans="4:12">
      <c r="D17" s="1" t="s">
        <v>38</v>
      </c>
      <c r="E17" s="1">
        <v>0</v>
      </c>
      <c r="F17" s="1" t="e">
        <v>#N/A</v>
      </c>
      <c r="G17" s="1" t="e">
        <v>#N/A</v>
      </c>
      <c r="H17" s="1" t="e">
        <v>#N/A</v>
      </c>
      <c r="I17" s="1" t="e">
        <v>#N/A</v>
      </c>
      <c r="J17" s="1" t="e">
        <v>#N/A</v>
      </c>
      <c r="K17" s="1" t="e">
        <v>#N/A</v>
      </c>
      <c r="L17" s="1" t="e">
        <v>#N/A</v>
      </c>
    </row>
    <row r="18" spans="4:12" ht="17.149999999999999" thickBot="1">
      <c r="D18" s="16" t="s">
        <v>51</v>
      </c>
      <c r="E18" s="16">
        <v>10.467308874769421</v>
      </c>
      <c r="F18" s="16">
        <v>0.29127801394618413</v>
      </c>
      <c r="G18" s="16">
        <v>35.935801446048508</v>
      </c>
      <c r="H18" s="16">
        <v>4.9520512460039857E-11</v>
      </c>
      <c r="I18" s="16">
        <v>9.8083922291554249</v>
      </c>
      <c r="J18" s="16">
        <v>11.126225520383416</v>
      </c>
      <c r="K18" s="16">
        <v>9.8083922291554249</v>
      </c>
      <c r="L18" s="16">
        <v>11.126225520383416</v>
      </c>
    </row>
    <row r="19" spans="4:12">
      <c r="D19" s="1"/>
      <c r="E19" s="1"/>
      <c r="F19" s="1"/>
      <c r="G19" s="1"/>
      <c r="H19" s="1"/>
      <c r="I19" s="1"/>
      <c r="J19" s="1"/>
      <c r="K19" s="1"/>
      <c r="L19" s="1"/>
    </row>
    <row r="20" spans="4:12">
      <c r="D20" s="1"/>
      <c r="E20" s="1"/>
      <c r="F20" s="1"/>
      <c r="G20" s="1"/>
      <c r="H20" s="1"/>
      <c r="I20" s="1"/>
      <c r="J20" s="1"/>
      <c r="K20" s="1"/>
      <c r="L20" s="1"/>
    </row>
    <row r="21" spans="4:12">
      <c r="D21" s="1"/>
      <c r="E21" s="1"/>
      <c r="F21" s="1"/>
      <c r="G21" s="1"/>
      <c r="H21" s="1"/>
      <c r="I21" s="1"/>
      <c r="J21" s="1"/>
      <c r="K21" s="1"/>
      <c r="L21" s="1"/>
    </row>
    <row r="22" spans="4:12">
      <c r="D22" s="1" t="s">
        <v>52</v>
      </c>
      <c r="E22" s="1"/>
      <c r="F22" s="1"/>
      <c r="G22" s="1"/>
      <c r="H22" s="1"/>
      <c r="I22" s="1"/>
      <c r="J22" s="1"/>
      <c r="K22" s="1"/>
      <c r="L22" s="1"/>
    </row>
    <row r="23" spans="4:12" ht="17.149999999999999" thickBot="1">
      <c r="D23" s="1"/>
      <c r="E23" s="1"/>
      <c r="F23" s="1"/>
      <c r="G23" s="1"/>
      <c r="H23" s="1"/>
      <c r="I23" s="1"/>
      <c r="J23" s="1"/>
      <c r="K23" s="1"/>
      <c r="L23" s="1"/>
    </row>
    <row r="24" spans="4:12">
      <c r="D24" s="17" t="s">
        <v>53</v>
      </c>
      <c r="E24" s="17" t="s">
        <v>54</v>
      </c>
      <c r="F24" s="17" t="s">
        <v>36</v>
      </c>
      <c r="G24" s="17" t="s">
        <v>86</v>
      </c>
      <c r="H24" s="1"/>
      <c r="I24" s="1"/>
      <c r="J24" s="1"/>
      <c r="K24" s="1"/>
      <c r="L24" s="1"/>
    </row>
    <row r="25" spans="4:12">
      <c r="D25" s="1">
        <v>1</v>
      </c>
      <c r="E25" s="1">
        <v>2616.827218692355</v>
      </c>
      <c r="F25" s="1">
        <v>-16.827218692355018</v>
      </c>
      <c r="G25" s="1">
        <v>-8.7180221980465961E-2</v>
      </c>
      <c r="H25" s="1"/>
      <c r="I25" s="1"/>
      <c r="J25" s="1"/>
      <c r="K25" s="1"/>
      <c r="L25" s="1"/>
    </row>
    <row r="26" spans="4:12">
      <c r="D26" s="1">
        <v>2</v>
      </c>
      <c r="E26" s="1">
        <v>3140.1926624308262</v>
      </c>
      <c r="F26" s="1">
        <v>-190.1926624308262</v>
      </c>
      <c r="G26" s="1">
        <v>-0.98537012164157556</v>
      </c>
      <c r="H26" s="1"/>
      <c r="I26" s="1"/>
      <c r="J26" s="1"/>
      <c r="K26" s="1"/>
      <c r="L26" s="1"/>
    </row>
    <row r="27" spans="4:12">
      <c r="D27" s="1">
        <v>3</v>
      </c>
      <c r="E27" s="1">
        <v>2093.4617749538843</v>
      </c>
      <c r="F27" s="1">
        <v>-243.46177495388429</v>
      </c>
      <c r="G27" s="1">
        <v>-1.2613523347076303</v>
      </c>
      <c r="H27" s="1"/>
      <c r="I27" s="1"/>
      <c r="J27" s="1"/>
      <c r="K27" s="1"/>
      <c r="L27" s="1"/>
    </row>
    <row r="28" spans="4:12">
      <c r="D28" s="1">
        <v>4</v>
      </c>
      <c r="E28" s="1">
        <v>1570.0963312154131</v>
      </c>
      <c r="F28" s="1">
        <v>-70.096331215413102</v>
      </c>
      <c r="G28" s="1">
        <v>-0.36316243504652079</v>
      </c>
      <c r="H28" s="1"/>
      <c r="I28" s="1"/>
      <c r="J28" s="1"/>
      <c r="K28" s="1"/>
      <c r="L28" s="1"/>
    </row>
    <row r="29" spans="4:12">
      <c r="D29" s="1">
        <v>5</v>
      </c>
      <c r="E29" s="1">
        <v>2093.4617749538843</v>
      </c>
      <c r="F29" s="1">
        <v>306.53822504611571</v>
      </c>
      <c r="G29" s="1">
        <v>1.5881454323262432</v>
      </c>
      <c r="H29" s="1"/>
      <c r="I29" s="1"/>
      <c r="J29" s="1"/>
      <c r="K29" s="1"/>
      <c r="L29" s="1"/>
    </row>
    <row r="30" spans="4:12">
      <c r="D30" s="1">
        <v>6</v>
      </c>
      <c r="E30" s="1">
        <v>2512.1541299446608</v>
      </c>
      <c r="F30" s="1">
        <v>287.84587005533922</v>
      </c>
      <c r="G30" s="1">
        <v>1.4913021163138394</v>
      </c>
      <c r="H30" s="1"/>
      <c r="I30" s="1"/>
      <c r="J30" s="1"/>
      <c r="K30" s="1"/>
      <c r="L30" s="1"/>
    </row>
    <row r="31" spans="4:12">
      <c r="D31" s="1">
        <v>7</v>
      </c>
      <c r="E31" s="1">
        <v>3140.1926624308262</v>
      </c>
      <c r="F31" s="1">
        <v>-180.1926624308262</v>
      </c>
      <c r="G31" s="1">
        <v>-0.93356107133186872</v>
      </c>
      <c r="H31" s="1"/>
      <c r="I31" s="1"/>
      <c r="J31" s="1"/>
      <c r="K31" s="1"/>
      <c r="L31" s="1"/>
    </row>
    <row r="32" spans="4:12">
      <c r="D32" s="1">
        <v>8</v>
      </c>
      <c r="E32" s="1">
        <v>1570.0963312154131</v>
      </c>
      <c r="F32" s="1">
        <v>29.903668784586898</v>
      </c>
      <c r="G32" s="1">
        <v>0.15492806805054712</v>
      </c>
      <c r="H32" s="1"/>
      <c r="I32" s="1"/>
      <c r="J32" s="1"/>
      <c r="K32" s="1"/>
      <c r="L32" s="1"/>
    </row>
    <row r="33" spans="4:12">
      <c r="D33" s="1">
        <v>9</v>
      </c>
      <c r="E33" s="1">
        <v>1256.0770649723304</v>
      </c>
      <c r="F33" s="1">
        <v>243.92293502766961</v>
      </c>
      <c r="G33" s="1">
        <v>1.2637415612539875</v>
      </c>
      <c r="H33" s="1"/>
      <c r="I33" s="1"/>
      <c r="J33" s="1"/>
      <c r="K33" s="1"/>
      <c r="L33" s="1"/>
    </row>
    <row r="34" spans="4:12" ht="17.149999999999999" thickBot="1">
      <c r="D34" s="16">
        <v>10</v>
      </c>
      <c r="E34" s="16">
        <v>2302.8079524492723</v>
      </c>
      <c r="F34" s="16">
        <v>47.192047550727693</v>
      </c>
      <c r="G34" s="16">
        <v>0.24449751657737262</v>
      </c>
      <c r="H34" s="1"/>
      <c r="I34" s="1"/>
      <c r="J34" s="1"/>
      <c r="K34" s="1"/>
      <c r="L34" s="1"/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indexed="40"/>
  </sheetPr>
  <dimension ref="A1:B13"/>
  <sheetViews>
    <sheetView workbookViewId="0">
      <selection activeCell="D1" sqref="D1:L33"/>
    </sheetView>
  </sheetViews>
  <sheetFormatPr defaultColWidth="8.7109375" defaultRowHeight="16.75"/>
  <cols>
    <col min="1" max="16384" width="8.7109375" style="1"/>
  </cols>
  <sheetData>
    <row r="1" spans="1:2" ht="33.450000000000003">
      <c r="A1" s="36" t="s">
        <v>25</v>
      </c>
      <c r="B1" s="36" t="s">
        <v>26</v>
      </c>
    </row>
    <row r="2" spans="1:2">
      <c r="A2" s="1">
        <v>250</v>
      </c>
      <c r="B2" s="14">
        <v>2600</v>
      </c>
    </row>
    <row r="3" spans="1:2">
      <c r="A3" s="1">
        <v>300</v>
      </c>
      <c r="B3" s="14">
        <v>2950</v>
      </c>
    </row>
    <row r="4" spans="1:2">
      <c r="A4" s="1">
        <v>200</v>
      </c>
      <c r="B4" s="14">
        <v>1850</v>
      </c>
    </row>
    <row r="5" spans="1:2">
      <c r="A5" s="1">
        <v>150</v>
      </c>
      <c r="B5" s="14">
        <v>1500</v>
      </c>
    </row>
    <row r="6" spans="1:2">
      <c r="A6" s="1">
        <v>200</v>
      </c>
      <c r="B6" s="14">
        <v>2400</v>
      </c>
    </row>
    <row r="7" spans="1:2">
      <c r="A7" s="1">
        <v>240</v>
      </c>
      <c r="B7" s="14">
        <v>2800</v>
      </c>
    </row>
    <row r="8" spans="1:2">
      <c r="A8" s="1">
        <v>300</v>
      </c>
      <c r="B8" s="14">
        <v>2960</v>
      </c>
    </row>
    <row r="9" spans="1:2">
      <c r="A9" s="1">
        <v>150</v>
      </c>
      <c r="B9" s="14">
        <v>1600</v>
      </c>
    </row>
    <row r="10" spans="1:2">
      <c r="A10" s="1">
        <v>120</v>
      </c>
      <c r="B10" s="14">
        <v>1500</v>
      </c>
    </row>
    <row r="11" spans="1:2">
      <c r="A11" s="1">
        <v>220</v>
      </c>
      <c r="B11" s="14">
        <v>2350</v>
      </c>
    </row>
    <row r="12" spans="1:2">
      <c r="B12" s="14"/>
    </row>
    <row r="13" spans="1:2">
      <c r="B13" s="14"/>
    </row>
  </sheetData>
  <phoneticPr fontId="3" type="noConversion"/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indexed="40"/>
  </sheetPr>
  <dimension ref="A1:C11"/>
  <sheetViews>
    <sheetView workbookViewId="0">
      <selection activeCell="A2" sqref="A2"/>
    </sheetView>
  </sheetViews>
  <sheetFormatPr defaultColWidth="9" defaultRowHeight="16.75"/>
  <cols>
    <col min="1" max="1" width="5.5" style="18" bestFit="1" customWidth="1"/>
    <col min="2" max="2" width="9.7109375" style="18" customWidth="1"/>
    <col min="3" max="3" width="9.85546875" style="18" customWidth="1"/>
    <col min="4" max="16384" width="9" style="18"/>
  </cols>
  <sheetData>
    <row r="1" spans="1:3" ht="33.75" customHeight="1">
      <c r="A1" s="39" t="s">
        <v>55</v>
      </c>
      <c r="B1" s="40" t="s">
        <v>56</v>
      </c>
      <c r="C1" s="40" t="s">
        <v>57</v>
      </c>
    </row>
    <row r="2" spans="1:3">
      <c r="A2" s="18">
        <v>1</v>
      </c>
      <c r="B2" s="18">
        <v>65</v>
      </c>
      <c r="C2" s="18">
        <v>52</v>
      </c>
    </row>
    <row r="3" spans="1:3">
      <c r="A3" s="18">
        <v>2</v>
      </c>
      <c r="B3" s="18">
        <v>102</v>
      </c>
      <c r="C3" s="18">
        <v>85</v>
      </c>
    </row>
    <row r="4" spans="1:3">
      <c r="A4" s="18">
        <v>3</v>
      </c>
      <c r="B4" s="18">
        <v>42</v>
      </c>
      <c r="C4" s="18">
        <v>37</v>
      </c>
    </row>
    <row r="5" spans="1:3">
      <c r="A5" s="18">
        <v>4</v>
      </c>
      <c r="B5" s="18">
        <v>58</v>
      </c>
      <c r="C5" s="18">
        <v>48</v>
      </c>
    </row>
    <row r="6" spans="1:3">
      <c r="A6" s="18">
        <v>5</v>
      </c>
      <c r="B6" s="18">
        <v>95</v>
      </c>
      <c r="C6" s="18">
        <v>81</v>
      </c>
    </row>
    <row r="7" spans="1:3">
      <c r="A7" s="18">
        <v>6</v>
      </c>
      <c r="B7" s="18">
        <v>73</v>
      </c>
      <c r="C7" s="18">
        <v>61</v>
      </c>
    </row>
    <row r="8" spans="1:3">
      <c r="A8" s="18">
        <v>7</v>
      </c>
      <c r="B8" s="18">
        <v>32</v>
      </c>
      <c r="C8" s="18">
        <v>25</v>
      </c>
    </row>
    <row r="9" spans="1:3">
      <c r="A9" s="18">
        <v>8</v>
      </c>
      <c r="B9" s="18">
        <v>124</v>
      </c>
      <c r="C9" s="18">
        <v>108</v>
      </c>
    </row>
    <row r="10" spans="1:3">
      <c r="A10" s="18">
        <v>9</v>
      </c>
      <c r="B10" s="18">
        <v>135</v>
      </c>
      <c r="C10" s="18">
        <v>120</v>
      </c>
    </row>
    <row r="11" spans="1:3">
      <c r="A11" s="18">
        <v>10</v>
      </c>
      <c r="B11" s="18">
        <v>45</v>
      </c>
      <c r="C11" s="18">
        <v>40</v>
      </c>
    </row>
  </sheetData>
  <phoneticPr fontId="3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M42"/>
  <sheetViews>
    <sheetView workbookViewId="0">
      <selection activeCell="Q22" sqref="Q22"/>
    </sheetView>
  </sheetViews>
  <sheetFormatPr defaultColWidth="8.7109375" defaultRowHeight="16.75"/>
  <cols>
    <col min="1" max="1" width="5.640625" style="26" bestFit="1" customWidth="1"/>
    <col min="2" max="2" width="9.640625" style="26" bestFit="1" customWidth="1"/>
    <col min="3" max="3" width="6.2109375" style="26" bestFit="1" customWidth="1"/>
    <col min="4" max="4" width="8.7109375" style="26"/>
    <col min="5" max="5" width="12.85546875" customWidth="1"/>
    <col min="6" max="6" width="8.140625" customWidth="1"/>
    <col min="14" max="16384" width="8.7109375" style="26"/>
  </cols>
  <sheetData>
    <row r="1" spans="1:13" ht="30.75" customHeight="1">
      <c r="A1" s="29" t="s">
        <v>58</v>
      </c>
      <c r="B1" s="41" t="s">
        <v>59</v>
      </c>
      <c r="C1" s="41" t="s">
        <v>60</v>
      </c>
      <c r="E1" s="1" t="s">
        <v>27</v>
      </c>
      <c r="F1" s="1"/>
      <c r="G1" s="1"/>
      <c r="H1" s="1"/>
      <c r="I1" s="1"/>
      <c r="J1" s="1"/>
      <c r="K1" s="1"/>
      <c r="L1" s="1"/>
      <c r="M1" s="1"/>
    </row>
    <row r="2" spans="1:13" ht="17.149999999999999" thickBot="1">
      <c r="A2" s="26">
        <v>1</v>
      </c>
      <c r="B2" s="28">
        <v>1.5</v>
      </c>
      <c r="C2" s="26">
        <v>61</v>
      </c>
      <c r="E2" s="1"/>
      <c r="F2" s="1"/>
      <c r="G2" s="1"/>
      <c r="H2" s="1"/>
      <c r="I2" s="1"/>
      <c r="J2" s="1"/>
      <c r="K2" s="1"/>
      <c r="L2" s="1"/>
      <c r="M2" s="1"/>
    </row>
    <row r="3" spans="1:13">
      <c r="A3" s="26">
        <v>2</v>
      </c>
      <c r="B3" s="28">
        <v>1.8</v>
      </c>
      <c r="C3" s="26">
        <v>57</v>
      </c>
      <c r="E3" s="15" t="s">
        <v>28</v>
      </c>
      <c r="F3" s="15"/>
      <c r="G3" s="1"/>
      <c r="H3" s="1"/>
      <c r="I3" s="1"/>
      <c r="J3" s="1"/>
      <c r="K3" s="1"/>
      <c r="L3" s="1"/>
      <c r="M3" s="1"/>
    </row>
    <row r="4" spans="1:13">
      <c r="A4" s="26">
        <v>3</v>
      </c>
      <c r="B4" s="28">
        <v>4.5999999999999996</v>
      </c>
      <c r="C4" s="26">
        <v>42</v>
      </c>
      <c r="E4" s="1" t="s">
        <v>29</v>
      </c>
      <c r="F4" s="1">
        <v>0.97160511393867788</v>
      </c>
      <c r="G4" s="1"/>
      <c r="H4" s="1"/>
      <c r="I4" s="1"/>
      <c r="J4" s="1"/>
      <c r="K4" s="1"/>
      <c r="L4" s="1"/>
      <c r="M4" s="1"/>
    </row>
    <row r="5" spans="1:13">
      <c r="A5" s="26">
        <v>4</v>
      </c>
      <c r="B5" s="28">
        <v>2.4</v>
      </c>
      <c r="C5" s="26">
        <v>40</v>
      </c>
      <c r="E5" s="1" t="s">
        <v>30</v>
      </c>
      <c r="F5" s="1">
        <v>0.94401649743179128</v>
      </c>
      <c r="G5" s="1"/>
      <c r="H5" s="1"/>
      <c r="I5" s="1"/>
      <c r="J5" s="1"/>
      <c r="K5" s="1"/>
      <c r="L5" s="1"/>
      <c r="M5" s="1"/>
    </row>
    <row r="6" spans="1:13">
      <c r="A6" s="26">
        <v>5</v>
      </c>
      <c r="B6" s="28">
        <v>6.7</v>
      </c>
      <c r="C6" s="26">
        <v>27</v>
      </c>
      <c r="E6" s="1" t="s">
        <v>31</v>
      </c>
      <c r="F6" s="1">
        <v>0.92802121098373169</v>
      </c>
      <c r="G6" s="1"/>
      <c r="H6" s="1"/>
      <c r="I6" s="1"/>
      <c r="J6" s="1"/>
      <c r="K6" s="1"/>
      <c r="L6" s="1"/>
      <c r="M6" s="1"/>
    </row>
    <row r="7" spans="1:13">
      <c r="A7" s="26">
        <v>6</v>
      </c>
      <c r="B7" s="28">
        <v>5.2</v>
      </c>
      <c r="C7" s="26">
        <v>25</v>
      </c>
      <c r="E7" s="1" t="s">
        <v>32</v>
      </c>
      <c r="F7" s="1">
        <v>4.6927934518459802</v>
      </c>
      <c r="G7" s="1"/>
      <c r="H7" s="1"/>
      <c r="I7" s="1"/>
      <c r="J7" s="1"/>
      <c r="K7" s="1"/>
      <c r="L7" s="1"/>
      <c r="M7" s="1"/>
    </row>
    <row r="8" spans="1:13" ht="17.149999999999999" thickBot="1">
      <c r="A8" s="26">
        <v>7</v>
      </c>
      <c r="B8" s="28">
        <v>4.7</v>
      </c>
      <c r="C8" s="26">
        <v>23</v>
      </c>
      <c r="E8" s="16" t="s">
        <v>33</v>
      </c>
      <c r="F8" s="16">
        <v>10</v>
      </c>
      <c r="G8" s="1"/>
      <c r="H8" s="1"/>
      <c r="I8" s="1"/>
      <c r="J8" s="1"/>
      <c r="K8" s="1"/>
      <c r="L8" s="1"/>
      <c r="M8" s="1"/>
    </row>
    <row r="9" spans="1:13">
      <c r="A9" s="26">
        <v>8</v>
      </c>
      <c r="B9" s="28">
        <v>7.6</v>
      </c>
      <c r="C9" s="26">
        <v>18</v>
      </c>
      <c r="E9" s="1"/>
      <c r="F9" s="1"/>
      <c r="G9" s="1"/>
      <c r="H9" s="1"/>
      <c r="I9" s="1"/>
      <c r="J9" s="1"/>
      <c r="K9" s="1"/>
      <c r="L9" s="1"/>
      <c r="M9" s="1"/>
    </row>
    <row r="10" spans="1:13" ht="17.149999999999999" thickBot="1">
      <c r="A10" s="26">
        <v>9</v>
      </c>
      <c r="B10" s="28">
        <v>9.5</v>
      </c>
      <c r="C10" s="26">
        <v>15</v>
      </c>
      <c r="E10" s="1" t="s">
        <v>34</v>
      </c>
      <c r="F10" s="1"/>
      <c r="G10" s="1"/>
      <c r="H10" s="1"/>
      <c r="I10" s="1"/>
      <c r="J10" s="1"/>
      <c r="K10" s="1"/>
      <c r="L10" s="1"/>
      <c r="M10" s="1"/>
    </row>
    <row r="11" spans="1:13">
      <c r="A11" s="26">
        <v>10</v>
      </c>
      <c r="B11" s="28">
        <v>12.3</v>
      </c>
      <c r="C11" s="26">
        <v>10</v>
      </c>
      <c r="E11" s="17"/>
      <c r="F11" s="17" t="s">
        <v>39</v>
      </c>
      <c r="G11" s="17" t="s">
        <v>40</v>
      </c>
      <c r="H11" s="17" t="s">
        <v>41</v>
      </c>
      <c r="I11" s="17" t="s">
        <v>42</v>
      </c>
      <c r="J11" s="17" t="s">
        <v>43</v>
      </c>
      <c r="K11" s="1"/>
      <c r="L11" s="1"/>
      <c r="M11" s="1"/>
    </row>
    <row r="12" spans="1:13">
      <c r="E12" s="1" t="s">
        <v>35</v>
      </c>
      <c r="F12" s="1">
        <v>2</v>
      </c>
      <c r="G12" s="1">
        <v>2599.4438273281799</v>
      </c>
      <c r="H12" s="1">
        <v>1299.7219136640899</v>
      </c>
      <c r="I12" s="1">
        <v>59.018417738077339</v>
      </c>
      <c r="J12" s="1">
        <v>4.1515496106844866E-5</v>
      </c>
      <c r="K12" s="1"/>
      <c r="L12" s="1"/>
      <c r="M12" s="1"/>
    </row>
    <row r="13" spans="1:13">
      <c r="E13" s="1" t="s">
        <v>36</v>
      </c>
      <c r="F13" s="1">
        <v>7</v>
      </c>
      <c r="G13" s="1">
        <v>154.15617267181958</v>
      </c>
      <c r="H13" s="1">
        <v>22.022310381688509</v>
      </c>
      <c r="I13" s="1"/>
      <c r="J13" s="1"/>
      <c r="K13" s="1"/>
      <c r="L13" s="1"/>
      <c r="M13" s="1"/>
    </row>
    <row r="14" spans="1:13" ht="17.149999999999999" thickBot="1">
      <c r="E14" s="16" t="s">
        <v>37</v>
      </c>
      <c r="F14" s="16">
        <v>9</v>
      </c>
      <c r="G14" s="16">
        <v>2753.5999999999995</v>
      </c>
      <c r="H14" s="16"/>
      <c r="I14" s="16"/>
      <c r="J14" s="16"/>
      <c r="K14" s="1"/>
      <c r="L14" s="1"/>
      <c r="M14" s="1"/>
    </row>
    <row r="15" spans="1:13" ht="17.149999999999999" thickBot="1"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E16" s="17"/>
      <c r="F16" s="17" t="s">
        <v>44</v>
      </c>
      <c r="G16" s="17" t="s">
        <v>32</v>
      </c>
      <c r="H16" s="17" t="s">
        <v>45</v>
      </c>
      <c r="I16" s="17" t="s">
        <v>46</v>
      </c>
      <c r="J16" s="17" t="s">
        <v>47</v>
      </c>
      <c r="K16" s="17" t="s">
        <v>48</v>
      </c>
      <c r="L16" s="17" t="s">
        <v>49</v>
      </c>
      <c r="M16" s="17" t="s">
        <v>50</v>
      </c>
    </row>
    <row r="17" spans="5:13">
      <c r="E17" s="1" t="s">
        <v>38</v>
      </c>
      <c r="F17" s="1">
        <v>62.646799446817965</v>
      </c>
      <c r="G17" s="1">
        <v>3.2071020243546258</v>
      </c>
      <c r="H17" s="1">
        <v>19.533771913422228</v>
      </c>
      <c r="I17" s="1">
        <v>2.2998812953136666E-7</v>
      </c>
      <c r="J17" s="1">
        <v>55.063208222696701</v>
      </c>
      <c r="K17" s="1">
        <v>70.230390670939229</v>
      </c>
      <c r="L17" s="1">
        <v>55.063208222696701</v>
      </c>
      <c r="M17" s="1">
        <v>70.230390670939229</v>
      </c>
    </row>
    <row r="18" spans="5:13">
      <c r="E18" s="1" t="s">
        <v>67</v>
      </c>
      <c r="F18" s="1">
        <v>-5.3738535055441687</v>
      </c>
      <c r="G18" s="1">
        <v>1.2160405671453323</v>
      </c>
      <c r="H18" s="1">
        <v>-4.419139994777761</v>
      </c>
      <c r="I18" s="1">
        <v>3.0844930138734911E-3</v>
      </c>
      <c r="J18" s="1">
        <v>-8.2493325215366653</v>
      </c>
      <c r="K18" s="1">
        <v>-2.4983744895516717</v>
      </c>
      <c r="L18" s="1">
        <v>-8.2493325215366653</v>
      </c>
      <c r="M18" s="1">
        <v>-2.4983744895516717</v>
      </c>
    </row>
    <row r="19" spans="5:13" ht="33.9" thickBot="1">
      <c r="E19" s="42" t="s">
        <v>68</v>
      </c>
      <c r="F19" s="16">
        <v>-0.2292371521003615</v>
      </c>
      <c r="G19" s="16">
        <v>1.0591035933101731</v>
      </c>
      <c r="H19" s="16">
        <v>-0.21644450415269834</v>
      </c>
      <c r="I19" s="16">
        <v>0.83481381741895555</v>
      </c>
      <c r="J19" s="16">
        <v>-2.7336191937906591</v>
      </c>
      <c r="K19" s="16">
        <v>2.275144889589936</v>
      </c>
      <c r="L19" s="16">
        <v>-2.7336191937906591</v>
      </c>
      <c r="M19" s="16">
        <v>2.275144889589936</v>
      </c>
    </row>
    <row r="20" spans="5:13">
      <c r="E20" s="1"/>
      <c r="F20" s="1"/>
      <c r="G20" s="1"/>
      <c r="H20" s="1"/>
      <c r="I20" s="1"/>
      <c r="J20" s="1"/>
      <c r="K20" s="1"/>
      <c r="L20" s="1"/>
      <c r="M20" s="1"/>
    </row>
    <row r="21" spans="5:13">
      <c r="E21" s="1"/>
      <c r="F21" s="1"/>
      <c r="G21" s="1"/>
      <c r="H21" s="1"/>
      <c r="I21" s="1"/>
      <c r="J21" s="1"/>
      <c r="K21" s="1"/>
      <c r="L21" s="1"/>
      <c r="M21" s="1"/>
    </row>
    <row r="22" spans="5:13">
      <c r="E22" s="1" t="s">
        <v>27</v>
      </c>
      <c r="F22" s="1"/>
      <c r="G22" s="1"/>
      <c r="H22" s="1"/>
      <c r="I22" s="1"/>
      <c r="J22" s="1"/>
      <c r="K22" s="1"/>
      <c r="L22" s="1"/>
      <c r="M22" s="1"/>
    </row>
    <row r="23" spans="5:13" ht="17.149999999999999" thickBot="1">
      <c r="E23" s="1"/>
      <c r="F23" s="1"/>
      <c r="G23" s="1"/>
      <c r="H23" s="1"/>
      <c r="I23" s="1"/>
      <c r="J23" s="1"/>
      <c r="K23" s="1"/>
      <c r="L23" s="1"/>
      <c r="M23" s="1"/>
    </row>
    <row r="24" spans="5:13">
      <c r="E24" s="15" t="s">
        <v>28</v>
      </c>
      <c r="F24" s="15"/>
      <c r="G24" s="1"/>
      <c r="H24" s="1"/>
      <c r="I24" s="1"/>
      <c r="J24" s="1"/>
      <c r="K24" s="1"/>
      <c r="L24" s="1"/>
      <c r="M24" s="1"/>
    </row>
    <row r="25" spans="5:13">
      <c r="E25" s="1" t="s">
        <v>29</v>
      </c>
      <c r="F25" s="1">
        <v>0.97141228222394582</v>
      </c>
      <c r="G25" s="1"/>
      <c r="H25" s="1"/>
      <c r="I25" s="1"/>
      <c r="J25" s="1"/>
      <c r="K25" s="1"/>
      <c r="L25" s="1"/>
      <c r="M25" s="1"/>
    </row>
    <row r="26" spans="5:13">
      <c r="E26" s="1" t="s">
        <v>30</v>
      </c>
      <c r="F26" s="1">
        <v>0.94364182205553504</v>
      </c>
      <c r="G26" s="1"/>
      <c r="H26" s="1"/>
      <c r="I26" s="1"/>
      <c r="J26" s="1"/>
      <c r="K26" s="1"/>
      <c r="L26" s="1"/>
      <c r="M26" s="1"/>
    </row>
    <row r="27" spans="5:13">
      <c r="E27" s="1" t="s">
        <v>31</v>
      </c>
      <c r="F27" s="1">
        <v>0.93659704981247693</v>
      </c>
      <c r="G27" s="1"/>
      <c r="H27" s="1"/>
      <c r="I27" s="1"/>
      <c r="J27" s="1"/>
      <c r="K27" s="1"/>
      <c r="L27" s="1"/>
      <c r="M27" s="1"/>
    </row>
    <row r="28" spans="5:13">
      <c r="E28" s="1" t="s">
        <v>32</v>
      </c>
      <c r="F28" s="1">
        <v>4.404371107035014</v>
      </c>
      <c r="G28" s="1"/>
      <c r="H28" s="1"/>
      <c r="I28" s="1"/>
      <c r="J28" s="1"/>
      <c r="K28" s="1"/>
      <c r="L28" s="1"/>
      <c r="M28" s="1"/>
    </row>
    <row r="29" spans="5:13" ht="17.149999999999999" thickBot="1">
      <c r="E29" s="16" t="s">
        <v>33</v>
      </c>
      <c r="F29" s="16">
        <v>10</v>
      </c>
      <c r="G29" s="1"/>
      <c r="H29" s="1"/>
      <c r="I29" s="1"/>
      <c r="J29" s="1"/>
      <c r="K29" s="1"/>
      <c r="L29" s="1"/>
      <c r="M29" s="1"/>
    </row>
    <row r="30" spans="5:13">
      <c r="E30" s="1"/>
      <c r="F30" s="1"/>
      <c r="G30" s="1"/>
      <c r="H30" s="1"/>
      <c r="I30" s="1"/>
      <c r="J30" s="1"/>
      <c r="K30" s="1"/>
      <c r="L30" s="1"/>
      <c r="M30" s="1"/>
    </row>
    <row r="31" spans="5:13" ht="17.149999999999999" thickBot="1">
      <c r="E31" s="1" t="s">
        <v>34</v>
      </c>
      <c r="F31" s="1"/>
      <c r="G31" s="1"/>
      <c r="H31" s="1"/>
      <c r="I31" s="1"/>
      <c r="J31" s="1"/>
      <c r="K31" s="1"/>
      <c r="L31" s="1"/>
      <c r="M31" s="1"/>
    </row>
    <row r="32" spans="5:13">
      <c r="E32" s="17"/>
      <c r="F32" s="17" t="s">
        <v>39</v>
      </c>
      <c r="G32" s="17" t="s">
        <v>40</v>
      </c>
      <c r="H32" s="17" t="s">
        <v>41</v>
      </c>
      <c r="I32" s="17" t="s">
        <v>42</v>
      </c>
      <c r="J32" s="17" t="s">
        <v>43</v>
      </c>
      <c r="K32" s="1"/>
      <c r="L32" s="1"/>
      <c r="M32" s="1"/>
    </row>
    <row r="33" spans="5:13">
      <c r="E33" s="1" t="s">
        <v>35</v>
      </c>
      <c r="F33" s="1">
        <v>1</v>
      </c>
      <c r="G33" s="1">
        <v>2598.4121212121208</v>
      </c>
      <c r="H33" s="1">
        <v>2598.4121212121208</v>
      </c>
      <c r="I33" s="1">
        <v>133.94923064906669</v>
      </c>
      <c r="J33" s="1">
        <v>2.8230518001381822E-6</v>
      </c>
      <c r="K33" s="1"/>
      <c r="L33" s="1"/>
      <c r="M33" s="1"/>
    </row>
    <row r="34" spans="5:13">
      <c r="E34" s="1" t="s">
        <v>36</v>
      </c>
      <c r="F34" s="1">
        <v>8</v>
      </c>
      <c r="G34" s="1">
        <v>155.18787878787867</v>
      </c>
      <c r="H34" s="1">
        <v>19.398484848484834</v>
      </c>
      <c r="I34" s="1"/>
      <c r="J34" s="1"/>
      <c r="K34" s="1"/>
      <c r="L34" s="1"/>
      <c r="M34" s="1"/>
    </row>
    <row r="35" spans="5:13" ht="17.149999999999999" thickBot="1">
      <c r="E35" s="16" t="s">
        <v>37</v>
      </c>
      <c r="F35" s="16">
        <v>9</v>
      </c>
      <c r="G35" s="16">
        <v>2753.5999999999995</v>
      </c>
      <c r="H35" s="16"/>
      <c r="I35" s="16"/>
      <c r="J35" s="16"/>
      <c r="K35" s="1"/>
      <c r="L35" s="1"/>
      <c r="M35" s="1"/>
    </row>
    <row r="36" spans="5:13" ht="17.149999999999999" thickBot="1">
      <c r="E36" s="1"/>
      <c r="F36" s="1"/>
      <c r="G36" s="1"/>
      <c r="H36" s="1"/>
      <c r="I36" s="1"/>
      <c r="J36" s="1"/>
      <c r="K36" s="1"/>
      <c r="L36" s="1"/>
      <c r="M36" s="1"/>
    </row>
    <row r="37" spans="5:13">
      <c r="E37" s="17"/>
      <c r="F37" s="17" t="s">
        <v>44</v>
      </c>
      <c r="G37" s="17" t="s">
        <v>32</v>
      </c>
      <c r="H37" s="17" t="s">
        <v>45</v>
      </c>
      <c r="I37" s="17" t="s">
        <v>46</v>
      </c>
      <c r="J37" s="17" t="s">
        <v>47</v>
      </c>
      <c r="K37" s="17" t="s">
        <v>48</v>
      </c>
      <c r="L37" s="17" t="s">
        <v>49</v>
      </c>
      <c r="M37" s="17" t="s">
        <v>50</v>
      </c>
    </row>
    <row r="38" spans="5:13">
      <c r="E38" s="1" t="s">
        <v>38</v>
      </c>
      <c r="F38" s="1">
        <v>62.666666666666671</v>
      </c>
      <c r="G38" s="1">
        <v>3.0087582592535176</v>
      </c>
      <c r="H38" s="1">
        <v>20.828082972081138</v>
      </c>
      <c r="I38" s="1">
        <v>2.9610767920703517E-8</v>
      </c>
      <c r="J38" s="1">
        <v>55.728457678998367</v>
      </c>
      <c r="K38" s="1">
        <v>69.604875654334975</v>
      </c>
      <c r="L38" s="1">
        <v>55.728457678998367</v>
      </c>
      <c r="M38" s="1">
        <v>69.604875654334975</v>
      </c>
    </row>
    <row r="39" spans="5:13" ht="17.149999999999999" thickBot="1">
      <c r="E39" s="16" t="s">
        <v>67</v>
      </c>
      <c r="F39" s="16">
        <v>-5.6121212121212123</v>
      </c>
      <c r="G39" s="16">
        <v>0.48490529970150265</v>
      </c>
      <c r="H39" s="16">
        <v>-11.573643793078595</v>
      </c>
      <c r="I39" s="16">
        <v>2.8230518001381822E-6</v>
      </c>
      <c r="J39" s="16">
        <v>-6.7303148384152935</v>
      </c>
      <c r="K39" s="16">
        <v>-4.493927585827131</v>
      </c>
      <c r="L39" s="16">
        <v>-6.7303148384152935</v>
      </c>
      <c r="M39" s="16">
        <v>-4.493927585827131</v>
      </c>
    </row>
    <row r="40" spans="5:13">
      <c r="E40" s="1"/>
      <c r="F40" s="1"/>
      <c r="G40" s="1"/>
      <c r="H40" s="1"/>
      <c r="I40" s="1"/>
      <c r="J40" s="1"/>
      <c r="K40" s="1"/>
      <c r="L40" s="1"/>
      <c r="M40" s="1"/>
    </row>
    <row r="41" spans="5:13">
      <c r="E41" s="1"/>
      <c r="F41" s="1"/>
      <c r="G41" s="1"/>
      <c r="H41" s="1"/>
      <c r="I41" s="1"/>
      <c r="J41" s="1"/>
      <c r="K41" s="1"/>
      <c r="L41" s="1"/>
      <c r="M41" s="1"/>
    </row>
    <row r="42" spans="5:13">
      <c r="E42" s="1"/>
      <c r="F42" s="1"/>
      <c r="G42" s="1"/>
      <c r="H42" s="1"/>
      <c r="I42" s="1"/>
      <c r="J42" s="1"/>
      <c r="K42" s="1"/>
      <c r="L42" s="1"/>
      <c r="M42" s="1"/>
    </row>
  </sheetData>
  <phoneticPr fontId="3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indexed="40"/>
  </sheetPr>
  <dimension ref="A1:C11"/>
  <sheetViews>
    <sheetView workbookViewId="0">
      <selection activeCell="A2" sqref="A2"/>
    </sheetView>
  </sheetViews>
  <sheetFormatPr defaultColWidth="8.7109375" defaultRowHeight="16.75"/>
  <cols>
    <col min="1" max="1" width="6.2109375" style="1" bestFit="1" customWidth="1"/>
    <col min="2" max="2" width="9.640625" style="1" bestFit="1" customWidth="1"/>
    <col min="3" max="3" width="6.2109375" style="1" bestFit="1" customWidth="1"/>
    <col min="4" max="16384" width="8.7109375" style="1"/>
  </cols>
  <sheetData>
    <row r="1" spans="1:3" ht="30.75" customHeight="1">
      <c r="A1" s="29" t="s">
        <v>58</v>
      </c>
      <c r="B1" s="41" t="s">
        <v>59</v>
      </c>
      <c r="C1" s="41" t="s">
        <v>60</v>
      </c>
    </row>
    <row r="2" spans="1:3">
      <c r="A2" s="1">
        <v>1</v>
      </c>
      <c r="B2" s="20">
        <v>1.5</v>
      </c>
      <c r="C2" s="1">
        <v>61</v>
      </c>
    </row>
    <row r="3" spans="1:3">
      <c r="A3" s="1">
        <v>2</v>
      </c>
      <c r="B3" s="20">
        <v>1.8</v>
      </c>
      <c r="C3" s="1">
        <v>57</v>
      </c>
    </row>
    <row r="4" spans="1:3">
      <c r="A4" s="1">
        <v>3</v>
      </c>
      <c r="B4" s="20">
        <v>4.5999999999999996</v>
      </c>
      <c r="C4" s="1">
        <v>42</v>
      </c>
    </row>
    <row r="5" spans="1:3">
      <c r="A5" s="1">
        <v>4</v>
      </c>
      <c r="B5" s="20">
        <v>2.4</v>
      </c>
      <c r="C5" s="1">
        <v>40</v>
      </c>
    </row>
    <row r="6" spans="1:3">
      <c r="A6" s="1">
        <v>5</v>
      </c>
      <c r="B6" s="20">
        <v>6.7</v>
      </c>
      <c r="C6" s="1">
        <v>27</v>
      </c>
    </row>
    <row r="7" spans="1:3">
      <c r="A7" s="1">
        <v>6</v>
      </c>
      <c r="B7" s="20">
        <v>5.2</v>
      </c>
      <c r="C7" s="1">
        <v>25</v>
      </c>
    </row>
    <row r="8" spans="1:3">
      <c r="A8" s="1">
        <v>7</v>
      </c>
      <c r="B8" s="20">
        <v>4.7</v>
      </c>
      <c r="C8" s="1">
        <v>23</v>
      </c>
    </row>
    <row r="9" spans="1:3">
      <c r="A9" s="1">
        <v>8</v>
      </c>
      <c r="B9" s="20">
        <v>7.6</v>
      </c>
      <c r="C9" s="1">
        <v>18</v>
      </c>
    </row>
    <row r="10" spans="1:3">
      <c r="A10" s="1">
        <v>9</v>
      </c>
      <c r="B10" s="20">
        <v>9.5</v>
      </c>
      <c r="C10" s="1">
        <v>15</v>
      </c>
    </row>
    <row r="11" spans="1:3">
      <c r="A11" s="1">
        <v>10</v>
      </c>
      <c r="B11" s="20">
        <v>12.3</v>
      </c>
      <c r="C11" s="1">
        <v>10</v>
      </c>
    </row>
  </sheetData>
  <phoneticPr fontId="3" type="noConversion"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P42"/>
  <sheetViews>
    <sheetView workbookViewId="0"/>
  </sheetViews>
  <sheetFormatPr defaultColWidth="8.7109375" defaultRowHeight="16.75"/>
  <cols>
    <col min="1" max="1" width="12.5" style="1" customWidth="1"/>
    <col min="2" max="2" width="7.7109375" style="1" bestFit="1" customWidth="1"/>
    <col min="3" max="3" width="7" style="1" bestFit="1" customWidth="1"/>
    <col min="4" max="5" width="9.7109375" style="1" bestFit="1" customWidth="1"/>
    <col min="6" max="6" width="5.640625" style="1" customWidth="1"/>
    <col min="7" max="7" width="8.7109375" style="1"/>
    <col min="8" max="8" width="13.5" style="1" customWidth="1"/>
    <col min="9" max="16384" width="8.7109375" style="1"/>
  </cols>
  <sheetData>
    <row r="1" spans="1:16" ht="33.450000000000003">
      <c r="A1" s="19" t="s">
        <v>61</v>
      </c>
      <c r="B1" s="19" t="s">
        <v>62</v>
      </c>
      <c r="C1" s="19" t="s">
        <v>63</v>
      </c>
      <c r="D1" s="19" t="s">
        <v>64</v>
      </c>
      <c r="E1" s="19" t="s">
        <v>65</v>
      </c>
      <c r="F1" s="19" t="s">
        <v>66</v>
      </c>
      <c r="H1" s="1" t="s">
        <v>27</v>
      </c>
    </row>
    <row r="2" spans="1:16" ht="17.149999999999999" thickBot="1">
      <c r="A2" s="2">
        <v>6.5</v>
      </c>
      <c r="B2" s="2">
        <v>12</v>
      </c>
      <c r="C2" s="2">
        <v>3</v>
      </c>
      <c r="D2" s="2">
        <v>2</v>
      </c>
      <c r="E2" s="2">
        <v>2</v>
      </c>
      <c r="F2" s="1">
        <v>82</v>
      </c>
    </row>
    <row r="3" spans="1:16">
      <c r="A3" s="2">
        <v>7.2</v>
      </c>
      <c r="B3" s="2">
        <v>8</v>
      </c>
      <c r="C3" s="2">
        <v>2</v>
      </c>
      <c r="D3" s="2">
        <v>0</v>
      </c>
      <c r="E3" s="2">
        <v>2</v>
      </c>
      <c r="F3" s="1">
        <v>86</v>
      </c>
      <c r="H3" s="15" t="s">
        <v>28</v>
      </c>
      <c r="I3" s="15"/>
    </row>
    <row r="4" spans="1:16">
      <c r="A4" s="2">
        <v>3.8</v>
      </c>
      <c r="B4" s="2">
        <v>0</v>
      </c>
      <c r="C4" s="2">
        <v>1</v>
      </c>
      <c r="D4" s="2">
        <v>0</v>
      </c>
      <c r="E4" s="2">
        <v>1</v>
      </c>
      <c r="F4" s="1">
        <v>70</v>
      </c>
      <c r="H4" s="1" t="s">
        <v>29</v>
      </c>
      <c r="I4" s="1">
        <v>0.99098940606097863</v>
      </c>
    </row>
    <row r="5" spans="1:16">
      <c r="A5" s="2">
        <v>8.5</v>
      </c>
      <c r="B5" s="2">
        <v>15</v>
      </c>
      <c r="C5" s="2">
        <v>3.5</v>
      </c>
      <c r="D5" s="2">
        <v>2.8</v>
      </c>
      <c r="E5" s="2">
        <v>2</v>
      </c>
      <c r="F5" s="1">
        <v>90</v>
      </c>
      <c r="H5" s="1" t="s">
        <v>30</v>
      </c>
      <c r="I5" s="1">
        <v>0.98206000292509121</v>
      </c>
    </row>
    <row r="6" spans="1:16">
      <c r="A6" s="2">
        <v>4.2</v>
      </c>
      <c r="B6" s="2">
        <v>0</v>
      </c>
      <c r="C6" s="2">
        <v>0.5</v>
      </c>
      <c r="D6" s="2">
        <v>0</v>
      </c>
      <c r="E6" s="2">
        <v>1.5</v>
      </c>
      <c r="F6" s="1">
        <v>75</v>
      </c>
      <c r="H6" s="1" t="s">
        <v>31</v>
      </c>
      <c r="I6" s="1">
        <v>0.93721001023781936</v>
      </c>
    </row>
    <row r="7" spans="1:16">
      <c r="A7" s="2">
        <v>6.3</v>
      </c>
      <c r="B7" s="2">
        <v>6</v>
      </c>
      <c r="C7" s="2">
        <v>2</v>
      </c>
      <c r="D7" s="2">
        <v>1.8</v>
      </c>
      <c r="E7" s="2">
        <v>1.5</v>
      </c>
      <c r="F7" s="1">
        <v>80</v>
      </c>
      <c r="H7" s="1" t="s">
        <v>32</v>
      </c>
      <c r="I7" s="1">
        <v>2.1793609672521224</v>
      </c>
    </row>
    <row r="8" spans="1:16" ht="17.149999999999999" thickBot="1">
      <c r="A8" s="2">
        <v>3</v>
      </c>
      <c r="B8" s="2">
        <v>0</v>
      </c>
      <c r="C8" s="2">
        <v>0.6</v>
      </c>
      <c r="D8" s="2">
        <v>0</v>
      </c>
      <c r="E8" s="2">
        <v>0</v>
      </c>
      <c r="F8" s="1">
        <v>70</v>
      </c>
      <c r="H8" s="16" t="s">
        <v>33</v>
      </c>
      <c r="I8" s="16">
        <v>8</v>
      </c>
    </row>
    <row r="9" spans="1:16">
      <c r="A9" s="2">
        <v>3.2</v>
      </c>
      <c r="B9" s="2">
        <v>3</v>
      </c>
      <c r="C9" s="2">
        <v>1</v>
      </c>
      <c r="D9" s="2">
        <v>0</v>
      </c>
      <c r="E9" s="2">
        <v>2</v>
      </c>
      <c r="F9" s="1">
        <v>65</v>
      </c>
    </row>
    <row r="10" spans="1:16" ht="17.149999999999999" thickBot="1">
      <c r="H10" s="1" t="s">
        <v>34</v>
      </c>
    </row>
    <row r="11" spans="1:16">
      <c r="H11" s="17"/>
      <c r="I11" s="17" t="s">
        <v>39</v>
      </c>
      <c r="J11" s="17" t="s">
        <v>40</v>
      </c>
      <c r="K11" s="17" t="s">
        <v>41</v>
      </c>
      <c r="L11" s="17" t="s">
        <v>42</v>
      </c>
      <c r="M11" s="17" t="s">
        <v>43</v>
      </c>
    </row>
    <row r="12" spans="1:16">
      <c r="H12" s="1" t="s">
        <v>35</v>
      </c>
      <c r="I12" s="1">
        <v>5</v>
      </c>
      <c r="J12" s="1">
        <v>520.00077154883581</v>
      </c>
      <c r="K12" s="1">
        <v>104.00015430976717</v>
      </c>
      <c r="L12" s="1">
        <v>21.896547671094499</v>
      </c>
      <c r="M12" s="1">
        <v>4.4248344537018557E-2</v>
      </c>
    </row>
    <row r="13" spans="1:16">
      <c r="H13" s="1" t="s">
        <v>36</v>
      </c>
      <c r="I13" s="1">
        <v>2</v>
      </c>
      <c r="J13" s="1">
        <v>9.4992284511642122</v>
      </c>
      <c r="K13" s="1">
        <v>4.7496142255821061</v>
      </c>
    </row>
    <row r="14" spans="1:16" ht="17.149999999999999" thickBot="1">
      <c r="H14" s="16" t="s">
        <v>37</v>
      </c>
      <c r="I14" s="16">
        <v>7</v>
      </c>
      <c r="J14" s="16">
        <v>529.5</v>
      </c>
      <c r="K14" s="16"/>
      <c r="L14" s="16"/>
      <c r="M14" s="16"/>
    </row>
    <row r="15" spans="1:16" ht="17.149999999999999" thickBot="1"/>
    <row r="16" spans="1:16">
      <c r="H16" s="17"/>
      <c r="I16" s="17" t="s">
        <v>44</v>
      </c>
      <c r="J16" s="17" t="s">
        <v>32</v>
      </c>
      <c r="K16" s="17" t="s">
        <v>45</v>
      </c>
      <c r="L16" s="17" t="s">
        <v>46</v>
      </c>
      <c r="M16" s="17" t="s">
        <v>47</v>
      </c>
      <c r="N16" s="17" t="s">
        <v>48</v>
      </c>
      <c r="O16" s="17" t="s">
        <v>49</v>
      </c>
      <c r="P16" s="17" t="s">
        <v>50</v>
      </c>
    </row>
    <row r="17" spans="8:16">
      <c r="H17" s="1" t="s">
        <v>38</v>
      </c>
      <c r="I17" s="1">
        <v>57.076102126524937</v>
      </c>
      <c r="J17" s="1">
        <v>4.9504323381835542</v>
      </c>
      <c r="K17" s="1">
        <v>11.529518681891062</v>
      </c>
      <c r="L17" s="1">
        <v>7.4389300464741941E-3</v>
      </c>
      <c r="M17" s="1">
        <v>35.776110913199446</v>
      </c>
      <c r="N17" s="1">
        <v>78.376093339850428</v>
      </c>
      <c r="O17" s="1">
        <v>35.776110913199446</v>
      </c>
      <c r="P17" s="1">
        <v>78.376093339850428</v>
      </c>
    </row>
    <row r="18" spans="8:16" ht="33.450000000000003">
      <c r="H18" s="43" t="s">
        <v>83</v>
      </c>
      <c r="I18" s="1">
        <v>5.3509127050742906</v>
      </c>
      <c r="J18" s="1">
        <v>0.99548402408152559</v>
      </c>
      <c r="K18" s="1">
        <v>5.375186919761231</v>
      </c>
      <c r="L18" s="1">
        <v>3.2911767797445354E-2</v>
      </c>
      <c r="M18" s="1">
        <v>1.0676906514379336</v>
      </c>
      <c r="N18" s="1">
        <v>9.6341347587106476</v>
      </c>
      <c r="O18" s="1">
        <v>1.0676906514379336</v>
      </c>
      <c r="P18" s="1">
        <v>9.6341347587106476</v>
      </c>
    </row>
    <row r="19" spans="8:16" ht="33.450000000000003">
      <c r="H19" s="43" t="s">
        <v>69</v>
      </c>
      <c r="I19" s="1">
        <v>0.70392082766176478</v>
      </c>
      <c r="J19" s="1">
        <v>0.93038247787257256</v>
      </c>
      <c r="K19" s="1">
        <v>0.75659295440662355</v>
      </c>
      <c r="L19" s="1">
        <v>0.52827350974263809</v>
      </c>
      <c r="M19" s="1">
        <v>-3.2991918804677294</v>
      </c>
      <c r="N19" s="1">
        <v>4.7070335357912594</v>
      </c>
      <c r="O19" s="1">
        <v>-3.2991918804677294</v>
      </c>
      <c r="P19" s="1">
        <v>4.7070335357912594</v>
      </c>
    </row>
    <row r="20" spans="8:16" ht="33.450000000000003">
      <c r="H20" s="43" t="s">
        <v>70</v>
      </c>
      <c r="I20" s="1">
        <v>-4.9618930995204886</v>
      </c>
      <c r="J20" s="1">
        <v>5.4451065993947614</v>
      </c>
      <c r="K20" s="1">
        <v>-0.91125729293748203</v>
      </c>
      <c r="L20" s="1">
        <v>0.45835107232912287</v>
      </c>
      <c r="M20" s="1">
        <v>-28.390295873183177</v>
      </c>
      <c r="N20" s="1">
        <v>18.466509674142202</v>
      </c>
      <c r="O20" s="1">
        <v>-28.390295873183177</v>
      </c>
      <c r="P20" s="1">
        <v>18.466509674142202</v>
      </c>
    </row>
    <row r="21" spans="8:16" ht="33.450000000000003">
      <c r="H21" s="43" t="s">
        <v>71</v>
      </c>
      <c r="I21" s="1">
        <v>-8.9892521225920008E-2</v>
      </c>
      <c r="J21" s="1">
        <v>1.7158094955844303</v>
      </c>
      <c r="K21" s="1">
        <v>-5.2390735368498045E-2</v>
      </c>
      <c r="L21" s="1">
        <v>0.96297955037185101</v>
      </c>
      <c r="M21" s="1">
        <v>-7.472424931132319</v>
      </c>
      <c r="N21" s="1">
        <v>7.2926398886804789</v>
      </c>
      <c r="O21" s="1">
        <v>-7.472424931132319</v>
      </c>
      <c r="P21" s="1">
        <v>7.2926398886804789</v>
      </c>
    </row>
    <row r="22" spans="8:16" ht="33.9" thickBot="1">
      <c r="H22" s="42" t="s">
        <v>72</v>
      </c>
      <c r="I22" s="16">
        <v>-2.4991890952016367</v>
      </c>
      <c r="J22" s="16">
        <v>1.7049758806765738</v>
      </c>
      <c r="K22" s="16">
        <v>-1.4658207916758921</v>
      </c>
      <c r="L22" s="16">
        <v>0.28033812706542593</v>
      </c>
      <c r="M22" s="16">
        <v>-9.8351082223516926</v>
      </c>
      <c r="N22" s="16">
        <v>4.8367300319484201</v>
      </c>
      <c r="O22" s="16">
        <v>-9.8351082223516926</v>
      </c>
      <c r="P22" s="16">
        <v>4.8367300319484201</v>
      </c>
    </row>
    <row r="25" spans="8:16">
      <c r="H25" s="1" t="s">
        <v>27</v>
      </c>
    </row>
    <row r="26" spans="8:16" ht="17.149999999999999" thickBot="1"/>
    <row r="27" spans="8:16">
      <c r="H27" s="15" t="s">
        <v>28</v>
      </c>
      <c r="I27" s="15"/>
    </row>
    <row r="28" spans="8:16">
      <c r="H28" s="1" t="s">
        <v>29</v>
      </c>
      <c r="I28" s="1">
        <v>0.9741597651385866</v>
      </c>
    </row>
    <row r="29" spans="8:16">
      <c r="H29" s="1" t="s">
        <v>30</v>
      </c>
      <c r="I29" s="1">
        <v>0.94898724801486611</v>
      </c>
    </row>
    <row r="30" spans="8:16">
      <c r="H30" s="1" t="s">
        <v>31</v>
      </c>
      <c r="I30" s="1">
        <v>0.94048512268401041</v>
      </c>
    </row>
    <row r="31" spans="8:16">
      <c r="H31" s="1" t="s">
        <v>32</v>
      </c>
      <c r="I31" s="1">
        <v>2.121762324740466</v>
      </c>
    </row>
    <row r="32" spans="8:16" ht="17.149999999999999" thickBot="1">
      <c r="H32" s="16" t="s">
        <v>33</v>
      </c>
      <c r="I32" s="16">
        <v>8</v>
      </c>
    </row>
    <row r="34" spans="8:16" ht="17.149999999999999" thickBot="1">
      <c r="H34" s="1" t="s">
        <v>34</v>
      </c>
    </row>
    <row r="35" spans="8:16">
      <c r="H35" s="17"/>
      <c r="I35" s="17" t="s">
        <v>39</v>
      </c>
      <c r="J35" s="17" t="s">
        <v>40</v>
      </c>
      <c r="K35" s="17" t="s">
        <v>41</v>
      </c>
      <c r="L35" s="17" t="s">
        <v>42</v>
      </c>
      <c r="M35" s="17" t="s">
        <v>43</v>
      </c>
    </row>
    <row r="36" spans="8:16">
      <c r="H36" s="1" t="s">
        <v>35</v>
      </c>
      <c r="I36" s="1">
        <v>1</v>
      </c>
      <c r="J36" s="1">
        <v>502.48874782387162</v>
      </c>
      <c r="K36" s="1">
        <v>502.48874782387162</v>
      </c>
      <c r="L36" s="1">
        <v>111.61764983289896</v>
      </c>
      <c r="M36" s="1">
        <v>4.2303315121967892E-5</v>
      </c>
    </row>
    <row r="37" spans="8:16">
      <c r="H37" s="1" t="s">
        <v>36</v>
      </c>
      <c r="I37" s="1">
        <v>6</v>
      </c>
      <c r="J37" s="1">
        <v>27.011252176128398</v>
      </c>
      <c r="K37" s="1">
        <v>4.5018753626880663</v>
      </c>
    </row>
    <row r="38" spans="8:16" ht="17.149999999999999" thickBot="1">
      <c r="H38" s="16" t="s">
        <v>37</v>
      </c>
      <c r="I38" s="16">
        <v>7</v>
      </c>
      <c r="J38" s="16">
        <v>529.5</v>
      </c>
      <c r="K38" s="16"/>
      <c r="L38" s="16"/>
      <c r="M38" s="16"/>
    </row>
    <row r="39" spans="8:16" ht="17.149999999999999" thickBot="1"/>
    <row r="40" spans="8:16">
      <c r="H40" s="17"/>
      <c r="I40" s="17" t="s">
        <v>44</v>
      </c>
      <c r="J40" s="17" t="s">
        <v>32</v>
      </c>
      <c r="K40" s="17" t="s">
        <v>45</v>
      </c>
      <c r="L40" s="17" t="s">
        <v>46</v>
      </c>
      <c r="M40" s="17" t="s">
        <v>47</v>
      </c>
      <c r="N40" s="17" t="s">
        <v>48</v>
      </c>
      <c r="O40" s="17" t="s">
        <v>49</v>
      </c>
      <c r="P40" s="17" t="s">
        <v>50</v>
      </c>
    </row>
    <row r="41" spans="8:16">
      <c r="H41" s="1" t="s">
        <v>38</v>
      </c>
      <c r="I41" s="1">
        <v>55.198335527153844</v>
      </c>
      <c r="J41" s="1">
        <v>2.2179622167669177</v>
      </c>
      <c r="K41" s="1">
        <v>24.886959349386679</v>
      </c>
      <c r="L41" s="1">
        <v>2.7700059338551343E-7</v>
      </c>
      <c r="M41" s="1">
        <v>49.771177493555108</v>
      </c>
      <c r="N41" s="1">
        <v>60.625493560752581</v>
      </c>
      <c r="O41" s="1">
        <v>49.771177493555108</v>
      </c>
      <c r="P41" s="1">
        <v>60.625493560752581</v>
      </c>
    </row>
    <row r="42" spans="8:16" ht="33.9" thickBot="1">
      <c r="H42" s="42" t="s">
        <v>83</v>
      </c>
      <c r="I42" s="16">
        <v>4.131459386013332</v>
      </c>
      <c r="J42" s="16">
        <v>0.39105428659122943</v>
      </c>
      <c r="K42" s="16">
        <v>10.564925453258009</v>
      </c>
      <c r="L42" s="16">
        <v>4.2303315121967892E-5</v>
      </c>
      <c r="M42" s="16">
        <v>3.1745840177122111</v>
      </c>
      <c r="N42" s="16">
        <v>5.0883347543144524</v>
      </c>
      <c r="O42" s="16">
        <v>3.1745840177122111</v>
      </c>
      <c r="P42" s="16">
        <v>5.0883347543144524</v>
      </c>
    </row>
  </sheetData>
  <phoneticPr fontId="3" type="noConversion"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indexed="40"/>
  </sheetPr>
  <dimension ref="A1:G9"/>
  <sheetViews>
    <sheetView workbookViewId="0">
      <selection activeCell="A2" sqref="A2"/>
    </sheetView>
  </sheetViews>
  <sheetFormatPr defaultColWidth="8.7109375" defaultRowHeight="16.75"/>
  <cols>
    <col min="1" max="1" width="12.140625" style="1" bestFit="1" customWidth="1"/>
    <col min="2" max="2" width="7.7109375" style="1" bestFit="1" customWidth="1"/>
    <col min="3" max="3" width="7" style="1" bestFit="1" customWidth="1"/>
    <col min="4" max="5" width="9.7109375" style="1" bestFit="1" customWidth="1"/>
    <col min="6" max="6" width="5.85546875" style="1" customWidth="1"/>
    <col min="7" max="7" width="10" style="1" customWidth="1"/>
    <col min="8" max="16384" width="8.7109375" style="1"/>
  </cols>
  <sheetData>
    <row r="1" spans="1:7" ht="39.75" customHeight="1">
      <c r="A1" s="41" t="s">
        <v>61</v>
      </c>
      <c r="B1" s="41" t="s">
        <v>62</v>
      </c>
      <c r="C1" s="41" t="s">
        <v>63</v>
      </c>
      <c r="D1" s="41" t="s">
        <v>64</v>
      </c>
      <c r="E1" s="41" t="s">
        <v>65</v>
      </c>
      <c r="F1" s="41" t="s">
        <v>66</v>
      </c>
      <c r="G1" s="19"/>
    </row>
    <row r="2" spans="1:7">
      <c r="A2" s="2">
        <v>6.5</v>
      </c>
      <c r="B2" s="2">
        <v>12</v>
      </c>
      <c r="C2" s="2">
        <v>3</v>
      </c>
      <c r="D2" s="2">
        <v>2</v>
      </c>
      <c r="E2" s="2">
        <v>2</v>
      </c>
      <c r="F2" s="1">
        <v>82</v>
      </c>
    </row>
    <row r="3" spans="1:7">
      <c r="A3" s="2">
        <v>7.2</v>
      </c>
      <c r="B3" s="2">
        <v>8</v>
      </c>
      <c r="C3" s="2">
        <v>2</v>
      </c>
      <c r="D3" s="2">
        <v>0</v>
      </c>
      <c r="E3" s="2">
        <v>2</v>
      </c>
      <c r="F3" s="1">
        <v>86</v>
      </c>
    </row>
    <row r="4" spans="1:7">
      <c r="A4" s="2">
        <v>3.8</v>
      </c>
      <c r="B4" s="2">
        <v>0</v>
      </c>
      <c r="C4" s="2">
        <v>1</v>
      </c>
      <c r="D4" s="2">
        <v>0</v>
      </c>
      <c r="E4" s="2">
        <v>1</v>
      </c>
      <c r="F4" s="1">
        <v>70</v>
      </c>
    </row>
    <row r="5" spans="1:7">
      <c r="A5" s="2">
        <v>8.5</v>
      </c>
      <c r="B5" s="2">
        <v>15</v>
      </c>
      <c r="C5" s="2">
        <v>3.5</v>
      </c>
      <c r="D5" s="2">
        <v>2.8</v>
      </c>
      <c r="E5" s="2">
        <v>2</v>
      </c>
      <c r="F5" s="1">
        <v>90</v>
      </c>
    </row>
    <row r="6" spans="1:7">
      <c r="A6" s="2">
        <v>4.2</v>
      </c>
      <c r="B6" s="2">
        <v>0</v>
      </c>
      <c r="C6" s="2">
        <v>0.5</v>
      </c>
      <c r="D6" s="2">
        <v>0</v>
      </c>
      <c r="E6" s="2">
        <v>1.5</v>
      </c>
      <c r="F6" s="1">
        <v>75</v>
      </c>
    </row>
    <row r="7" spans="1:7">
      <c r="A7" s="2">
        <v>6.3</v>
      </c>
      <c r="B7" s="2">
        <v>6</v>
      </c>
      <c r="C7" s="2">
        <v>2</v>
      </c>
      <c r="D7" s="2">
        <v>1.8</v>
      </c>
      <c r="E7" s="2">
        <v>1.5</v>
      </c>
      <c r="F7" s="1">
        <v>80</v>
      </c>
    </row>
    <row r="8" spans="1:7">
      <c r="A8" s="2">
        <v>3</v>
      </c>
      <c r="B8" s="2">
        <v>0</v>
      </c>
      <c r="C8" s="2">
        <v>0.6</v>
      </c>
      <c r="D8" s="2">
        <v>0</v>
      </c>
      <c r="E8" s="2">
        <v>0</v>
      </c>
      <c r="F8" s="1">
        <v>70</v>
      </c>
    </row>
    <row r="9" spans="1:7">
      <c r="A9" s="2">
        <v>3.2</v>
      </c>
      <c r="B9" s="2">
        <v>3</v>
      </c>
      <c r="C9" s="2">
        <v>1</v>
      </c>
      <c r="D9" s="2">
        <v>0</v>
      </c>
      <c r="E9" s="2">
        <v>2</v>
      </c>
      <c r="F9" s="1">
        <v>65</v>
      </c>
    </row>
  </sheetData>
  <phoneticPr fontId="3" type="noConversion"/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indexed="40"/>
  </sheetPr>
  <dimension ref="A1:E13"/>
  <sheetViews>
    <sheetView workbookViewId="0">
      <selection activeCell="E10" sqref="E10"/>
    </sheetView>
  </sheetViews>
  <sheetFormatPr defaultColWidth="9" defaultRowHeight="16.75"/>
  <cols>
    <col min="1" max="16384" width="9" style="21"/>
  </cols>
  <sheetData>
    <row r="1" spans="1:5">
      <c r="A1" s="44" t="s">
        <v>73</v>
      </c>
      <c r="B1" s="44"/>
      <c r="C1" s="44"/>
      <c r="D1" s="44"/>
      <c r="E1" s="44"/>
    </row>
    <row r="2" spans="1:5">
      <c r="A2" s="45" t="s">
        <v>74</v>
      </c>
      <c r="B2" s="45" t="s">
        <v>75</v>
      </c>
      <c r="C2" s="45" t="s">
        <v>76</v>
      </c>
      <c r="D2" s="45" t="s">
        <v>77</v>
      </c>
      <c r="E2" s="45" t="s">
        <v>78</v>
      </c>
    </row>
    <row r="3" spans="1:5">
      <c r="A3" s="21">
        <v>2</v>
      </c>
      <c r="B3" s="21">
        <v>3</v>
      </c>
      <c r="C3" s="21">
        <v>5</v>
      </c>
      <c r="D3" s="21">
        <v>2</v>
      </c>
      <c r="E3" s="22">
        <v>0.95</v>
      </c>
    </row>
    <row r="4" spans="1:5">
      <c r="A4" s="21">
        <v>1</v>
      </c>
      <c r="B4" s="21">
        <v>5</v>
      </c>
      <c r="C4" s="21">
        <v>3</v>
      </c>
      <c r="D4" s="21">
        <v>4</v>
      </c>
      <c r="E4" s="22">
        <v>0.65</v>
      </c>
    </row>
    <row r="5" spans="1:5">
      <c r="A5" s="21">
        <v>3</v>
      </c>
      <c r="B5" s="21">
        <v>3</v>
      </c>
      <c r="C5" s="21">
        <v>5</v>
      </c>
      <c r="D5" s="21">
        <v>2</v>
      </c>
      <c r="E5" s="22">
        <v>1</v>
      </c>
    </row>
    <row r="6" spans="1:5">
      <c r="A6" s="21">
        <v>2</v>
      </c>
      <c r="B6" s="21">
        <v>2</v>
      </c>
      <c r="C6" s="21">
        <v>5</v>
      </c>
      <c r="D6" s="21">
        <v>3</v>
      </c>
      <c r="E6" s="22">
        <v>0.9</v>
      </c>
    </row>
    <row r="7" spans="1:5">
      <c r="A7" s="21">
        <v>2</v>
      </c>
      <c r="B7" s="21">
        <v>2</v>
      </c>
      <c r="C7" s="21">
        <v>3</v>
      </c>
      <c r="D7" s="21">
        <v>4</v>
      </c>
      <c r="E7" s="22">
        <v>0.6</v>
      </c>
    </row>
    <row r="8" spans="1:5">
      <c r="A8" s="21">
        <v>2</v>
      </c>
      <c r="B8" s="21">
        <v>3</v>
      </c>
      <c r="C8" s="21">
        <v>2</v>
      </c>
      <c r="D8" s="21">
        <v>2</v>
      </c>
      <c r="E8" s="22">
        <v>0.65</v>
      </c>
    </row>
    <row r="9" spans="1:5">
      <c r="A9" s="21">
        <v>1</v>
      </c>
      <c r="B9" s="21">
        <v>2</v>
      </c>
      <c r="C9" s="21">
        <v>5</v>
      </c>
      <c r="D9" s="21">
        <v>1</v>
      </c>
      <c r="E9" s="22">
        <v>0.95</v>
      </c>
    </row>
    <row r="10" spans="1:5">
      <c r="A10" s="21">
        <v>2</v>
      </c>
      <c r="B10" s="21">
        <v>2</v>
      </c>
      <c r="C10" s="21">
        <v>4</v>
      </c>
      <c r="D10" s="21">
        <v>2</v>
      </c>
      <c r="E10" s="22">
        <v>0.9</v>
      </c>
    </row>
    <row r="11" spans="1:5">
      <c r="A11" s="21">
        <v>3</v>
      </c>
      <c r="B11" s="21">
        <v>3</v>
      </c>
      <c r="C11" s="21">
        <v>5</v>
      </c>
      <c r="D11" s="21">
        <v>2</v>
      </c>
      <c r="E11" s="22">
        <v>0.95</v>
      </c>
    </row>
    <row r="13" spans="1:5">
      <c r="A13" s="48" t="s">
        <v>87</v>
      </c>
    </row>
  </sheetData>
  <phoneticPr fontId="3" type="noConversion"/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M21"/>
  <sheetViews>
    <sheetView workbookViewId="0"/>
  </sheetViews>
  <sheetFormatPr defaultColWidth="8.7109375" defaultRowHeight="16.75"/>
  <cols>
    <col min="1" max="1" width="9.35546875" style="1" bestFit="1" customWidth="1"/>
    <col min="2" max="2" width="5.5" style="1" bestFit="1" customWidth="1"/>
    <col min="3" max="3" width="8.5" style="1" customWidth="1"/>
    <col min="4" max="4" width="8.7109375" style="1"/>
    <col min="5" max="5" width="13.140625" style="1" customWidth="1"/>
    <col min="6" max="6" width="8.85546875" style="1" bestFit="1" customWidth="1"/>
    <col min="7" max="8" width="11.640625" style="1" bestFit="1" customWidth="1"/>
    <col min="9" max="13" width="8.85546875" style="1" bestFit="1" customWidth="1"/>
    <col min="14" max="16384" width="8.7109375" style="1"/>
  </cols>
  <sheetData>
    <row r="1" spans="1:10">
      <c r="A1" s="33" t="s">
        <v>79</v>
      </c>
      <c r="B1" s="33" t="s">
        <v>14</v>
      </c>
      <c r="C1" s="33" t="s">
        <v>15</v>
      </c>
    </row>
    <row r="2" spans="1:10">
      <c r="A2" s="1">
        <f>B2^2</f>
        <v>225</v>
      </c>
      <c r="B2" s="1">
        <v>15</v>
      </c>
      <c r="C2" s="10">
        <v>6000</v>
      </c>
    </row>
    <row r="3" spans="1:10">
      <c r="A3" s="1">
        <f t="shared" ref="A3:A15" si="0">B3^2</f>
        <v>400</v>
      </c>
      <c r="B3" s="1">
        <v>20</v>
      </c>
      <c r="C3" s="10">
        <v>10000</v>
      </c>
      <c r="E3" s="1" t="s">
        <v>27</v>
      </c>
    </row>
    <row r="4" spans="1:10" ht="17.149999999999999" thickBot="1">
      <c r="A4" s="1">
        <f t="shared" si="0"/>
        <v>625</v>
      </c>
      <c r="B4" s="1">
        <v>25</v>
      </c>
      <c r="C4" s="10">
        <v>15000</v>
      </c>
    </row>
    <row r="5" spans="1:10">
      <c r="A5" s="1">
        <f t="shared" si="0"/>
        <v>900</v>
      </c>
      <c r="B5" s="1">
        <v>30</v>
      </c>
      <c r="C5" s="10">
        <v>26000</v>
      </c>
      <c r="E5" s="15" t="s">
        <v>28</v>
      </c>
      <c r="F5" s="15"/>
    </row>
    <row r="6" spans="1:10">
      <c r="A6" s="1">
        <f t="shared" si="0"/>
        <v>1225</v>
      </c>
      <c r="B6" s="1">
        <v>35</v>
      </c>
      <c r="C6" s="10">
        <v>35000</v>
      </c>
      <c r="E6" s="1" t="s">
        <v>29</v>
      </c>
      <c r="F6" s="1">
        <v>0.94023004844718316</v>
      </c>
    </row>
    <row r="7" spans="1:10">
      <c r="A7" s="1">
        <f t="shared" si="0"/>
        <v>1600</v>
      </c>
      <c r="B7" s="1">
        <v>40</v>
      </c>
      <c r="C7" s="10">
        <v>42000</v>
      </c>
      <c r="E7" s="1" t="s">
        <v>30</v>
      </c>
      <c r="F7" s="1">
        <v>0.88403254400299247</v>
      </c>
    </row>
    <row r="8" spans="1:10">
      <c r="A8" s="1">
        <f t="shared" si="0"/>
        <v>2025</v>
      </c>
      <c r="B8" s="1">
        <v>45</v>
      </c>
      <c r="C8" s="10">
        <v>50500</v>
      </c>
      <c r="E8" s="1" t="s">
        <v>31</v>
      </c>
      <c r="F8" s="1">
        <v>0.86294755200353646</v>
      </c>
    </row>
    <row r="9" spans="1:10">
      <c r="A9" s="1">
        <f t="shared" si="0"/>
        <v>2500</v>
      </c>
      <c r="B9" s="1">
        <v>50</v>
      </c>
      <c r="C9" s="10">
        <v>40500</v>
      </c>
      <c r="E9" s="1" t="s">
        <v>32</v>
      </c>
      <c r="F9" s="1">
        <v>5383.5500440158976</v>
      </c>
    </row>
    <row r="10" spans="1:10" ht="17.149999999999999" thickBot="1">
      <c r="A10" s="1">
        <f t="shared" si="0"/>
        <v>3025</v>
      </c>
      <c r="B10" s="1">
        <v>55</v>
      </c>
      <c r="C10" s="10">
        <v>37650</v>
      </c>
      <c r="E10" s="16" t="s">
        <v>33</v>
      </c>
      <c r="F10" s="16">
        <v>14</v>
      </c>
    </row>
    <row r="11" spans="1:10">
      <c r="A11" s="1">
        <f t="shared" si="0"/>
        <v>3600</v>
      </c>
      <c r="B11" s="1">
        <v>60</v>
      </c>
      <c r="C11" s="10">
        <v>30500</v>
      </c>
    </row>
    <row r="12" spans="1:10" ht="17.149999999999999" thickBot="1">
      <c r="A12" s="1">
        <f t="shared" si="0"/>
        <v>4225</v>
      </c>
      <c r="B12" s="1">
        <v>65</v>
      </c>
      <c r="C12" s="10">
        <v>25000</v>
      </c>
      <c r="E12" s="1" t="s">
        <v>34</v>
      </c>
    </row>
    <row r="13" spans="1:10">
      <c r="A13" s="1">
        <f t="shared" si="0"/>
        <v>4900</v>
      </c>
      <c r="B13" s="1">
        <v>70</v>
      </c>
      <c r="C13" s="10">
        <v>15800</v>
      </c>
      <c r="E13" s="17"/>
      <c r="F13" s="17" t="s">
        <v>39</v>
      </c>
      <c r="G13" s="17" t="s">
        <v>40</v>
      </c>
      <c r="H13" s="17" t="s">
        <v>41</v>
      </c>
      <c r="I13" s="17" t="s">
        <v>42</v>
      </c>
      <c r="J13" s="17" t="s">
        <v>43</v>
      </c>
    </row>
    <row r="14" spans="1:10">
      <c r="A14" s="1">
        <f t="shared" si="0"/>
        <v>5625</v>
      </c>
      <c r="B14" s="1">
        <v>75</v>
      </c>
      <c r="C14" s="10">
        <v>10200</v>
      </c>
      <c r="E14" s="1" t="s">
        <v>35</v>
      </c>
      <c r="F14" s="1">
        <v>2</v>
      </c>
      <c r="G14" s="1">
        <v>2430313599.5879121</v>
      </c>
      <c r="H14" s="1">
        <v>1215156799.793956</v>
      </c>
      <c r="I14" s="1">
        <v>41.927098859027481</v>
      </c>
      <c r="J14" s="1">
        <v>7.1424747756563475E-6</v>
      </c>
    </row>
    <row r="15" spans="1:10">
      <c r="A15" s="1">
        <f t="shared" si="0"/>
        <v>6400</v>
      </c>
      <c r="B15" s="1">
        <v>80</v>
      </c>
      <c r="C15" s="10">
        <v>8000</v>
      </c>
      <c r="E15" s="1" t="s">
        <v>36</v>
      </c>
      <c r="F15" s="1">
        <v>11</v>
      </c>
      <c r="G15" s="1">
        <v>318808721.84065932</v>
      </c>
      <c r="H15" s="1">
        <v>28982611.076423574</v>
      </c>
    </row>
    <row r="16" spans="1:10" ht="17.149999999999999" thickBot="1">
      <c r="C16" s="10"/>
      <c r="E16" s="16" t="s">
        <v>37</v>
      </c>
      <c r="F16" s="16">
        <v>13</v>
      </c>
      <c r="G16" s="16">
        <v>2749122321.4285712</v>
      </c>
      <c r="H16" s="16"/>
      <c r="I16" s="16"/>
      <c r="J16" s="16"/>
    </row>
    <row r="17" spans="5:13" ht="17.149999999999999" thickBot="1"/>
    <row r="18" spans="5:13">
      <c r="E18" s="17"/>
      <c r="F18" s="17" t="s">
        <v>44</v>
      </c>
      <c r="G18" s="17" t="s">
        <v>32</v>
      </c>
      <c r="H18" s="17" t="s">
        <v>45</v>
      </c>
      <c r="I18" s="17" t="s">
        <v>46</v>
      </c>
      <c r="J18" s="17" t="s">
        <v>47</v>
      </c>
      <c r="K18" s="17" t="s">
        <v>48</v>
      </c>
      <c r="L18" s="17" t="s">
        <v>49</v>
      </c>
      <c r="M18" s="17" t="s">
        <v>50</v>
      </c>
    </row>
    <row r="19" spans="5:13">
      <c r="E19" s="1" t="s">
        <v>38</v>
      </c>
      <c r="F19" s="1">
        <v>-42087.046703296684</v>
      </c>
      <c r="G19" s="1">
        <v>8250.4136108830444</v>
      </c>
      <c r="H19" s="1">
        <v>-5.1012044593473531</v>
      </c>
      <c r="I19" s="1">
        <v>3.4340034787560576E-4</v>
      </c>
      <c r="J19" s="1">
        <v>-60246.084625468335</v>
      </c>
      <c r="K19" s="1">
        <v>-23928.008781125034</v>
      </c>
      <c r="L19" s="1">
        <v>-60246.084625468335</v>
      </c>
      <c r="M19" s="1">
        <v>-23928.008781125034</v>
      </c>
    </row>
    <row r="20" spans="5:13">
      <c r="E20" s="1" t="s">
        <v>80</v>
      </c>
      <c r="F20" s="1">
        <v>-36.539835164835161</v>
      </c>
      <c r="G20" s="1">
        <v>3.9905527913376249</v>
      </c>
      <c r="H20" s="1">
        <v>-9.1565848330970425</v>
      </c>
      <c r="I20" s="1">
        <v>1.7700775963516769E-6</v>
      </c>
      <c r="J20" s="1">
        <v>-45.322982639131538</v>
      </c>
      <c r="K20" s="1">
        <v>-27.756687690538783</v>
      </c>
      <c r="L20" s="1">
        <v>-45.322982639131538</v>
      </c>
      <c r="M20" s="1">
        <v>-27.756687690538783</v>
      </c>
    </row>
    <row r="21" spans="5:13" ht="17.149999999999999" thickBot="1">
      <c r="E21" s="16" t="s">
        <v>14</v>
      </c>
      <c r="F21" s="16">
        <v>3463.7458791208783</v>
      </c>
      <c r="G21" s="16">
        <v>385.76490343125914</v>
      </c>
      <c r="H21" s="16">
        <v>8.9789035972737103</v>
      </c>
      <c r="I21" s="16">
        <v>2.1448341329259031E-6</v>
      </c>
      <c r="J21" s="16">
        <v>2614.683051384493</v>
      </c>
      <c r="K21" s="16">
        <v>4312.808706857264</v>
      </c>
      <c r="L21" s="16">
        <v>2614.683051384493</v>
      </c>
      <c r="M21" s="16">
        <v>4312.808706857264</v>
      </c>
    </row>
  </sheetData>
  <phoneticPr fontId="3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indexed="40"/>
  </sheetPr>
  <dimension ref="A1:C16"/>
  <sheetViews>
    <sheetView workbookViewId="0">
      <selection activeCell="A2" sqref="A2"/>
    </sheetView>
  </sheetViews>
  <sheetFormatPr defaultColWidth="8.7109375" defaultRowHeight="16.75"/>
  <cols>
    <col min="1" max="1" width="9.35546875" style="1" bestFit="1" customWidth="1"/>
    <col min="2" max="2" width="7.640625" style="1" bestFit="1" customWidth="1"/>
    <col min="3" max="16384" width="8.7109375" style="1"/>
  </cols>
  <sheetData>
    <row r="1" spans="1:3">
      <c r="A1" s="33" t="s">
        <v>79</v>
      </c>
      <c r="B1" s="33" t="s">
        <v>14</v>
      </c>
      <c r="C1" s="33" t="s">
        <v>15</v>
      </c>
    </row>
    <row r="2" spans="1:3">
      <c r="A2" s="1">
        <v>15</v>
      </c>
      <c r="B2" s="10">
        <v>6000</v>
      </c>
    </row>
    <row r="3" spans="1:3">
      <c r="A3" s="1">
        <v>20</v>
      </c>
      <c r="B3" s="10">
        <v>10000</v>
      </c>
    </row>
    <row r="4" spans="1:3">
      <c r="A4" s="1">
        <v>25</v>
      </c>
      <c r="B4" s="10">
        <v>15000</v>
      </c>
    </row>
    <row r="5" spans="1:3">
      <c r="A5" s="1">
        <v>30</v>
      </c>
      <c r="B5" s="10">
        <v>26000</v>
      </c>
    </row>
    <row r="6" spans="1:3">
      <c r="A6" s="1">
        <v>35</v>
      </c>
      <c r="B6" s="10">
        <v>35000</v>
      </c>
    </row>
    <row r="7" spans="1:3">
      <c r="A7" s="1">
        <v>40</v>
      </c>
      <c r="B7" s="10">
        <v>42000</v>
      </c>
    </row>
    <row r="8" spans="1:3">
      <c r="A8" s="1">
        <v>45</v>
      </c>
      <c r="B8" s="10">
        <v>50500</v>
      </c>
    </row>
    <row r="9" spans="1:3">
      <c r="A9" s="1">
        <v>50</v>
      </c>
      <c r="B9" s="10">
        <v>40500</v>
      </c>
    </row>
    <row r="10" spans="1:3">
      <c r="A10" s="1">
        <v>55</v>
      </c>
      <c r="B10" s="10">
        <v>37650</v>
      </c>
    </row>
    <row r="11" spans="1:3">
      <c r="A11" s="1">
        <v>60</v>
      </c>
      <c r="B11" s="10">
        <v>30500</v>
      </c>
    </row>
    <row r="12" spans="1:3">
      <c r="A12" s="1">
        <v>65</v>
      </c>
      <c r="B12" s="10">
        <v>25000</v>
      </c>
    </row>
    <row r="13" spans="1:3">
      <c r="A13" s="1">
        <v>70</v>
      </c>
      <c r="B13" s="10">
        <v>15800</v>
      </c>
    </row>
    <row r="14" spans="1:3">
      <c r="A14" s="1">
        <v>75</v>
      </c>
      <c r="B14" s="10">
        <v>10200</v>
      </c>
    </row>
    <row r="15" spans="1:3">
      <c r="A15" s="1">
        <v>80</v>
      </c>
      <c r="B15" s="10">
        <v>8000</v>
      </c>
    </row>
    <row r="16" spans="1:3">
      <c r="B16" s="10"/>
    </row>
  </sheetData>
  <phoneticPr fontId="3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5"/>
  <sheetViews>
    <sheetView topLeftCell="B1" workbookViewId="0">
      <selection activeCell="C15" sqref="C15"/>
    </sheetView>
  </sheetViews>
  <sheetFormatPr defaultColWidth="9" defaultRowHeight="16.75"/>
  <cols>
    <col min="1" max="1" width="5.5" style="1" bestFit="1" customWidth="1"/>
    <col min="2" max="2" width="10.140625" style="1" customWidth="1"/>
    <col min="3" max="3" width="9.85546875" style="1" customWidth="1"/>
    <col min="4" max="16384" width="9" style="1"/>
  </cols>
  <sheetData>
    <row r="1" spans="1:14" ht="27.9">
      <c r="A1" s="1" t="s">
        <v>2</v>
      </c>
      <c r="B1" s="47" t="s">
        <v>3</v>
      </c>
      <c r="C1" s="47" t="s">
        <v>4</v>
      </c>
      <c r="N1" s="152" t="s">
        <v>726</v>
      </c>
    </row>
    <row r="2" spans="1:14" ht="27.9">
      <c r="A2" s="1">
        <v>1</v>
      </c>
      <c r="B2" s="1">
        <v>250</v>
      </c>
      <c r="C2" s="14">
        <v>2600</v>
      </c>
      <c r="N2" s="152" t="s">
        <v>727</v>
      </c>
    </row>
    <row r="3" spans="1:14" ht="27.9">
      <c r="A3" s="1">
        <v>2</v>
      </c>
      <c r="B3" s="1">
        <v>300</v>
      </c>
      <c r="C3" s="14">
        <v>2950</v>
      </c>
      <c r="N3" s="152" t="s">
        <v>728</v>
      </c>
    </row>
    <row r="4" spans="1:14" ht="27.9">
      <c r="A4" s="1">
        <v>3</v>
      </c>
      <c r="B4" s="1">
        <v>200</v>
      </c>
      <c r="C4" s="14">
        <v>1850</v>
      </c>
      <c r="N4" s="152" t="s">
        <v>729</v>
      </c>
    </row>
    <row r="5" spans="1:14" ht="27.9">
      <c r="A5" s="1">
        <v>4</v>
      </c>
      <c r="B5" s="1">
        <v>180</v>
      </c>
      <c r="C5" s="14">
        <v>1650</v>
      </c>
      <c r="N5" s="153" t="s">
        <v>730</v>
      </c>
    </row>
    <row r="6" spans="1:14" ht="27.9">
      <c r="A6" s="1">
        <v>5</v>
      </c>
      <c r="B6" s="1">
        <v>150</v>
      </c>
      <c r="C6" s="14">
        <v>1500</v>
      </c>
      <c r="N6" s="153" t="s">
        <v>731</v>
      </c>
    </row>
    <row r="7" spans="1:14">
      <c r="A7" s="1">
        <v>6</v>
      </c>
      <c r="B7" s="1">
        <v>200</v>
      </c>
      <c r="C7" s="14">
        <v>2400</v>
      </c>
    </row>
    <row r="8" spans="1:14">
      <c r="A8" s="1">
        <v>7</v>
      </c>
      <c r="B8" s="1">
        <v>240</v>
      </c>
      <c r="C8" s="14">
        <v>2800</v>
      </c>
    </row>
    <row r="9" spans="1:14">
      <c r="A9" s="1">
        <v>8</v>
      </c>
      <c r="B9" s="1">
        <v>300</v>
      </c>
      <c r="C9" s="14">
        <v>2960</v>
      </c>
    </row>
    <row r="10" spans="1:14">
      <c r="A10" s="1">
        <v>9</v>
      </c>
      <c r="B10" s="1">
        <v>190</v>
      </c>
      <c r="C10" s="14">
        <v>2400</v>
      </c>
    </row>
    <row r="11" spans="1:14">
      <c r="A11" s="1">
        <v>10</v>
      </c>
      <c r="B11" s="1">
        <v>150</v>
      </c>
      <c r="C11" s="14">
        <v>1600</v>
      </c>
    </row>
    <row r="12" spans="1:14">
      <c r="A12" s="1">
        <v>11</v>
      </c>
      <c r="B12" s="1">
        <v>120</v>
      </c>
      <c r="C12" s="14">
        <v>1500</v>
      </c>
    </row>
    <row r="13" spans="1:14">
      <c r="A13" s="1">
        <v>12</v>
      </c>
      <c r="B13" s="1">
        <v>220</v>
      </c>
      <c r="C13" s="14">
        <v>2350</v>
      </c>
    </row>
    <row r="15" spans="1:14">
      <c r="B15" s="57" t="s">
        <v>161</v>
      </c>
      <c r="C15" s="58">
        <f>CORREL(B2:B13,C2:C13)</f>
        <v>0.92251817725634266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indexed="40"/>
  </sheetPr>
  <dimension ref="A1:B9"/>
  <sheetViews>
    <sheetView workbookViewId="0">
      <selection activeCell="B3" sqref="B3"/>
    </sheetView>
  </sheetViews>
  <sheetFormatPr defaultColWidth="9" defaultRowHeight="16.75"/>
  <cols>
    <col min="1" max="2" width="7.5" style="21" customWidth="1"/>
    <col min="3" max="16384" width="9" style="21"/>
  </cols>
  <sheetData>
    <row r="1" spans="1:2">
      <c r="A1" s="46" t="s">
        <v>81</v>
      </c>
      <c r="B1" s="46" t="s">
        <v>82</v>
      </c>
    </row>
    <row r="2" spans="1:2">
      <c r="A2" s="21">
        <v>100</v>
      </c>
      <c r="B2" s="21">
        <v>25</v>
      </c>
    </row>
    <row r="3" spans="1:2">
      <c r="A3" s="21">
        <v>200</v>
      </c>
      <c r="B3" s="21">
        <v>22</v>
      </c>
    </row>
    <row r="4" spans="1:2">
      <c r="A4" s="21">
        <v>250</v>
      </c>
      <c r="B4" s="21">
        <v>21</v>
      </c>
    </row>
    <row r="5" spans="1:2">
      <c r="A5" s="21">
        <v>300</v>
      </c>
      <c r="B5" s="21">
        <v>17</v>
      </c>
    </row>
    <row r="6" spans="1:2">
      <c r="A6" s="21">
        <v>400</v>
      </c>
      <c r="B6" s="21">
        <v>18</v>
      </c>
    </row>
    <row r="7" spans="1:2">
      <c r="A7" s="21">
        <v>600</v>
      </c>
      <c r="B7" s="21">
        <v>10</v>
      </c>
    </row>
    <row r="8" spans="1:2">
      <c r="A8" s="21">
        <v>1000</v>
      </c>
      <c r="B8" s="21">
        <v>9</v>
      </c>
    </row>
    <row r="9" spans="1:2">
      <c r="A9" s="21">
        <v>1600</v>
      </c>
      <c r="B9" s="21">
        <v>8</v>
      </c>
    </row>
  </sheetData>
  <phoneticPr fontId="3" type="noConversion"/>
  <pageMargins left="0.75" right="0.75" top="1" bottom="1" header="0.5" footer="0.5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D21"/>
  <sheetViews>
    <sheetView zoomScale="110" zoomScaleNormal="110" workbookViewId="0">
      <selection activeCell="B17" sqref="B17"/>
    </sheetView>
  </sheetViews>
  <sheetFormatPr defaultColWidth="9" defaultRowHeight="15.45"/>
  <cols>
    <col min="1" max="1" width="13.2109375" style="67" customWidth="1"/>
    <col min="2" max="2" width="9.85546875" style="67" customWidth="1"/>
    <col min="3" max="16384" width="9" style="67"/>
  </cols>
  <sheetData>
    <row r="1" spans="1:2">
      <c r="A1" s="66" t="s">
        <v>89</v>
      </c>
      <c r="B1" s="66" t="s">
        <v>24</v>
      </c>
    </row>
    <row r="2" spans="1:2">
      <c r="A2" s="68" t="s">
        <v>3</v>
      </c>
      <c r="B2" s="68" t="s">
        <v>4</v>
      </c>
    </row>
    <row r="3" spans="1:2">
      <c r="A3" s="67">
        <v>250</v>
      </c>
      <c r="B3" s="69">
        <v>2600</v>
      </c>
    </row>
    <row r="4" spans="1:2">
      <c r="A4" s="67">
        <v>300</v>
      </c>
      <c r="B4" s="69">
        <v>2950</v>
      </c>
    </row>
    <row r="5" spans="1:2">
      <c r="A5" s="67">
        <v>200</v>
      </c>
      <c r="B5" s="69">
        <v>1850</v>
      </c>
    </row>
    <row r="6" spans="1:2">
      <c r="A6" s="67">
        <v>180</v>
      </c>
      <c r="B6" s="69">
        <v>1650</v>
      </c>
    </row>
    <row r="7" spans="1:2">
      <c r="A7" s="67">
        <v>150</v>
      </c>
      <c r="B7" s="69">
        <v>1500</v>
      </c>
    </row>
    <row r="8" spans="1:2">
      <c r="A8" s="67">
        <v>200</v>
      </c>
      <c r="B8" s="69">
        <v>2400</v>
      </c>
    </row>
    <row r="9" spans="1:2">
      <c r="A9" s="67">
        <v>240</v>
      </c>
      <c r="B9" s="69">
        <v>2800</v>
      </c>
    </row>
    <row r="10" spans="1:2">
      <c r="A10" s="67">
        <v>300</v>
      </c>
      <c r="B10" s="69">
        <v>2960</v>
      </c>
    </row>
    <row r="11" spans="1:2">
      <c r="A11" s="67">
        <v>190</v>
      </c>
      <c r="B11" s="69">
        <v>2400</v>
      </c>
    </row>
    <row r="12" spans="1:2">
      <c r="A12" s="67">
        <v>150</v>
      </c>
      <c r="B12" s="69">
        <v>1600</v>
      </c>
    </row>
    <row r="13" spans="1:2">
      <c r="A13" s="67">
        <v>120</v>
      </c>
      <c r="B13" s="69">
        <v>1500</v>
      </c>
    </row>
    <row r="14" spans="1:2">
      <c r="A14" s="67">
        <v>220</v>
      </c>
      <c r="B14" s="69">
        <v>2350</v>
      </c>
    </row>
    <row r="17" spans="1:4">
      <c r="A17" s="67" t="s">
        <v>90</v>
      </c>
      <c r="B17" s="67">
        <f t="array" ref="B17:C21">LINEST(B3:B14,A3:A14,TRUE,TRUE)</f>
        <v>9.1846298031865032</v>
      </c>
      <c r="C17" s="67">
        <v>299.8687910028118</v>
      </c>
      <c r="D17" s="67" t="s">
        <v>91</v>
      </c>
    </row>
    <row r="18" spans="1:4">
      <c r="A18" s="67" t="s">
        <v>92</v>
      </c>
      <c r="B18" s="67">
        <v>1.2151275452190873</v>
      </c>
      <c r="C18" s="67">
        <v>261.6524486827185</v>
      </c>
      <c r="D18" s="67" t="s">
        <v>93</v>
      </c>
    </row>
    <row r="19" spans="1:4" ht="18">
      <c r="A19" s="67" t="s">
        <v>194</v>
      </c>
      <c r="B19" s="67">
        <v>0.85103978736836483</v>
      </c>
      <c r="C19" s="67">
        <v>229.16244550371002</v>
      </c>
      <c r="D19" s="67" t="s">
        <v>94</v>
      </c>
    </row>
    <row r="20" spans="1:4">
      <c r="A20" s="67" t="s">
        <v>95</v>
      </c>
      <c r="B20" s="67">
        <v>57.132020177287714</v>
      </c>
      <c r="C20" s="67">
        <v>10</v>
      </c>
      <c r="D20" s="67" t="s">
        <v>96</v>
      </c>
    </row>
    <row r="21" spans="1:4">
      <c r="A21" s="67" t="s">
        <v>97</v>
      </c>
      <c r="B21" s="67">
        <v>3000312.4023742578</v>
      </c>
      <c r="C21" s="67">
        <v>525154.26429240871</v>
      </c>
      <c r="D21" s="67" t="s">
        <v>98</v>
      </c>
    </row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F0"/>
  </sheetPr>
  <dimension ref="A1:E21"/>
  <sheetViews>
    <sheetView zoomScale="110" zoomScaleNormal="110" workbookViewId="0">
      <selection activeCell="B17" sqref="B17"/>
    </sheetView>
  </sheetViews>
  <sheetFormatPr defaultColWidth="9" defaultRowHeight="15.45"/>
  <cols>
    <col min="1" max="1" width="13.85546875" style="67" customWidth="1"/>
    <col min="2" max="2" width="9.85546875" style="67" customWidth="1"/>
    <col min="3" max="16384" width="9" style="67"/>
  </cols>
  <sheetData>
    <row r="1" spans="1:2">
      <c r="A1" s="66" t="s">
        <v>23</v>
      </c>
      <c r="B1" s="66" t="s">
        <v>24</v>
      </c>
    </row>
    <row r="2" spans="1:2">
      <c r="A2" s="68" t="s">
        <v>3</v>
      </c>
      <c r="B2" s="68" t="s">
        <v>4</v>
      </c>
    </row>
    <row r="3" spans="1:2">
      <c r="A3" s="67">
        <v>250</v>
      </c>
      <c r="B3" s="69">
        <v>2600</v>
      </c>
    </row>
    <row r="4" spans="1:2">
      <c r="A4" s="67">
        <v>300</v>
      </c>
      <c r="B4" s="69">
        <v>2950</v>
      </c>
    </row>
    <row r="5" spans="1:2">
      <c r="A5" s="67">
        <v>200</v>
      </c>
      <c r="B5" s="69">
        <v>1850</v>
      </c>
    </row>
    <row r="6" spans="1:2">
      <c r="A6" s="67">
        <v>180</v>
      </c>
      <c r="B6" s="69">
        <v>1650</v>
      </c>
    </row>
    <row r="7" spans="1:2">
      <c r="A7" s="67">
        <v>150</v>
      </c>
      <c r="B7" s="69">
        <v>1500</v>
      </c>
    </row>
    <row r="8" spans="1:2">
      <c r="A8" s="67">
        <v>200</v>
      </c>
      <c r="B8" s="69">
        <v>2400</v>
      </c>
    </row>
    <row r="9" spans="1:2">
      <c r="A9" s="67">
        <v>240</v>
      </c>
      <c r="B9" s="69">
        <v>2800</v>
      </c>
    </row>
    <row r="10" spans="1:2">
      <c r="A10" s="67">
        <v>300</v>
      </c>
      <c r="B10" s="69">
        <v>2960</v>
      </c>
    </row>
    <row r="11" spans="1:2">
      <c r="A11" s="67">
        <v>190</v>
      </c>
      <c r="B11" s="69">
        <v>2400</v>
      </c>
    </row>
    <row r="12" spans="1:2">
      <c r="A12" s="67">
        <v>150</v>
      </c>
      <c r="B12" s="69">
        <v>1600</v>
      </c>
    </row>
    <row r="13" spans="1:2">
      <c r="A13" s="67">
        <v>120</v>
      </c>
      <c r="B13" s="69">
        <v>1500</v>
      </c>
    </row>
    <row r="14" spans="1:2">
      <c r="A14" s="67">
        <v>220</v>
      </c>
      <c r="B14" s="69">
        <v>2350</v>
      </c>
    </row>
    <row r="17" spans="1:5" ht="16.75">
      <c r="A17"/>
      <c r="B17" s="1"/>
      <c r="C17" s="1"/>
      <c r="D17"/>
      <c r="E17"/>
    </row>
    <row r="18" spans="1:5" ht="16.75">
      <c r="A18"/>
      <c r="B18" s="1"/>
      <c r="C18" s="1"/>
      <c r="D18"/>
      <c r="E18"/>
    </row>
    <row r="19" spans="1:5" ht="16.75">
      <c r="A19"/>
      <c r="B19" s="1"/>
      <c r="C19" s="1"/>
      <c r="D19"/>
      <c r="E19"/>
    </row>
    <row r="20" spans="1:5" ht="16.75">
      <c r="A20"/>
      <c r="B20" s="1"/>
      <c r="C20" s="1"/>
      <c r="D20"/>
      <c r="E20"/>
    </row>
    <row r="21" spans="1:5" ht="16.75">
      <c r="A21"/>
      <c r="B21" s="1"/>
      <c r="C21" s="1"/>
      <c r="D21"/>
      <c r="E21"/>
    </row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E22"/>
  <sheetViews>
    <sheetView workbookViewId="0">
      <selection activeCell="C18" sqref="C18"/>
    </sheetView>
  </sheetViews>
  <sheetFormatPr defaultColWidth="9" defaultRowHeight="16.75"/>
  <cols>
    <col min="1" max="1" width="9" style="1"/>
    <col min="2" max="2" width="5.5" style="1" bestFit="1" customWidth="1"/>
    <col min="3" max="3" width="11.640625" style="1" bestFit="1" customWidth="1"/>
    <col min="4" max="4" width="10.5" style="1" bestFit="1" customWidth="1"/>
    <col min="5" max="5" width="9.140625" style="1" bestFit="1" customWidth="1"/>
    <col min="6" max="16384" width="9" style="1"/>
  </cols>
  <sheetData>
    <row r="1" spans="1:3">
      <c r="A1" s="49" t="s">
        <v>79</v>
      </c>
      <c r="B1" s="49" t="s">
        <v>100</v>
      </c>
      <c r="C1" s="49" t="s">
        <v>15</v>
      </c>
    </row>
    <row r="2" spans="1:3">
      <c r="A2" s="1">
        <f t="shared" ref="A2:A15" si="0">B2^2</f>
        <v>225</v>
      </c>
      <c r="B2" s="1">
        <v>15</v>
      </c>
      <c r="C2" s="10">
        <v>6000</v>
      </c>
    </row>
    <row r="3" spans="1:3">
      <c r="A3" s="1">
        <f t="shared" si="0"/>
        <v>400</v>
      </c>
      <c r="B3" s="1">
        <v>20</v>
      </c>
      <c r="C3" s="10">
        <v>10000</v>
      </c>
    </row>
    <row r="4" spans="1:3">
      <c r="A4" s="1">
        <f t="shared" si="0"/>
        <v>625</v>
      </c>
      <c r="B4" s="1">
        <v>25</v>
      </c>
      <c r="C4" s="10">
        <v>15000</v>
      </c>
    </row>
    <row r="5" spans="1:3">
      <c r="A5" s="1">
        <f t="shared" si="0"/>
        <v>900</v>
      </c>
      <c r="B5" s="1">
        <v>30</v>
      </c>
      <c r="C5" s="10">
        <v>26000</v>
      </c>
    </row>
    <row r="6" spans="1:3">
      <c r="A6" s="1">
        <f t="shared" si="0"/>
        <v>1225</v>
      </c>
      <c r="B6" s="1">
        <v>35</v>
      </c>
      <c r="C6" s="10">
        <v>35000</v>
      </c>
    </row>
    <row r="7" spans="1:3">
      <c r="A7" s="1">
        <f t="shared" si="0"/>
        <v>1600</v>
      </c>
      <c r="B7" s="1">
        <v>40</v>
      </c>
      <c r="C7" s="10">
        <v>42000</v>
      </c>
    </row>
    <row r="8" spans="1:3">
      <c r="A8" s="1">
        <f t="shared" si="0"/>
        <v>2025</v>
      </c>
      <c r="B8" s="1">
        <v>45</v>
      </c>
      <c r="C8" s="10">
        <v>50500</v>
      </c>
    </row>
    <row r="9" spans="1:3">
      <c r="A9" s="1">
        <f t="shared" si="0"/>
        <v>2500</v>
      </c>
      <c r="B9" s="1">
        <v>50</v>
      </c>
      <c r="C9" s="10">
        <v>40500</v>
      </c>
    </row>
    <row r="10" spans="1:3">
      <c r="A10" s="1">
        <f t="shared" si="0"/>
        <v>3025</v>
      </c>
      <c r="B10" s="1">
        <v>55</v>
      </c>
      <c r="C10" s="10">
        <v>37650</v>
      </c>
    </row>
    <row r="11" spans="1:3">
      <c r="A11" s="1">
        <f t="shared" si="0"/>
        <v>3600</v>
      </c>
      <c r="B11" s="1">
        <v>60</v>
      </c>
      <c r="C11" s="10">
        <v>30500</v>
      </c>
    </row>
    <row r="12" spans="1:3">
      <c r="A12" s="1">
        <f t="shared" si="0"/>
        <v>4225</v>
      </c>
      <c r="B12" s="1">
        <v>65</v>
      </c>
      <c r="C12" s="10">
        <v>25000</v>
      </c>
    </row>
    <row r="13" spans="1:3">
      <c r="A13" s="1">
        <f t="shared" si="0"/>
        <v>4900</v>
      </c>
      <c r="B13" s="1">
        <v>70</v>
      </c>
      <c r="C13" s="10">
        <v>15800</v>
      </c>
    </row>
    <row r="14" spans="1:3">
      <c r="A14" s="1">
        <f t="shared" si="0"/>
        <v>5625</v>
      </c>
      <c r="B14" s="1">
        <v>75</v>
      </c>
      <c r="C14" s="10">
        <v>10200</v>
      </c>
    </row>
    <row r="15" spans="1:3">
      <c r="A15" s="1">
        <f t="shared" si="0"/>
        <v>6400</v>
      </c>
      <c r="B15" s="1">
        <v>80</v>
      </c>
      <c r="C15" s="10">
        <v>8000</v>
      </c>
    </row>
    <row r="17" spans="1:5" ht="19.3">
      <c r="C17" s="1" t="s">
        <v>101</v>
      </c>
      <c r="D17" s="1" t="s">
        <v>102</v>
      </c>
      <c r="E17" s="1" t="s">
        <v>103</v>
      </c>
    </row>
    <row r="18" spans="1:5">
      <c r="C18" s="1">
        <f t="array" ref="C18:E22">LINEST(C2:C15,A2:B15,TRUE,TRUE)</f>
        <v>3463.7458791208783</v>
      </c>
      <c r="D18" s="1">
        <v>-36.539835164835161</v>
      </c>
      <c r="E18" s="1">
        <v>-42087.046703296684</v>
      </c>
    </row>
    <row r="19" spans="1:5">
      <c r="C19" s="1">
        <v>385.76490343125914</v>
      </c>
      <c r="D19" s="1">
        <v>3.9905527913376249</v>
      </c>
      <c r="E19" s="1">
        <v>8250.4136108830444</v>
      </c>
    </row>
    <row r="20" spans="1:5" ht="19.75">
      <c r="A20" s="1" t="s">
        <v>104</v>
      </c>
      <c r="C20" s="1">
        <v>0.88403254400299247</v>
      </c>
      <c r="D20" s="1">
        <v>5383.5500440158976</v>
      </c>
      <c r="E20" s="1" t="e">
        <v>#N/A</v>
      </c>
    </row>
    <row r="21" spans="1:5">
      <c r="C21" s="1">
        <v>41.927098859027481</v>
      </c>
      <c r="D21" s="1">
        <v>11</v>
      </c>
      <c r="E21" s="1" t="e">
        <v>#N/A</v>
      </c>
    </row>
    <row r="22" spans="1:5">
      <c r="C22" s="1">
        <v>2430313599.5879121</v>
      </c>
      <c r="D22" s="1">
        <v>318808721.84065932</v>
      </c>
      <c r="E22" s="1" t="e">
        <v>#N/A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E22"/>
  <sheetViews>
    <sheetView workbookViewId="0">
      <selection activeCell="C18" sqref="C18:E22"/>
    </sheetView>
  </sheetViews>
  <sheetFormatPr defaultColWidth="9" defaultRowHeight="16.75"/>
  <cols>
    <col min="1" max="1" width="9" style="1"/>
    <col min="2" max="2" width="5.5" style="1" bestFit="1" customWidth="1"/>
    <col min="3" max="3" width="11.7109375" style="1" bestFit="1" customWidth="1"/>
    <col min="4" max="4" width="12.7109375" style="1" bestFit="1" customWidth="1"/>
    <col min="5" max="5" width="9.2109375" style="1" bestFit="1" customWidth="1"/>
    <col min="6" max="16384" width="9" style="1"/>
  </cols>
  <sheetData>
    <row r="1" spans="1:3">
      <c r="A1" s="49" t="s">
        <v>79</v>
      </c>
      <c r="B1" s="49" t="s">
        <v>99</v>
      </c>
      <c r="C1" s="49" t="s">
        <v>15</v>
      </c>
    </row>
    <row r="2" spans="1:3">
      <c r="A2" s="1">
        <f t="shared" ref="A2:A15" si="0">B2^2</f>
        <v>225</v>
      </c>
      <c r="B2" s="1">
        <v>15</v>
      </c>
      <c r="C2" s="10">
        <v>6000</v>
      </c>
    </row>
    <row r="3" spans="1:3">
      <c r="A3" s="1">
        <f t="shared" si="0"/>
        <v>400</v>
      </c>
      <c r="B3" s="1">
        <v>20</v>
      </c>
      <c r="C3" s="10">
        <v>10000</v>
      </c>
    </row>
    <row r="4" spans="1:3">
      <c r="A4" s="1">
        <f t="shared" si="0"/>
        <v>625</v>
      </c>
      <c r="B4" s="1">
        <v>25</v>
      </c>
      <c r="C4" s="10">
        <v>15000</v>
      </c>
    </row>
    <row r="5" spans="1:3">
      <c r="A5" s="1">
        <f t="shared" si="0"/>
        <v>900</v>
      </c>
      <c r="B5" s="1">
        <v>30</v>
      </c>
      <c r="C5" s="10">
        <v>26000</v>
      </c>
    </row>
    <row r="6" spans="1:3">
      <c r="A6" s="1">
        <f t="shared" si="0"/>
        <v>1225</v>
      </c>
      <c r="B6" s="1">
        <v>35</v>
      </c>
      <c r="C6" s="10">
        <v>35000</v>
      </c>
    </row>
    <row r="7" spans="1:3">
      <c r="A7" s="1">
        <f t="shared" si="0"/>
        <v>1600</v>
      </c>
      <c r="B7" s="1">
        <v>40</v>
      </c>
      <c r="C7" s="10">
        <v>42000</v>
      </c>
    </row>
    <row r="8" spans="1:3">
      <c r="A8" s="1">
        <f t="shared" si="0"/>
        <v>2025</v>
      </c>
      <c r="B8" s="1">
        <v>45</v>
      </c>
      <c r="C8" s="10">
        <v>50500</v>
      </c>
    </row>
    <row r="9" spans="1:3">
      <c r="A9" s="1">
        <f t="shared" si="0"/>
        <v>2500</v>
      </c>
      <c r="B9" s="1">
        <v>50</v>
      </c>
      <c r="C9" s="10">
        <v>40500</v>
      </c>
    </row>
    <row r="10" spans="1:3">
      <c r="A10" s="1">
        <f t="shared" si="0"/>
        <v>3025</v>
      </c>
      <c r="B10" s="1">
        <v>55</v>
      </c>
      <c r="C10" s="10">
        <v>37650</v>
      </c>
    </row>
    <row r="11" spans="1:3">
      <c r="A11" s="1">
        <f t="shared" si="0"/>
        <v>3600</v>
      </c>
      <c r="B11" s="1">
        <v>60</v>
      </c>
      <c r="C11" s="10">
        <v>30500</v>
      </c>
    </row>
    <row r="12" spans="1:3">
      <c r="A12" s="1">
        <f t="shared" si="0"/>
        <v>4225</v>
      </c>
      <c r="B12" s="1">
        <v>65</v>
      </c>
      <c r="C12" s="10">
        <v>25000</v>
      </c>
    </row>
    <row r="13" spans="1:3">
      <c r="A13" s="1">
        <f t="shared" si="0"/>
        <v>4900</v>
      </c>
      <c r="B13" s="1">
        <v>70</v>
      </c>
      <c r="C13" s="10">
        <v>15800</v>
      </c>
    </row>
    <row r="14" spans="1:3">
      <c r="A14" s="1">
        <f t="shared" si="0"/>
        <v>5625</v>
      </c>
      <c r="B14" s="1">
        <v>75</v>
      </c>
      <c r="C14" s="10">
        <v>10200</v>
      </c>
    </row>
    <row r="15" spans="1:3">
      <c r="A15" s="1">
        <f t="shared" si="0"/>
        <v>6400</v>
      </c>
      <c r="B15" s="1">
        <v>80</v>
      </c>
      <c r="C15" s="10">
        <v>8000</v>
      </c>
    </row>
    <row r="17" spans="1:5">
      <c r="A17"/>
      <c r="B17"/>
      <c r="C17"/>
      <c r="D17"/>
      <c r="E17"/>
    </row>
    <row r="18" spans="1:5">
      <c r="A18"/>
      <c r="B18"/>
      <c r="C18" s="1">
        <f t="array" ref="C18:E22">LINEST(C2:C15,A2:B15,TRUE,TRUE)</f>
        <v>3463.7458791208783</v>
      </c>
      <c r="D18" s="1">
        <v>-36.539835164835161</v>
      </c>
      <c r="E18" s="1">
        <v>-42087.046703296684</v>
      </c>
    </row>
    <row r="19" spans="1:5">
      <c r="A19"/>
      <c r="B19"/>
      <c r="C19" s="1">
        <v>385.76490343125914</v>
      </c>
      <c r="D19" s="1">
        <v>3.9905527913376249</v>
      </c>
      <c r="E19" s="1">
        <v>8250.4136108830444</v>
      </c>
    </row>
    <row r="20" spans="1:5">
      <c r="A20"/>
      <c r="B20"/>
      <c r="C20" s="1">
        <v>0.88403254400299247</v>
      </c>
      <c r="D20" s="1">
        <v>5383.5500440158976</v>
      </c>
      <c r="E20" s="1" t="e">
        <v>#N/A</v>
      </c>
    </row>
    <row r="21" spans="1:5">
      <c r="A21"/>
      <c r="B21"/>
      <c r="C21" s="1">
        <v>41.927098859027481</v>
      </c>
      <c r="D21" s="1">
        <v>11</v>
      </c>
      <c r="E21" s="1" t="e">
        <v>#N/A</v>
      </c>
    </row>
    <row r="22" spans="1:5">
      <c r="A22"/>
      <c r="B22"/>
      <c r="C22" s="1">
        <v>2430313599.5879121</v>
      </c>
      <c r="D22" s="1">
        <v>318808721.84065932</v>
      </c>
      <c r="E22" s="1" t="e">
        <v>#N/A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E15"/>
  <sheetViews>
    <sheetView zoomScale="110" zoomScaleNormal="110" workbookViewId="0">
      <selection activeCell="E15" sqref="E15"/>
    </sheetView>
  </sheetViews>
  <sheetFormatPr defaultColWidth="9" defaultRowHeight="15.45"/>
  <cols>
    <col min="1" max="1" width="13.2109375" style="67" customWidth="1"/>
    <col min="2" max="2" width="9.85546875" style="67" customWidth="1"/>
    <col min="3" max="16384" width="9" style="67"/>
  </cols>
  <sheetData>
    <row r="1" spans="1:5">
      <c r="A1" s="66" t="s">
        <v>23</v>
      </c>
      <c r="B1" s="66" t="s">
        <v>24</v>
      </c>
    </row>
    <row r="2" spans="1:5">
      <c r="A2" s="68" t="s">
        <v>3</v>
      </c>
      <c r="B2" s="68" t="s">
        <v>4</v>
      </c>
    </row>
    <row r="3" spans="1:5">
      <c r="A3" s="67">
        <v>250</v>
      </c>
      <c r="B3" s="69">
        <v>2600</v>
      </c>
    </row>
    <row r="4" spans="1:5">
      <c r="A4" s="67">
        <v>300</v>
      </c>
      <c r="B4" s="69">
        <v>2950</v>
      </c>
    </row>
    <row r="5" spans="1:5">
      <c r="A5" s="67">
        <v>200</v>
      </c>
      <c r="B5" s="69">
        <v>1850</v>
      </c>
    </row>
    <row r="6" spans="1:5">
      <c r="A6" s="67">
        <v>180</v>
      </c>
      <c r="B6" s="69">
        <v>1650</v>
      </c>
    </row>
    <row r="7" spans="1:5">
      <c r="A7" s="67">
        <v>150</v>
      </c>
      <c r="B7" s="69">
        <v>1500</v>
      </c>
    </row>
    <row r="8" spans="1:5">
      <c r="A8" s="67">
        <v>200</v>
      </c>
      <c r="B8" s="69">
        <v>2400</v>
      </c>
    </row>
    <row r="9" spans="1:5">
      <c r="A9" s="67">
        <v>240</v>
      </c>
      <c r="B9" s="69">
        <v>2800</v>
      </c>
    </row>
    <row r="10" spans="1:5">
      <c r="A10" s="67">
        <v>300</v>
      </c>
      <c r="B10" s="69">
        <v>2960</v>
      </c>
    </row>
    <row r="11" spans="1:5">
      <c r="A11" s="67">
        <v>190</v>
      </c>
      <c r="B11" s="69">
        <v>2400</v>
      </c>
    </row>
    <row r="12" spans="1:5">
      <c r="A12" s="67">
        <v>150</v>
      </c>
      <c r="B12" s="69">
        <v>1600</v>
      </c>
    </row>
    <row r="13" spans="1:5">
      <c r="A13" s="67">
        <v>120</v>
      </c>
      <c r="B13" s="69">
        <v>1500</v>
      </c>
    </row>
    <row r="14" spans="1:5">
      <c r="A14" s="67">
        <v>220</v>
      </c>
      <c r="B14" s="69">
        <v>2350</v>
      </c>
    </row>
    <row r="15" spans="1:5">
      <c r="D15" s="67" t="s">
        <v>105</v>
      </c>
      <c r="E15" s="71">
        <f>INTERCEPT(B3:B14,A3:A14)</f>
        <v>299.8687910028118</v>
      </c>
    </row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F0"/>
  </sheetPr>
  <dimension ref="A1:D15"/>
  <sheetViews>
    <sheetView zoomScale="110" zoomScaleNormal="110" workbookViewId="0">
      <selection activeCell="E15" sqref="E15"/>
    </sheetView>
  </sheetViews>
  <sheetFormatPr defaultColWidth="9" defaultRowHeight="15.45"/>
  <cols>
    <col min="1" max="1" width="13.2109375" style="67" customWidth="1"/>
    <col min="2" max="2" width="9.85546875" style="67" customWidth="1"/>
    <col min="3" max="16384" width="9" style="67"/>
  </cols>
  <sheetData>
    <row r="1" spans="1:4">
      <c r="A1" s="66" t="s">
        <v>23</v>
      </c>
      <c r="B1" s="66" t="s">
        <v>24</v>
      </c>
    </row>
    <row r="2" spans="1:4">
      <c r="A2" s="68" t="s">
        <v>3</v>
      </c>
      <c r="B2" s="68" t="s">
        <v>4</v>
      </c>
    </row>
    <row r="3" spans="1:4">
      <c r="A3" s="67">
        <v>250</v>
      </c>
      <c r="B3" s="69">
        <v>2600</v>
      </c>
    </row>
    <row r="4" spans="1:4">
      <c r="A4" s="67">
        <v>300</v>
      </c>
      <c r="B4" s="69">
        <v>2950</v>
      </c>
    </row>
    <row r="5" spans="1:4">
      <c r="A5" s="67">
        <v>200</v>
      </c>
      <c r="B5" s="69">
        <v>1850</v>
      </c>
    </row>
    <row r="6" spans="1:4">
      <c r="A6" s="67">
        <v>180</v>
      </c>
      <c r="B6" s="69">
        <v>1650</v>
      </c>
    </row>
    <row r="7" spans="1:4">
      <c r="A7" s="67">
        <v>150</v>
      </c>
      <c r="B7" s="69">
        <v>1500</v>
      </c>
    </row>
    <row r="8" spans="1:4">
      <c r="A8" s="67">
        <v>200</v>
      </c>
      <c r="B8" s="69">
        <v>2400</v>
      </c>
    </row>
    <row r="9" spans="1:4">
      <c r="A9" s="67">
        <v>240</v>
      </c>
      <c r="B9" s="69">
        <v>2800</v>
      </c>
    </row>
    <row r="10" spans="1:4">
      <c r="A10" s="67">
        <v>300</v>
      </c>
      <c r="B10" s="69">
        <v>2960</v>
      </c>
    </row>
    <row r="11" spans="1:4">
      <c r="A11" s="67">
        <v>190</v>
      </c>
      <c r="B11" s="69">
        <v>2400</v>
      </c>
    </row>
    <row r="12" spans="1:4">
      <c r="A12" s="67">
        <v>150</v>
      </c>
      <c r="B12" s="69">
        <v>1600</v>
      </c>
    </row>
    <row r="13" spans="1:4">
      <c r="A13" s="67">
        <v>120</v>
      </c>
      <c r="B13" s="69">
        <v>1500</v>
      </c>
    </row>
    <row r="14" spans="1:4">
      <c r="A14" s="67">
        <v>220</v>
      </c>
      <c r="B14" s="69">
        <v>2350</v>
      </c>
    </row>
    <row r="15" spans="1:4">
      <c r="D15" s="67" t="s">
        <v>105</v>
      </c>
    </row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E16"/>
  <sheetViews>
    <sheetView zoomScale="110" zoomScaleNormal="110" workbookViewId="0">
      <selection activeCell="E16" sqref="E16"/>
    </sheetView>
  </sheetViews>
  <sheetFormatPr defaultColWidth="9" defaultRowHeight="15.45"/>
  <cols>
    <col min="1" max="1" width="13.2109375" style="67" customWidth="1"/>
    <col min="2" max="2" width="9.85546875" style="67" customWidth="1"/>
    <col min="3" max="16384" width="9" style="67"/>
  </cols>
  <sheetData>
    <row r="1" spans="1:5">
      <c r="A1" s="66" t="s">
        <v>23</v>
      </c>
      <c r="B1" s="66" t="s">
        <v>24</v>
      </c>
    </row>
    <row r="2" spans="1:5">
      <c r="A2" s="68" t="s">
        <v>3</v>
      </c>
      <c r="B2" s="68" t="s">
        <v>4</v>
      </c>
    </row>
    <row r="3" spans="1:5">
      <c r="A3" s="67">
        <v>250</v>
      </c>
      <c r="B3" s="69">
        <v>2600</v>
      </c>
    </row>
    <row r="4" spans="1:5">
      <c r="A4" s="67">
        <v>300</v>
      </c>
      <c r="B4" s="69">
        <v>2950</v>
      </c>
    </row>
    <row r="5" spans="1:5">
      <c r="A5" s="67">
        <v>200</v>
      </c>
      <c r="B5" s="69">
        <v>1850</v>
      </c>
    </row>
    <row r="6" spans="1:5">
      <c r="A6" s="67">
        <v>180</v>
      </c>
      <c r="B6" s="69">
        <v>1650</v>
      </c>
    </row>
    <row r="7" spans="1:5">
      <c r="A7" s="67">
        <v>150</v>
      </c>
      <c r="B7" s="69">
        <v>1500</v>
      </c>
    </row>
    <row r="8" spans="1:5">
      <c r="A8" s="67">
        <v>200</v>
      </c>
      <c r="B8" s="69">
        <v>2400</v>
      </c>
    </row>
    <row r="9" spans="1:5">
      <c r="A9" s="67">
        <v>240</v>
      </c>
      <c r="B9" s="69">
        <v>2800</v>
      </c>
    </row>
    <row r="10" spans="1:5">
      <c r="A10" s="67">
        <v>300</v>
      </c>
      <c r="B10" s="69">
        <v>2960</v>
      </c>
    </row>
    <row r="11" spans="1:5">
      <c r="A11" s="67">
        <v>190</v>
      </c>
      <c r="B11" s="69">
        <v>2400</v>
      </c>
    </row>
    <row r="12" spans="1:5">
      <c r="A12" s="67">
        <v>150</v>
      </c>
      <c r="B12" s="69">
        <v>1600</v>
      </c>
    </row>
    <row r="13" spans="1:5">
      <c r="A13" s="67">
        <v>120</v>
      </c>
      <c r="B13" s="69">
        <v>1500</v>
      </c>
    </row>
    <row r="14" spans="1:5">
      <c r="A14" s="67">
        <v>220</v>
      </c>
      <c r="B14" s="69">
        <v>2350</v>
      </c>
    </row>
    <row r="15" spans="1:5">
      <c r="D15" s="67" t="s">
        <v>105</v>
      </c>
      <c r="E15" s="71">
        <f>INTERCEPT(B3:B14,A3:A14)</f>
        <v>299.8687910028118</v>
      </c>
    </row>
    <row r="16" spans="1:5" ht="16.75">
      <c r="D16" s="1" t="s">
        <v>106</v>
      </c>
      <c r="E16" s="70">
        <f>SLOPE(B3:B14,A3:A14)</f>
        <v>9.1846298031865032</v>
      </c>
    </row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F0"/>
  </sheetPr>
  <dimension ref="A1:E16"/>
  <sheetViews>
    <sheetView zoomScale="110" zoomScaleNormal="110" workbookViewId="0">
      <selection activeCell="E16" sqref="E16"/>
    </sheetView>
  </sheetViews>
  <sheetFormatPr defaultColWidth="9" defaultRowHeight="15.45"/>
  <cols>
    <col min="1" max="1" width="13.2109375" style="67" customWidth="1"/>
    <col min="2" max="2" width="9.85546875" style="67" customWidth="1"/>
    <col min="3" max="16384" width="9" style="67"/>
  </cols>
  <sheetData>
    <row r="1" spans="1:5">
      <c r="A1" s="66" t="s">
        <v>23</v>
      </c>
      <c r="B1" s="66" t="s">
        <v>24</v>
      </c>
    </row>
    <row r="2" spans="1:5">
      <c r="A2" s="68" t="s">
        <v>3</v>
      </c>
      <c r="B2" s="68" t="s">
        <v>4</v>
      </c>
    </row>
    <row r="3" spans="1:5">
      <c r="A3" s="67">
        <v>250</v>
      </c>
      <c r="B3" s="69">
        <v>2600</v>
      </c>
    </row>
    <row r="4" spans="1:5">
      <c r="A4" s="67">
        <v>300</v>
      </c>
      <c r="B4" s="69">
        <v>2950</v>
      </c>
    </row>
    <row r="5" spans="1:5">
      <c r="A5" s="67">
        <v>200</v>
      </c>
      <c r="B5" s="69">
        <v>1850</v>
      </c>
    </row>
    <row r="6" spans="1:5">
      <c r="A6" s="67">
        <v>180</v>
      </c>
      <c r="B6" s="69">
        <v>1650</v>
      </c>
    </row>
    <row r="7" spans="1:5">
      <c r="A7" s="67">
        <v>150</v>
      </c>
      <c r="B7" s="69">
        <v>1500</v>
      </c>
    </row>
    <row r="8" spans="1:5">
      <c r="A8" s="67">
        <v>200</v>
      </c>
      <c r="B8" s="69">
        <v>2400</v>
      </c>
    </row>
    <row r="9" spans="1:5">
      <c r="A9" s="67">
        <v>240</v>
      </c>
      <c r="B9" s="69">
        <v>2800</v>
      </c>
    </row>
    <row r="10" spans="1:5">
      <c r="A10" s="67">
        <v>300</v>
      </c>
      <c r="B10" s="69">
        <v>2960</v>
      </c>
    </row>
    <row r="11" spans="1:5">
      <c r="A11" s="67">
        <v>190</v>
      </c>
      <c r="B11" s="69">
        <v>2400</v>
      </c>
    </row>
    <row r="12" spans="1:5">
      <c r="A12" s="67">
        <v>150</v>
      </c>
      <c r="B12" s="69">
        <v>1600</v>
      </c>
    </row>
    <row r="13" spans="1:5">
      <c r="A13" s="67">
        <v>120</v>
      </c>
      <c r="B13" s="69">
        <v>1500</v>
      </c>
    </row>
    <row r="14" spans="1:5">
      <c r="A14" s="67">
        <v>220</v>
      </c>
      <c r="B14" s="69">
        <v>2350</v>
      </c>
    </row>
    <row r="15" spans="1:5">
      <c r="D15" s="67" t="s">
        <v>105</v>
      </c>
      <c r="E15" s="71">
        <f>INTERCEPT(B3:B14,A3:A14)</f>
        <v>299.8687910028118</v>
      </c>
    </row>
    <row r="16" spans="1:5" ht="16.75">
      <c r="D16" s="1" t="s">
        <v>106</v>
      </c>
    </row>
  </sheetData>
  <phoneticPr fontId="3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E14"/>
  <sheetViews>
    <sheetView workbookViewId="0">
      <selection activeCell="C3" sqref="C3"/>
    </sheetView>
  </sheetViews>
  <sheetFormatPr defaultColWidth="9" defaultRowHeight="16.75"/>
  <cols>
    <col min="1" max="1" width="10.85546875" style="1" bestFit="1" customWidth="1"/>
    <col min="2" max="2" width="9.85546875" style="1" customWidth="1"/>
    <col min="3" max="3" width="14.5" style="1" customWidth="1"/>
    <col min="4" max="4" width="13.85546875" style="1" bestFit="1" customWidth="1"/>
    <col min="5" max="16384" width="9" style="1"/>
  </cols>
  <sheetData>
    <row r="1" spans="1:5">
      <c r="A1" s="13" t="s">
        <v>23</v>
      </c>
      <c r="B1" s="13" t="s">
        <v>24</v>
      </c>
      <c r="C1" s="1" t="s">
        <v>109</v>
      </c>
      <c r="D1" s="1" t="s">
        <v>110</v>
      </c>
    </row>
    <row r="2" spans="1:5">
      <c r="A2" s="47" t="s">
        <v>3</v>
      </c>
      <c r="B2" s="47" t="s">
        <v>4</v>
      </c>
      <c r="C2" s="1" t="s">
        <v>111</v>
      </c>
      <c r="D2" s="1" t="s">
        <v>112</v>
      </c>
    </row>
    <row r="3" spans="1:5">
      <c r="A3" s="1">
        <v>250</v>
      </c>
      <c r="B3" s="14">
        <v>2600</v>
      </c>
      <c r="C3" s="2">
        <f>FORECAST(A3,$B$3:$B$14,$A$3:$A$14)</f>
        <v>2596.0262417994372</v>
      </c>
      <c r="D3" s="2">
        <f>9.1846*A3 + 299.87</f>
        <v>2596.02</v>
      </c>
      <c r="E3" s="1" t="s">
        <v>113</v>
      </c>
    </row>
    <row r="4" spans="1:5">
      <c r="A4" s="1">
        <v>300</v>
      </c>
      <c r="B4" s="14">
        <v>2950</v>
      </c>
      <c r="C4" s="2">
        <f t="shared" ref="C4:C14" si="0">FORECAST(A4,$B$3:$B$14,$A$3:$A$14)</f>
        <v>3055.2577319587626</v>
      </c>
      <c r="D4" s="2">
        <f t="shared" ref="D4:D14" si="1">9.1846*A4 + 299.87</f>
        <v>3055.25</v>
      </c>
    </row>
    <row r="5" spans="1:5">
      <c r="A5" s="1">
        <v>200</v>
      </c>
      <c r="B5" s="14">
        <v>1850</v>
      </c>
      <c r="C5" s="2">
        <f t="shared" si="0"/>
        <v>2136.7947516401127</v>
      </c>
      <c r="D5" s="2">
        <f t="shared" si="1"/>
        <v>2136.79</v>
      </c>
    </row>
    <row r="6" spans="1:5">
      <c r="A6" s="1">
        <v>180</v>
      </c>
      <c r="B6" s="14">
        <v>1650</v>
      </c>
      <c r="C6" s="2">
        <f t="shared" si="0"/>
        <v>1953.1021555763823</v>
      </c>
      <c r="D6" s="2">
        <f t="shared" si="1"/>
        <v>1953.098</v>
      </c>
    </row>
    <row r="7" spans="1:5">
      <c r="A7" s="1">
        <v>150</v>
      </c>
      <c r="B7" s="14">
        <v>1500</v>
      </c>
      <c r="C7" s="2">
        <f t="shared" si="0"/>
        <v>1677.5632614807873</v>
      </c>
      <c r="D7" s="2">
        <f t="shared" si="1"/>
        <v>1677.56</v>
      </c>
    </row>
    <row r="8" spans="1:5">
      <c r="A8" s="1">
        <v>200</v>
      </c>
      <c r="B8" s="14">
        <v>2400</v>
      </c>
      <c r="C8" s="2">
        <f t="shared" si="0"/>
        <v>2136.7947516401127</v>
      </c>
      <c r="D8" s="2">
        <f t="shared" si="1"/>
        <v>2136.79</v>
      </c>
    </row>
    <row r="9" spans="1:5">
      <c r="A9" s="1">
        <v>240</v>
      </c>
      <c r="B9" s="14">
        <v>2800</v>
      </c>
      <c r="C9" s="2">
        <f t="shared" si="0"/>
        <v>2504.1799437675727</v>
      </c>
      <c r="D9" s="2">
        <f t="shared" si="1"/>
        <v>2504.174</v>
      </c>
    </row>
    <row r="10" spans="1:5">
      <c r="A10" s="1">
        <v>300</v>
      </c>
      <c r="B10" s="14">
        <v>2960</v>
      </c>
      <c r="C10" s="2">
        <f t="shared" si="0"/>
        <v>3055.2577319587626</v>
      </c>
      <c r="D10" s="2">
        <f t="shared" si="1"/>
        <v>3055.25</v>
      </c>
    </row>
    <row r="11" spans="1:5">
      <c r="A11" s="1">
        <v>190</v>
      </c>
      <c r="B11" s="14">
        <v>2400</v>
      </c>
      <c r="C11" s="2">
        <f t="shared" si="0"/>
        <v>2044.9484536082475</v>
      </c>
      <c r="D11" s="2">
        <f t="shared" si="1"/>
        <v>2044.944</v>
      </c>
    </row>
    <row r="12" spans="1:5">
      <c r="A12" s="1">
        <v>150</v>
      </c>
      <c r="B12" s="14">
        <v>1600</v>
      </c>
      <c r="C12" s="2">
        <f t="shared" si="0"/>
        <v>1677.5632614807873</v>
      </c>
      <c r="D12" s="2">
        <f t="shared" si="1"/>
        <v>1677.56</v>
      </c>
    </row>
    <row r="13" spans="1:5">
      <c r="A13" s="1">
        <v>120</v>
      </c>
      <c r="B13" s="14">
        <v>1500</v>
      </c>
      <c r="C13" s="2">
        <f t="shared" si="0"/>
        <v>1402.0243673851921</v>
      </c>
      <c r="D13" s="2">
        <f t="shared" si="1"/>
        <v>1402.0219999999999</v>
      </c>
    </row>
    <row r="14" spans="1:5">
      <c r="A14" s="1">
        <v>220</v>
      </c>
      <c r="B14" s="14">
        <v>2350</v>
      </c>
      <c r="C14" s="2">
        <f t="shared" si="0"/>
        <v>2320.4873477038427</v>
      </c>
      <c r="D14" s="2">
        <f t="shared" si="1"/>
        <v>2320.482</v>
      </c>
    </row>
  </sheetData>
  <phoneticPr fontId="3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C15"/>
  <sheetViews>
    <sheetView workbookViewId="0">
      <selection activeCell="C15" sqref="C15"/>
    </sheetView>
  </sheetViews>
  <sheetFormatPr defaultColWidth="9" defaultRowHeight="16.75"/>
  <cols>
    <col min="1" max="1" width="7.5" style="1" bestFit="1" customWidth="1"/>
    <col min="2" max="2" width="10.140625" style="1" customWidth="1"/>
    <col min="3" max="3" width="9.85546875" style="1" customWidth="1"/>
    <col min="4" max="16384" width="9" style="1"/>
  </cols>
  <sheetData>
    <row r="1" spans="1:3">
      <c r="A1" s="1" t="s">
        <v>2</v>
      </c>
      <c r="B1" s="47" t="s">
        <v>3</v>
      </c>
      <c r="C1" s="47" t="s">
        <v>4</v>
      </c>
    </row>
    <row r="2" spans="1:3">
      <c r="A2" s="1">
        <v>1</v>
      </c>
      <c r="B2" s="1">
        <v>250</v>
      </c>
      <c r="C2" s="14">
        <v>2600</v>
      </c>
    </row>
    <row r="3" spans="1:3">
      <c r="A3" s="1">
        <v>2</v>
      </c>
      <c r="B3" s="1">
        <v>300</v>
      </c>
      <c r="C3" s="14">
        <v>2950</v>
      </c>
    </row>
    <row r="4" spans="1:3">
      <c r="A4" s="1">
        <v>3</v>
      </c>
      <c r="B4" s="1">
        <v>200</v>
      </c>
      <c r="C4" s="14">
        <v>1850</v>
      </c>
    </row>
    <row r="5" spans="1:3">
      <c r="A5" s="1">
        <v>4</v>
      </c>
      <c r="B5" s="1">
        <v>180</v>
      </c>
      <c r="C5" s="14">
        <v>1650</v>
      </c>
    </row>
    <row r="6" spans="1:3">
      <c r="A6" s="1">
        <v>5</v>
      </c>
      <c r="B6" s="1">
        <v>150</v>
      </c>
      <c r="C6" s="14">
        <v>1500</v>
      </c>
    </row>
    <row r="7" spans="1:3">
      <c r="A7" s="1">
        <v>6</v>
      </c>
      <c r="B7" s="1">
        <v>200</v>
      </c>
      <c r="C7" s="14">
        <v>2400</v>
      </c>
    </row>
    <row r="8" spans="1:3">
      <c r="A8" s="1">
        <v>7</v>
      </c>
      <c r="B8" s="1">
        <v>240</v>
      </c>
      <c r="C8" s="14">
        <v>2800</v>
      </c>
    </row>
    <row r="9" spans="1:3">
      <c r="A9" s="1">
        <v>8</v>
      </c>
      <c r="B9" s="1">
        <v>300</v>
      </c>
      <c r="C9" s="14">
        <v>2960</v>
      </c>
    </row>
    <row r="10" spans="1:3">
      <c r="A10" s="1">
        <v>9</v>
      </c>
      <c r="B10" s="1">
        <v>190</v>
      </c>
      <c r="C10" s="14">
        <v>2400</v>
      </c>
    </row>
    <row r="11" spans="1:3">
      <c r="A11" s="1">
        <v>10</v>
      </c>
      <c r="B11" s="1">
        <v>150</v>
      </c>
      <c r="C11" s="14">
        <v>1600</v>
      </c>
    </row>
    <row r="12" spans="1:3">
      <c r="A12" s="1">
        <v>11</v>
      </c>
      <c r="B12" s="1">
        <v>120</v>
      </c>
      <c r="C12" s="14">
        <v>1500</v>
      </c>
    </row>
    <row r="13" spans="1:3">
      <c r="A13" s="1">
        <v>12</v>
      </c>
      <c r="B13" s="1">
        <v>220</v>
      </c>
      <c r="C13" s="14">
        <v>2350</v>
      </c>
    </row>
    <row r="15" spans="1:3">
      <c r="B15" s="57" t="s">
        <v>161</v>
      </c>
      <c r="C15" s="58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F0"/>
  </sheetPr>
  <dimension ref="A1:E14"/>
  <sheetViews>
    <sheetView workbookViewId="0">
      <selection activeCell="B17" sqref="B17"/>
    </sheetView>
  </sheetViews>
  <sheetFormatPr defaultColWidth="9" defaultRowHeight="16.75"/>
  <cols>
    <col min="1" max="1" width="10.85546875" style="1" bestFit="1" customWidth="1"/>
    <col min="2" max="2" width="9.85546875" style="1" customWidth="1"/>
    <col min="3" max="3" width="14.5" style="1" customWidth="1"/>
    <col min="4" max="4" width="13.85546875" style="1" bestFit="1" customWidth="1"/>
    <col min="5" max="16384" width="9" style="1"/>
  </cols>
  <sheetData>
    <row r="1" spans="1:5">
      <c r="A1" s="13" t="s">
        <v>23</v>
      </c>
      <c r="B1" s="13" t="s">
        <v>24</v>
      </c>
      <c r="C1" s="1" t="s">
        <v>109</v>
      </c>
      <c r="D1" s="1" t="s">
        <v>114</v>
      </c>
    </row>
    <row r="2" spans="1:5">
      <c r="A2" s="47" t="s">
        <v>108</v>
      </c>
      <c r="B2" s="47" t="s">
        <v>4</v>
      </c>
      <c r="C2" s="1" t="s">
        <v>112</v>
      </c>
      <c r="D2" s="1" t="s">
        <v>111</v>
      </c>
    </row>
    <row r="3" spans="1:5">
      <c r="A3" s="1">
        <v>250</v>
      </c>
      <c r="B3" s="14">
        <v>2600</v>
      </c>
      <c r="D3" s="2">
        <f>9.1846*A3 + 299.87</f>
        <v>2596.02</v>
      </c>
      <c r="E3" s="1" t="s">
        <v>113</v>
      </c>
    </row>
    <row r="4" spans="1:5">
      <c r="A4" s="1">
        <v>300</v>
      </c>
      <c r="B4" s="14">
        <v>2950</v>
      </c>
      <c r="D4" s="2">
        <f t="shared" ref="D4:D14" si="0">9.1846*A4 + 299.87</f>
        <v>3055.25</v>
      </c>
    </row>
    <row r="5" spans="1:5">
      <c r="A5" s="1">
        <v>200</v>
      </c>
      <c r="B5" s="14">
        <v>1850</v>
      </c>
      <c r="D5" s="2">
        <f t="shared" si="0"/>
        <v>2136.79</v>
      </c>
    </row>
    <row r="6" spans="1:5">
      <c r="A6" s="1">
        <v>180</v>
      </c>
      <c r="B6" s="14">
        <v>1650</v>
      </c>
      <c r="D6" s="2">
        <f t="shared" si="0"/>
        <v>1953.098</v>
      </c>
    </row>
    <row r="7" spans="1:5">
      <c r="A7" s="1">
        <v>150</v>
      </c>
      <c r="B7" s="14">
        <v>1500</v>
      </c>
      <c r="D7" s="2">
        <f t="shared" si="0"/>
        <v>1677.56</v>
      </c>
    </row>
    <row r="8" spans="1:5">
      <c r="A8" s="1">
        <v>200</v>
      </c>
      <c r="B8" s="14">
        <v>2400</v>
      </c>
      <c r="D8" s="2">
        <f t="shared" si="0"/>
        <v>2136.79</v>
      </c>
    </row>
    <row r="9" spans="1:5">
      <c r="A9" s="1">
        <v>240</v>
      </c>
      <c r="B9" s="14">
        <v>2800</v>
      </c>
      <c r="D9" s="2">
        <f t="shared" si="0"/>
        <v>2504.174</v>
      </c>
    </row>
    <row r="10" spans="1:5">
      <c r="A10" s="1">
        <v>300</v>
      </c>
      <c r="B10" s="14">
        <v>2960</v>
      </c>
      <c r="D10" s="2">
        <f t="shared" si="0"/>
        <v>3055.25</v>
      </c>
    </row>
    <row r="11" spans="1:5">
      <c r="A11" s="1">
        <v>190</v>
      </c>
      <c r="B11" s="14">
        <v>2400</v>
      </c>
      <c r="D11" s="2">
        <f t="shared" si="0"/>
        <v>2044.944</v>
      </c>
    </row>
    <row r="12" spans="1:5">
      <c r="A12" s="1">
        <v>150</v>
      </c>
      <c r="B12" s="14">
        <v>1600</v>
      </c>
      <c r="D12" s="2">
        <f t="shared" si="0"/>
        <v>1677.56</v>
      </c>
    </row>
    <row r="13" spans="1:5">
      <c r="A13" s="1">
        <v>120</v>
      </c>
      <c r="B13" s="14">
        <v>1500</v>
      </c>
      <c r="D13" s="2">
        <f t="shared" si="0"/>
        <v>1402.0219999999999</v>
      </c>
    </row>
    <row r="14" spans="1:5">
      <c r="A14" s="1">
        <v>220</v>
      </c>
      <c r="B14" s="14">
        <v>2350</v>
      </c>
      <c r="D14" s="2">
        <f t="shared" si="0"/>
        <v>2320.482</v>
      </c>
    </row>
  </sheetData>
  <phoneticPr fontId="3" type="noConversion"/>
  <pageMargins left="0.75" right="0.75" top="1" bottom="1" header="0.5" footer="0.5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E14"/>
  <sheetViews>
    <sheetView workbookViewId="0">
      <selection activeCell="C3" sqref="C3:C14"/>
    </sheetView>
  </sheetViews>
  <sheetFormatPr defaultColWidth="9" defaultRowHeight="16.75"/>
  <cols>
    <col min="1" max="1" width="10.85546875" style="1" bestFit="1" customWidth="1"/>
    <col min="2" max="2" width="9.85546875" style="1" customWidth="1"/>
    <col min="3" max="3" width="14.5" style="1" customWidth="1"/>
    <col min="4" max="4" width="13.85546875" style="1" bestFit="1" customWidth="1"/>
    <col min="5" max="16384" width="9" style="1"/>
  </cols>
  <sheetData>
    <row r="1" spans="1:5">
      <c r="A1" s="13" t="s">
        <v>107</v>
      </c>
      <c r="B1" s="13" t="s">
        <v>24</v>
      </c>
      <c r="C1" s="1" t="s">
        <v>115</v>
      </c>
      <c r="D1" s="1" t="s">
        <v>114</v>
      </c>
    </row>
    <row r="2" spans="1:5">
      <c r="A2" s="47" t="s">
        <v>3</v>
      </c>
      <c r="B2" s="47" t="s">
        <v>4</v>
      </c>
      <c r="C2" s="1" t="s">
        <v>111</v>
      </c>
      <c r="D2" s="1" t="s">
        <v>111</v>
      </c>
    </row>
    <row r="3" spans="1:5">
      <c r="A3" s="1">
        <v>250</v>
      </c>
      <c r="B3" s="14">
        <v>2600</v>
      </c>
      <c r="C3" s="2">
        <f t="array" ref="C3:C14">TREND(B3:B14,A3:A14)</f>
        <v>2596.0262417994372</v>
      </c>
      <c r="D3" s="2">
        <f t="shared" ref="D3:D14" si="0">9.1846*A3 + 299.87</f>
        <v>2596.02</v>
      </c>
      <c r="E3" s="1" t="s">
        <v>113</v>
      </c>
    </row>
    <row r="4" spans="1:5">
      <c r="A4" s="1">
        <v>300</v>
      </c>
      <c r="B4" s="14">
        <v>2950</v>
      </c>
      <c r="C4" s="2">
        <v>3055.2577319587626</v>
      </c>
      <c r="D4" s="2">
        <f t="shared" si="0"/>
        <v>3055.25</v>
      </c>
    </row>
    <row r="5" spans="1:5">
      <c r="A5" s="1">
        <v>200</v>
      </c>
      <c r="B5" s="14">
        <v>1850</v>
      </c>
      <c r="C5" s="2">
        <v>2136.7947516401127</v>
      </c>
      <c r="D5" s="2">
        <f t="shared" si="0"/>
        <v>2136.79</v>
      </c>
    </row>
    <row r="6" spans="1:5">
      <c r="A6" s="1">
        <v>180</v>
      </c>
      <c r="B6" s="14">
        <v>1650</v>
      </c>
      <c r="C6" s="2">
        <v>1953.1021555763823</v>
      </c>
      <c r="D6" s="2">
        <f t="shared" si="0"/>
        <v>1953.098</v>
      </c>
    </row>
    <row r="7" spans="1:5">
      <c r="A7" s="1">
        <v>150</v>
      </c>
      <c r="B7" s="14">
        <v>1500</v>
      </c>
      <c r="C7" s="2">
        <v>1677.5632614807873</v>
      </c>
      <c r="D7" s="2">
        <f t="shared" si="0"/>
        <v>1677.56</v>
      </c>
    </row>
    <row r="8" spans="1:5">
      <c r="A8" s="1">
        <v>200</v>
      </c>
      <c r="B8" s="14">
        <v>2400</v>
      </c>
      <c r="C8" s="2">
        <v>2136.7947516401127</v>
      </c>
      <c r="D8" s="2">
        <f t="shared" si="0"/>
        <v>2136.79</v>
      </c>
    </row>
    <row r="9" spans="1:5">
      <c r="A9" s="1">
        <v>240</v>
      </c>
      <c r="B9" s="14">
        <v>2800</v>
      </c>
      <c r="C9" s="2">
        <v>2504.1799437675727</v>
      </c>
      <c r="D9" s="2">
        <f t="shared" si="0"/>
        <v>2504.174</v>
      </c>
    </row>
    <row r="10" spans="1:5">
      <c r="A10" s="1">
        <v>300</v>
      </c>
      <c r="B10" s="14">
        <v>2960</v>
      </c>
      <c r="C10" s="2">
        <v>3055.2577319587626</v>
      </c>
      <c r="D10" s="2">
        <f t="shared" si="0"/>
        <v>3055.25</v>
      </c>
    </row>
    <row r="11" spans="1:5">
      <c r="A11" s="1">
        <v>190</v>
      </c>
      <c r="B11" s="14">
        <v>2400</v>
      </c>
      <c r="C11" s="2">
        <v>2044.9484536082475</v>
      </c>
      <c r="D11" s="2">
        <f t="shared" si="0"/>
        <v>2044.944</v>
      </c>
    </row>
    <row r="12" spans="1:5">
      <c r="A12" s="1">
        <v>150</v>
      </c>
      <c r="B12" s="14">
        <v>1600</v>
      </c>
      <c r="C12" s="2">
        <v>1677.5632614807873</v>
      </c>
      <c r="D12" s="2">
        <f t="shared" si="0"/>
        <v>1677.56</v>
      </c>
    </row>
    <row r="13" spans="1:5">
      <c r="A13" s="1">
        <v>120</v>
      </c>
      <c r="B13" s="14">
        <v>1500</v>
      </c>
      <c r="C13" s="2">
        <v>1402.0243673851921</v>
      </c>
      <c r="D13" s="2">
        <f t="shared" si="0"/>
        <v>1402.0219999999999</v>
      </c>
    </row>
    <row r="14" spans="1:5">
      <c r="A14" s="1">
        <v>220</v>
      </c>
      <c r="B14" s="14">
        <v>2350</v>
      </c>
      <c r="C14" s="2">
        <v>2320.4873477038427</v>
      </c>
      <c r="D14" s="2">
        <f t="shared" si="0"/>
        <v>2320.482</v>
      </c>
    </row>
  </sheetData>
  <phoneticPr fontId="3" type="noConversion"/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F0"/>
  </sheetPr>
  <dimension ref="A1:E14"/>
  <sheetViews>
    <sheetView workbookViewId="0">
      <selection activeCell="B17" sqref="B17"/>
    </sheetView>
  </sheetViews>
  <sheetFormatPr defaultColWidth="9" defaultRowHeight="16.75"/>
  <cols>
    <col min="1" max="1" width="10.85546875" style="1" bestFit="1" customWidth="1"/>
    <col min="2" max="2" width="9.85546875" style="1" customWidth="1"/>
    <col min="3" max="3" width="14.5" style="1" customWidth="1"/>
    <col min="4" max="4" width="13.85546875" style="1" bestFit="1" customWidth="1"/>
    <col min="5" max="16384" width="9" style="1"/>
  </cols>
  <sheetData>
    <row r="1" spans="1:5">
      <c r="A1" s="13" t="s">
        <v>23</v>
      </c>
      <c r="B1" s="13" t="s">
        <v>24</v>
      </c>
      <c r="C1" s="1" t="s">
        <v>115</v>
      </c>
      <c r="D1" s="1" t="s">
        <v>110</v>
      </c>
    </row>
    <row r="2" spans="1:5">
      <c r="A2" s="47" t="s">
        <v>3</v>
      </c>
      <c r="B2" s="47" t="s">
        <v>4</v>
      </c>
      <c r="C2" s="1" t="s">
        <v>111</v>
      </c>
      <c r="D2" s="1" t="s">
        <v>111</v>
      </c>
    </row>
    <row r="3" spans="1:5">
      <c r="A3" s="1">
        <v>250</v>
      </c>
      <c r="B3" s="14">
        <v>2600</v>
      </c>
      <c r="C3" s="2"/>
      <c r="D3" s="2">
        <f t="shared" ref="D3:D14" si="0">9.1846*A3 + 299.87</f>
        <v>2596.02</v>
      </c>
      <c r="E3" s="1" t="s">
        <v>113</v>
      </c>
    </row>
    <row r="4" spans="1:5">
      <c r="A4" s="1">
        <v>300</v>
      </c>
      <c r="B4" s="14">
        <v>2950</v>
      </c>
      <c r="C4" s="2"/>
      <c r="D4" s="2">
        <f t="shared" si="0"/>
        <v>3055.25</v>
      </c>
    </row>
    <row r="5" spans="1:5">
      <c r="A5" s="1">
        <v>200</v>
      </c>
      <c r="B5" s="14">
        <v>1850</v>
      </c>
      <c r="C5" s="2"/>
      <c r="D5" s="2">
        <f t="shared" si="0"/>
        <v>2136.79</v>
      </c>
    </row>
    <row r="6" spans="1:5">
      <c r="A6" s="1">
        <v>180</v>
      </c>
      <c r="B6" s="14">
        <v>1650</v>
      </c>
      <c r="C6" s="2"/>
      <c r="D6" s="2">
        <f t="shared" si="0"/>
        <v>1953.098</v>
      </c>
    </row>
    <row r="7" spans="1:5">
      <c r="A7" s="1">
        <v>150</v>
      </c>
      <c r="B7" s="14">
        <v>1500</v>
      </c>
      <c r="C7" s="2"/>
      <c r="D7" s="2">
        <f t="shared" si="0"/>
        <v>1677.56</v>
      </c>
    </row>
    <row r="8" spans="1:5">
      <c r="A8" s="1">
        <v>200</v>
      </c>
      <c r="B8" s="14">
        <v>2400</v>
      </c>
      <c r="C8" s="2"/>
      <c r="D8" s="2">
        <f t="shared" si="0"/>
        <v>2136.79</v>
      </c>
    </row>
    <row r="9" spans="1:5">
      <c r="A9" s="1">
        <v>240</v>
      </c>
      <c r="B9" s="14">
        <v>2800</v>
      </c>
      <c r="C9" s="2"/>
      <c r="D9" s="2">
        <f t="shared" si="0"/>
        <v>2504.174</v>
      </c>
    </row>
    <row r="10" spans="1:5">
      <c r="A10" s="1">
        <v>300</v>
      </c>
      <c r="B10" s="14">
        <v>2960</v>
      </c>
      <c r="C10" s="2"/>
      <c r="D10" s="2">
        <f t="shared" si="0"/>
        <v>3055.25</v>
      </c>
    </row>
    <row r="11" spans="1:5">
      <c r="A11" s="1">
        <v>190</v>
      </c>
      <c r="B11" s="14">
        <v>2400</v>
      </c>
      <c r="C11" s="2"/>
      <c r="D11" s="2">
        <f t="shared" si="0"/>
        <v>2044.944</v>
      </c>
    </row>
    <row r="12" spans="1:5">
      <c r="A12" s="1">
        <v>150</v>
      </c>
      <c r="B12" s="14">
        <v>1600</v>
      </c>
      <c r="C12" s="2"/>
      <c r="D12" s="2">
        <f t="shared" si="0"/>
        <v>1677.56</v>
      </c>
    </row>
    <row r="13" spans="1:5">
      <c r="A13" s="1">
        <v>120</v>
      </c>
      <c r="B13" s="14">
        <v>1500</v>
      </c>
      <c r="C13" s="2"/>
      <c r="D13" s="2">
        <f t="shared" si="0"/>
        <v>1402.0219999999999</v>
      </c>
    </row>
    <row r="14" spans="1:5">
      <c r="A14" s="1">
        <v>220</v>
      </c>
      <c r="B14" s="14">
        <v>2350</v>
      </c>
      <c r="C14" s="2"/>
      <c r="D14" s="2">
        <f t="shared" si="0"/>
        <v>2320.482</v>
      </c>
    </row>
  </sheetData>
  <phoneticPr fontId="3" type="noConversion"/>
  <pageMargins left="0.75" right="0.75" top="1" bottom="1" header="0.5" footer="0.5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D19"/>
  <sheetViews>
    <sheetView topLeftCell="A10" workbookViewId="0">
      <selection activeCell="C23" sqref="C23"/>
    </sheetView>
  </sheetViews>
  <sheetFormatPr defaultColWidth="9" defaultRowHeight="16.75"/>
  <cols>
    <col min="1" max="1" width="11.2109375" style="1" customWidth="1"/>
    <col min="2" max="2" width="9" style="1"/>
    <col min="3" max="3" width="9.140625" style="1" customWidth="1"/>
    <col min="4" max="4" width="9.140625" style="1" bestFit="1" customWidth="1"/>
    <col min="5" max="16384" width="9" style="1"/>
  </cols>
  <sheetData>
    <row r="1" spans="1:4">
      <c r="A1" s="50" t="s">
        <v>116</v>
      </c>
      <c r="B1" s="50" t="s">
        <v>118</v>
      </c>
      <c r="C1" s="47" t="s">
        <v>120</v>
      </c>
      <c r="D1" s="47" t="s">
        <v>121</v>
      </c>
    </row>
    <row r="2" spans="1:4">
      <c r="A2" s="1">
        <v>1</v>
      </c>
      <c r="B2" s="2">
        <v>1.8</v>
      </c>
      <c r="C2" s="51">
        <f>$C$15*$B$15^A2</f>
        <v>2.1545264808022551</v>
      </c>
      <c r="D2" s="52">
        <f xml:space="preserve"> $C$15*EXP(1)^(0.1851*A2)</f>
        <v>2.15456631152913</v>
      </c>
    </row>
    <row r="3" spans="1:4">
      <c r="A3" s="1">
        <v>2</v>
      </c>
      <c r="B3" s="2">
        <v>2.7</v>
      </c>
      <c r="C3" s="51">
        <f t="shared" ref="C3:C11" si="0">$C$15*$B$15^A3</f>
        <v>2.5925773120343658</v>
      </c>
      <c r="D3" s="52">
        <f t="shared" ref="D3:D11" si="1" xml:space="preserve"> $C$15*EXP(1)^(0.1851*A3)</f>
        <v>2.592673170863915</v>
      </c>
    </row>
    <row r="4" spans="1:4">
      <c r="A4" s="1">
        <v>3</v>
      </c>
      <c r="B4" s="2">
        <v>3.7</v>
      </c>
      <c r="C4" s="51">
        <f t="shared" si="0"/>
        <v>3.1196911148534818</v>
      </c>
      <c r="D4" s="52">
        <f t="shared" si="1"/>
        <v>3.1198641392229272</v>
      </c>
    </row>
    <row r="5" spans="1:4">
      <c r="A5" s="1">
        <v>4</v>
      </c>
      <c r="B5" s="2">
        <v>4</v>
      </c>
      <c r="C5" s="51">
        <f t="shared" si="0"/>
        <v>3.7539758629063993</v>
      </c>
      <c r="D5" s="52">
        <f t="shared" si="1"/>
        <v>3.7542534695824621</v>
      </c>
    </row>
    <row r="6" spans="1:4">
      <c r="A6" s="1">
        <v>5</v>
      </c>
      <c r="B6" s="2">
        <v>4.9000000000000004</v>
      </c>
      <c r="C6" s="51">
        <f t="shared" si="0"/>
        <v>4.5172211800672768</v>
      </c>
      <c r="D6" s="52">
        <f t="shared" si="1"/>
        <v>4.5176387448020376</v>
      </c>
    </row>
    <row r="7" spans="1:4">
      <c r="A7" s="1">
        <v>6</v>
      </c>
      <c r="B7" s="2">
        <v>4.8</v>
      </c>
      <c r="C7" s="51">
        <f t="shared" si="0"/>
        <v>5.4356468807581111</v>
      </c>
      <c r="D7" s="52">
        <f t="shared" si="1"/>
        <v>5.4362498413849423</v>
      </c>
    </row>
    <row r="8" spans="1:4">
      <c r="A8" s="1">
        <v>7</v>
      </c>
      <c r="B8" s="2">
        <v>6.6</v>
      </c>
      <c r="C8" s="51">
        <f t="shared" si="0"/>
        <v>6.5408037008839424</v>
      </c>
      <c r="D8" s="52">
        <f t="shared" si="1"/>
        <v>6.5416501866071215</v>
      </c>
    </row>
    <row r="9" spans="1:4">
      <c r="A9" s="1">
        <v>8</v>
      </c>
      <c r="B9" s="2">
        <v>7.2</v>
      </c>
      <c r="C9" s="51">
        <f t="shared" si="0"/>
        <v>7.8706571622493344</v>
      </c>
      <c r="D9" s="52">
        <f t="shared" si="1"/>
        <v>7.8718212761602899</v>
      </c>
    </row>
    <row r="10" spans="1:4">
      <c r="A10" s="1">
        <v>9</v>
      </c>
      <c r="B10" s="2">
        <v>9.1</v>
      </c>
      <c r="C10" s="51">
        <f t="shared" si="0"/>
        <v>9.4708918045186135</v>
      </c>
      <c r="D10" s="52">
        <f t="shared" si="1"/>
        <v>9.4724677162764568</v>
      </c>
    </row>
    <row r="11" spans="1:4">
      <c r="A11" s="1">
        <v>10</v>
      </c>
      <c r="B11" s="2">
        <v>12.2</v>
      </c>
      <c r="C11" s="51">
        <f t="shared" si="0"/>
        <v>11.396480589082518</v>
      </c>
      <c r="D11" s="52">
        <f t="shared" si="1"/>
        <v>11.398587631510225</v>
      </c>
    </row>
    <row r="14" spans="1:4" ht="19.3">
      <c r="B14" s="1" t="s">
        <v>122</v>
      </c>
      <c r="C14" s="1" t="s">
        <v>123</v>
      </c>
    </row>
    <row r="15" spans="1:4">
      <c r="B15" s="1">
        <f t="array" ref="B15:C19">LOGEST(B2:B11,A2:A11,TRUE,TRUE)</f>
        <v>1.2033165222777855</v>
      </c>
      <c r="C15" s="1">
        <v>1.7904902333792463</v>
      </c>
    </row>
    <row r="16" spans="1:4">
      <c r="B16" s="1">
        <v>1.2518889527663304E-2</v>
      </c>
      <c r="C16" s="1">
        <v>7.7677666724257119E-2</v>
      </c>
    </row>
    <row r="17" spans="1:3" ht="19.75">
      <c r="A17" s="1" t="s">
        <v>124</v>
      </c>
      <c r="B17" s="1">
        <v>0.96469113121779837</v>
      </c>
      <c r="C17" s="1">
        <v>0.11370846093401153</v>
      </c>
    </row>
    <row r="18" spans="1:3">
      <c r="B18" s="1">
        <v>218.57197117661858</v>
      </c>
      <c r="C18" s="1">
        <v>8</v>
      </c>
    </row>
    <row r="19" spans="1:3">
      <c r="B19" s="1">
        <v>2.8260512377631217</v>
      </c>
      <c r="C19" s="1">
        <v>0.10343691270385302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B0F0"/>
  </sheetPr>
  <dimension ref="A1:D19"/>
  <sheetViews>
    <sheetView workbookViewId="0">
      <selection activeCell="B15" sqref="B15:C19"/>
    </sheetView>
  </sheetViews>
  <sheetFormatPr defaultColWidth="9" defaultRowHeight="16.75"/>
  <cols>
    <col min="1" max="1" width="11.2109375" style="1" customWidth="1"/>
    <col min="2" max="2" width="9" style="1"/>
    <col min="3" max="3" width="9.140625" style="1" customWidth="1"/>
    <col min="4" max="4" width="9.140625" style="1" bestFit="1" customWidth="1"/>
    <col min="5" max="16384" width="9" style="1"/>
  </cols>
  <sheetData>
    <row r="1" spans="1:4">
      <c r="A1" s="50" t="s">
        <v>116</v>
      </c>
      <c r="B1" s="50" t="s">
        <v>117</v>
      </c>
      <c r="C1" s="47" t="s">
        <v>119</v>
      </c>
      <c r="D1" s="47" t="s">
        <v>121</v>
      </c>
    </row>
    <row r="2" spans="1:4">
      <c r="A2" s="1">
        <v>1</v>
      </c>
      <c r="B2" s="2">
        <v>1.8</v>
      </c>
      <c r="C2" s="51">
        <f>$C$15*$B$15^A2</f>
        <v>0</v>
      </c>
      <c r="D2" s="52">
        <f xml:space="preserve"> $C$15*EXP(1)^(0.1851*A2)</f>
        <v>0</v>
      </c>
    </row>
    <row r="3" spans="1:4">
      <c r="A3" s="1">
        <v>2</v>
      </c>
      <c r="B3" s="2">
        <v>2.7</v>
      </c>
      <c r="C3" s="51">
        <f t="shared" ref="C3:C11" si="0">$C$15*$B$15^A3</f>
        <v>0</v>
      </c>
      <c r="D3" s="52">
        <f t="shared" ref="D3:D11" si="1" xml:space="preserve"> $C$15*EXP(1)^(0.1851*A3)</f>
        <v>0</v>
      </c>
    </row>
    <row r="4" spans="1:4">
      <c r="A4" s="1">
        <v>3</v>
      </c>
      <c r="B4" s="2">
        <v>3.7</v>
      </c>
      <c r="C4" s="51">
        <f t="shared" si="0"/>
        <v>0</v>
      </c>
      <c r="D4" s="52">
        <f t="shared" si="1"/>
        <v>0</v>
      </c>
    </row>
    <row r="5" spans="1:4">
      <c r="A5" s="1">
        <v>4</v>
      </c>
      <c r="B5" s="2">
        <v>4</v>
      </c>
      <c r="C5" s="51">
        <f t="shared" si="0"/>
        <v>0</v>
      </c>
      <c r="D5" s="52">
        <f t="shared" si="1"/>
        <v>0</v>
      </c>
    </row>
    <row r="6" spans="1:4">
      <c r="A6" s="1">
        <v>5</v>
      </c>
      <c r="B6" s="2">
        <v>4.9000000000000004</v>
      </c>
      <c r="C6" s="51">
        <f t="shared" si="0"/>
        <v>0</v>
      </c>
      <c r="D6" s="52">
        <f t="shared" si="1"/>
        <v>0</v>
      </c>
    </row>
    <row r="7" spans="1:4">
      <c r="A7" s="1">
        <v>6</v>
      </c>
      <c r="B7" s="2">
        <v>4.8</v>
      </c>
      <c r="C7" s="51">
        <f t="shared" si="0"/>
        <v>0</v>
      </c>
      <c r="D7" s="52">
        <f t="shared" si="1"/>
        <v>0</v>
      </c>
    </row>
    <row r="8" spans="1:4">
      <c r="A8" s="1">
        <v>7</v>
      </c>
      <c r="B8" s="2">
        <v>6.6</v>
      </c>
      <c r="C8" s="51">
        <f t="shared" si="0"/>
        <v>0</v>
      </c>
      <c r="D8" s="52">
        <f t="shared" si="1"/>
        <v>0</v>
      </c>
    </row>
    <row r="9" spans="1:4">
      <c r="A9" s="1">
        <v>8</v>
      </c>
      <c r="B9" s="2">
        <v>7.2</v>
      </c>
      <c r="C9" s="51">
        <f t="shared" si="0"/>
        <v>0</v>
      </c>
      <c r="D9" s="52">
        <f t="shared" si="1"/>
        <v>0</v>
      </c>
    </row>
    <row r="10" spans="1:4">
      <c r="A10" s="1">
        <v>9</v>
      </c>
      <c r="B10" s="2">
        <v>9.1</v>
      </c>
      <c r="C10" s="51">
        <f t="shared" si="0"/>
        <v>0</v>
      </c>
      <c r="D10" s="52">
        <f t="shared" si="1"/>
        <v>0</v>
      </c>
    </row>
    <row r="11" spans="1:4">
      <c r="A11" s="1">
        <v>10</v>
      </c>
      <c r="B11" s="2">
        <v>12.2</v>
      </c>
      <c r="C11" s="51">
        <f t="shared" si="0"/>
        <v>0</v>
      </c>
      <c r="D11" s="52">
        <f t="shared" si="1"/>
        <v>0</v>
      </c>
    </row>
    <row r="14" spans="1:4">
      <c r="A14"/>
      <c r="B14"/>
      <c r="C14"/>
    </row>
    <row r="15" spans="1:4">
      <c r="A15"/>
      <c r="B15"/>
      <c r="C15"/>
    </row>
    <row r="16" spans="1:4">
      <c r="A16"/>
      <c r="B16"/>
      <c r="C16"/>
    </row>
    <row r="17" spans="1:3">
      <c r="A17"/>
      <c r="B17"/>
      <c r="C17"/>
    </row>
    <row r="18" spans="1:3">
      <c r="A18"/>
      <c r="B18"/>
      <c r="C18"/>
    </row>
    <row r="19" spans="1:3">
      <c r="A19"/>
      <c r="B19"/>
      <c r="C19"/>
    </row>
  </sheetData>
  <phoneticPr fontId="3" type="noConversion"/>
  <pageMargins left="0.75" right="0.75" top="1" bottom="1" header="0.5" footer="0.5"/>
  <headerFooter alignWithMargins="0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D19"/>
  <sheetViews>
    <sheetView workbookViewId="0">
      <selection activeCell="C2" sqref="C2"/>
    </sheetView>
  </sheetViews>
  <sheetFormatPr defaultColWidth="9" defaultRowHeight="16.75"/>
  <cols>
    <col min="1" max="1" width="11.2109375" style="1" customWidth="1"/>
    <col min="2" max="2" width="9" style="1"/>
    <col min="3" max="3" width="9.140625" style="1" customWidth="1"/>
    <col min="4" max="4" width="9.140625" style="1" bestFit="1" customWidth="1"/>
    <col min="5" max="16384" width="9" style="1"/>
  </cols>
  <sheetData>
    <row r="1" spans="1:4">
      <c r="A1" s="50" t="s">
        <v>116</v>
      </c>
      <c r="B1" s="50" t="s">
        <v>117</v>
      </c>
      <c r="C1" s="47" t="s">
        <v>119</v>
      </c>
      <c r="D1" s="47" t="s">
        <v>121</v>
      </c>
    </row>
    <row r="2" spans="1:4">
      <c r="A2" s="1">
        <v>1</v>
      </c>
      <c r="B2" s="2">
        <v>1.8</v>
      </c>
      <c r="C2" s="51">
        <f t="array" ref="C2:C11">GROWTH(B2:B11,A2:A11)</f>
        <v>2.1545264808022551</v>
      </c>
      <c r="D2" s="52">
        <f xml:space="preserve"> $C$15*EXP(1)^(0.1851*A2)</f>
        <v>2.15456631152913</v>
      </c>
    </row>
    <row r="3" spans="1:4">
      <c r="A3" s="1">
        <v>2</v>
      </c>
      <c r="B3" s="2">
        <v>2.7</v>
      </c>
      <c r="C3" s="51">
        <v>2.5925773120343658</v>
      </c>
      <c r="D3" s="52">
        <f t="shared" ref="D3:D11" si="0" xml:space="preserve"> $C$15*EXP(1)^(0.1851*A3)</f>
        <v>2.592673170863915</v>
      </c>
    </row>
    <row r="4" spans="1:4">
      <c r="A4" s="1">
        <v>3</v>
      </c>
      <c r="B4" s="2">
        <v>3.7</v>
      </c>
      <c r="C4" s="51">
        <v>3.1196911148534818</v>
      </c>
      <c r="D4" s="52">
        <f t="shared" si="0"/>
        <v>3.1198641392229272</v>
      </c>
    </row>
    <row r="5" spans="1:4">
      <c r="A5" s="1">
        <v>4</v>
      </c>
      <c r="B5" s="2">
        <v>4</v>
      </c>
      <c r="C5" s="51">
        <v>3.7539758629063993</v>
      </c>
      <c r="D5" s="52">
        <f t="shared" si="0"/>
        <v>3.7542534695824621</v>
      </c>
    </row>
    <row r="6" spans="1:4">
      <c r="A6" s="1">
        <v>5</v>
      </c>
      <c r="B6" s="2">
        <v>4.9000000000000004</v>
      </c>
      <c r="C6" s="51">
        <v>4.5172211800672777</v>
      </c>
      <c r="D6" s="52">
        <f t="shared" si="0"/>
        <v>4.5176387448020376</v>
      </c>
    </row>
    <row r="7" spans="1:4">
      <c r="A7" s="1">
        <v>6</v>
      </c>
      <c r="B7" s="2">
        <v>4.8</v>
      </c>
      <c r="C7" s="51">
        <v>5.4356468807581111</v>
      </c>
      <c r="D7" s="52">
        <f t="shared" si="0"/>
        <v>5.4362498413849423</v>
      </c>
    </row>
    <row r="8" spans="1:4">
      <c r="A8" s="1">
        <v>7</v>
      </c>
      <c r="B8" s="2">
        <v>6.6</v>
      </c>
      <c r="C8" s="51">
        <v>6.5408037008839424</v>
      </c>
      <c r="D8" s="52">
        <f t="shared" si="0"/>
        <v>6.5416501866071215</v>
      </c>
    </row>
    <row r="9" spans="1:4">
      <c r="A9" s="1">
        <v>8</v>
      </c>
      <c r="B9" s="2">
        <v>7.2</v>
      </c>
      <c r="C9" s="51">
        <v>7.8706571622493344</v>
      </c>
      <c r="D9" s="52">
        <f t="shared" si="0"/>
        <v>7.8718212761602899</v>
      </c>
    </row>
    <row r="10" spans="1:4">
      <c r="A10" s="1">
        <v>9</v>
      </c>
      <c r="B10" s="2">
        <v>9.1</v>
      </c>
      <c r="C10" s="51">
        <v>9.4708918045186152</v>
      </c>
      <c r="D10" s="52">
        <f t="shared" si="0"/>
        <v>9.4724677162764568</v>
      </c>
    </row>
    <row r="11" spans="1:4">
      <c r="A11" s="1">
        <v>10</v>
      </c>
      <c r="B11" s="2">
        <v>12.2</v>
      </c>
      <c r="C11" s="51">
        <v>11.396480589082518</v>
      </c>
      <c r="D11" s="52">
        <f t="shared" si="0"/>
        <v>11.398587631510225</v>
      </c>
    </row>
    <row r="14" spans="1:4" ht="19.3">
      <c r="B14" s="1" t="s">
        <v>122</v>
      </c>
      <c r="C14" s="1" t="s">
        <v>123</v>
      </c>
    </row>
    <row r="15" spans="1:4">
      <c r="B15" s="1">
        <f t="array" ref="B15:C19">LOGEST(B2:B11,A2:A11,TRUE,TRUE)</f>
        <v>1.2033165222777855</v>
      </c>
      <c r="C15" s="1">
        <v>1.7904902333792463</v>
      </c>
    </row>
    <row r="16" spans="1:4">
      <c r="B16" s="1">
        <v>1.2518889527663304E-2</v>
      </c>
      <c r="C16" s="1">
        <v>7.7677666724257119E-2</v>
      </c>
    </row>
    <row r="17" spans="1:3" ht="19.75">
      <c r="A17" s="1" t="s">
        <v>124</v>
      </c>
      <c r="B17" s="1">
        <v>0.96469113121779837</v>
      </c>
      <c r="C17" s="1">
        <v>0.11370846093401153</v>
      </c>
    </row>
    <row r="18" spans="1:3">
      <c r="B18" s="1">
        <v>218.57197117661858</v>
      </c>
      <c r="C18" s="1">
        <v>8</v>
      </c>
    </row>
    <row r="19" spans="1:3">
      <c r="B19" s="1">
        <v>2.8260512377631217</v>
      </c>
      <c r="C19" s="1">
        <v>0.10343691270385302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B0F0"/>
  </sheetPr>
  <dimension ref="A1:D19"/>
  <sheetViews>
    <sheetView workbookViewId="0">
      <selection activeCell="C2" sqref="C2"/>
    </sheetView>
  </sheetViews>
  <sheetFormatPr defaultColWidth="9" defaultRowHeight="16.75"/>
  <cols>
    <col min="1" max="1" width="11.2109375" style="1" customWidth="1"/>
    <col min="2" max="2" width="9" style="1"/>
    <col min="3" max="3" width="9.140625" style="1" customWidth="1"/>
    <col min="4" max="4" width="9.140625" style="1" bestFit="1" customWidth="1"/>
    <col min="5" max="16384" width="9" style="1"/>
  </cols>
  <sheetData>
    <row r="1" spans="1:4">
      <c r="A1" s="50" t="s">
        <v>116</v>
      </c>
      <c r="B1" s="50" t="s">
        <v>117</v>
      </c>
      <c r="C1" s="47" t="s">
        <v>119</v>
      </c>
      <c r="D1" s="47" t="s">
        <v>121</v>
      </c>
    </row>
    <row r="2" spans="1:4">
      <c r="A2" s="1">
        <v>1</v>
      </c>
      <c r="B2" s="2">
        <v>1.8</v>
      </c>
      <c r="C2" s="51"/>
      <c r="D2" s="52">
        <f xml:space="preserve"> $C$15*EXP(1)^(0.1851*A2)</f>
        <v>2.15456631152913</v>
      </c>
    </row>
    <row r="3" spans="1:4">
      <c r="A3" s="1">
        <v>2</v>
      </c>
      <c r="B3" s="2">
        <v>2.7</v>
      </c>
      <c r="C3" s="51"/>
      <c r="D3" s="52">
        <f t="shared" ref="D3:D11" si="0" xml:space="preserve"> $C$15*EXP(1)^(0.1851*A3)</f>
        <v>2.592673170863915</v>
      </c>
    </row>
    <row r="4" spans="1:4">
      <c r="A4" s="1">
        <v>3</v>
      </c>
      <c r="B4" s="2">
        <v>3.7</v>
      </c>
      <c r="C4" s="51"/>
      <c r="D4" s="52">
        <f t="shared" si="0"/>
        <v>3.1198641392229272</v>
      </c>
    </row>
    <row r="5" spans="1:4">
      <c r="A5" s="1">
        <v>4</v>
      </c>
      <c r="B5" s="2">
        <v>4</v>
      </c>
      <c r="C5" s="51"/>
      <c r="D5" s="52">
        <f t="shared" si="0"/>
        <v>3.7542534695824621</v>
      </c>
    </row>
    <row r="6" spans="1:4">
      <c r="A6" s="1">
        <v>5</v>
      </c>
      <c r="B6" s="2">
        <v>4.9000000000000004</v>
      </c>
      <c r="C6" s="51"/>
      <c r="D6" s="52">
        <f t="shared" si="0"/>
        <v>4.5176387448020376</v>
      </c>
    </row>
    <row r="7" spans="1:4">
      <c r="A7" s="1">
        <v>6</v>
      </c>
      <c r="B7" s="2">
        <v>4.8</v>
      </c>
      <c r="C7" s="51"/>
      <c r="D7" s="52">
        <f t="shared" si="0"/>
        <v>5.4362498413849423</v>
      </c>
    </row>
    <row r="8" spans="1:4">
      <c r="A8" s="1">
        <v>7</v>
      </c>
      <c r="B8" s="2">
        <v>6.6</v>
      </c>
      <c r="C8" s="51"/>
      <c r="D8" s="52">
        <f t="shared" si="0"/>
        <v>6.5416501866071215</v>
      </c>
    </row>
    <row r="9" spans="1:4">
      <c r="A9" s="1">
        <v>8</v>
      </c>
      <c r="B9" s="2">
        <v>7.2</v>
      </c>
      <c r="C9" s="51"/>
      <c r="D9" s="52">
        <f t="shared" si="0"/>
        <v>7.8718212761602899</v>
      </c>
    </row>
    <row r="10" spans="1:4">
      <c r="A10" s="1">
        <v>9</v>
      </c>
      <c r="B10" s="2">
        <v>9.1</v>
      </c>
      <c r="C10" s="51"/>
      <c r="D10" s="52">
        <f t="shared" si="0"/>
        <v>9.4724677162764568</v>
      </c>
    </row>
    <row r="11" spans="1:4">
      <c r="A11" s="1">
        <v>10</v>
      </c>
      <c r="B11" s="2">
        <v>12.2</v>
      </c>
      <c r="C11" s="51"/>
      <c r="D11" s="52">
        <f t="shared" si="0"/>
        <v>11.398587631510225</v>
      </c>
    </row>
    <row r="14" spans="1:4" ht="19.3">
      <c r="B14" s="1" t="s">
        <v>122</v>
      </c>
      <c r="C14" s="1" t="s">
        <v>123</v>
      </c>
    </row>
    <row r="15" spans="1:4">
      <c r="B15" s="1">
        <f t="array" ref="B15:C19">LOGEST(B2:B11,A2:A11,TRUE,TRUE)</f>
        <v>1.2033165222777855</v>
      </c>
      <c r="C15" s="1">
        <v>1.7904902333792463</v>
      </c>
    </row>
    <row r="16" spans="1:4">
      <c r="B16" s="1">
        <v>1.2518889527663304E-2</v>
      </c>
      <c r="C16" s="1">
        <v>7.7677666724257119E-2</v>
      </c>
    </row>
    <row r="17" spans="1:3" ht="19.75">
      <c r="A17" s="1" t="s">
        <v>124</v>
      </c>
      <c r="B17" s="1">
        <v>0.96469113121779837</v>
      </c>
      <c r="C17" s="1">
        <v>0.11370846093401153</v>
      </c>
    </row>
    <row r="18" spans="1:3">
      <c r="B18" s="1">
        <v>218.57197117661858</v>
      </c>
      <c r="C18" s="1">
        <v>8</v>
      </c>
    </row>
    <row r="19" spans="1:3">
      <c r="B19" s="1">
        <v>2.8260512377631217</v>
      </c>
      <c r="C19" s="1">
        <v>0.10343691270385302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00B0F0"/>
  </sheetPr>
  <dimension ref="A1:E13"/>
  <sheetViews>
    <sheetView workbookViewId="0">
      <selection activeCell="J19" sqref="J19"/>
    </sheetView>
  </sheetViews>
  <sheetFormatPr defaultColWidth="9" defaultRowHeight="16.75"/>
  <cols>
    <col min="1" max="1" width="12.35546875" style="54" bestFit="1" customWidth="1"/>
    <col min="2" max="2" width="20.2109375" style="54" customWidth="1"/>
    <col min="3" max="3" width="9" style="54"/>
    <col min="4" max="4" width="10.35546875" style="54" bestFit="1" customWidth="1"/>
    <col min="5" max="16384" width="9" style="54"/>
  </cols>
  <sheetData>
    <row r="1" spans="1:5">
      <c r="A1" s="53" t="s">
        <v>126</v>
      </c>
    </row>
    <row r="2" spans="1:5">
      <c r="A2" s="54" t="s">
        <v>127</v>
      </c>
      <c r="B2" s="54" t="s">
        <v>103</v>
      </c>
      <c r="C2" s="55"/>
    </row>
    <row r="3" spans="1:5">
      <c r="A3" s="54" t="s">
        <v>128</v>
      </c>
      <c r="B3" s="54" t="s">
        <v>129</v>
      </c>
    </row>
    <row r="4" spans="1:5" ht="19.75">
      <c r="A4" s="54" t="s">
        <v>130</v>
      </c>
      <c r="B4" s="54" t="s">
        <v>131</v>
      </c>
    </row>
    <row r="5" spans="1:5">
      <c r="A5" s="54" t="s">
        <v>132</v>
      </c>
      <c r="B5" s="54" t="s">
        <v>133</v>
      </c>
    </row>
    <row r="6" spans="1:5">
      <c r="A6" s="54" t="s">
        <v>134</v>
      </c>
      <c r="B6" s="54" t="s">
        <v>135</v>
      </c>
    </row>
    <row r="8" spans="1:5">
      <c r="A8" s="53" t="s">
        <v>136</v>
      </c>
    </row>
    <row r="9" spans="1:5" ht="19.3">
      <c r="A9" s="54" t="s">
        <v>137</v>
      </c>
      <c r="B9" s="54" t="s">
        <v>138</v>
      </c>
      <c r="C9" s="56" t="s">
        <v>139</v>
      </c>
      <c r="D9" s="54" t="s">
        <v>140</v>
      </c>
      <c r="E9" s="54" t="s">
        <v>141</v>
      </c>
    </row>
    <row r="10" spans="1:5" ht="19.3">
      <c r="A10" s="54" t="s">
        <v>142</v>
      </c>
      <c r="B10" s="54" t="s">
        <v>143</v>
      </c>
      <c r="C10" s="56" t="s">
        <v>144</v>
      </c>
      <c r="D10" s="54" t="s">
        <v>145</v>
      </c>
      <c r="E10" s="54" t="s">
        <v>146</v>
      </c>
    </row>
    <row r="11" spans="1:5" ht="19.75">
      <c r="A11" s="54" t="s">
        <v>104</v>
      </c>
      <c r="B11" s="54" t="s">
        <v>147</v>
      </c>
    </row>
    <row r="12" spans="1:5">
      <c r="A12" s="54" t="s">
        <v>132</v>
      </c>
      <c r="B12" s="54" t="s">
        <v>148</v>
      </c>
    </row>
    <row r="13" spans="1:5">
      <c r="A13" s="54" t="s">
        <v>149</v>
      </c>
      <c r="B13" s="54" t="s">
        <v>150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rgb="FF00B0F0"/>
  </sheetPr>
  <dimension ref="A1:E5"/>
  <sheetViews>
    <sheetView workbookViewId="0">
      <selection activeCell="J24" sqref="J24"/>
    </sheetView>
  </sheetViews>
  <sheetFormatPr defaultColWidth="9" defaultRowHeight="16.75"/>
  <cols>
    <col min="1" max="1" width="12.35546875" style="54" bestFit="1" customWidth="1"/>
    <col min="2" max="2" width="20.2109375" style="54" customWidth="1"/>
    <col min="3" max="3" width="9" style="54"/>
    <col min="4" max="4" width="10.35546875" style="54" bestFit="1" customWidth="1"/>
    <col min="5" max="16384" width="9" style="54"/>
  </cols>
  <sheetData>
    <row r="1" spans="1:5" ht="19.3">
      <c r="A1" s="54" t="s">
        <v>151</v>
      </c>
      <c r="B1" s="54" t="s">
        <v>152</v>
      </c>
      <c r="C1" s="56" t="s">
        <v>144</v>
      </c>
      <c r="D1" s="54" t="s">
        <v>125</v>
      </c>
      <c r="E1" s="54" t="s">
        <v>153</v>
      </c>
    </row>
    <row r="2" spans="1:5" ht="19.3">
      <c r="A2" s="54" t="s">
        <v>154</v>
      </c>
      <c r="B2" s="54" t="s">
        <v>155</v>
      </c>
      <c r="C2" s="56" t="s">
        <v>144</v>
      </c>
      <c r="D2" s="54" t="s">
        <v>156</v>
      </c>
      <c r="E2" s="54" t="s">
        <v>157</v>
      </c>
    </row>
    <row r="3" spans="1:5" ht="19.75">
      <c r="A3" s="54" t="s">
        <v>104</v>
      </c>
      <c r="B3" s="54" t="s">
        <v>158</v>
      </c>
    </row>
    <row r="4" spans="1:5">
      <c r="A4" s="54" t="s">
        <v>159</v>
      </c>
      <c r="B4" s="54" t="s">
        <v>133</v>
      </c>
    </row>
    <row r="5" spans="1:5">
      <c r="A5" s="54" t="s">
        <v>160</v>
      </c>
      <c r="B5" s="54" t="s">
        <v>150</v>
      </c>
    </row>
  </sheetData>
  <phoneticPr fontId="3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0"/>
  </sheetPr>
  <dimension ref="A1:E15"/>
  <sheetViews>
    <sheetView workbookViewId="0">
      <selection activeCell="F15" sqref="F15"/>
    </sheetView>
  </sheetViews>
  <sheetFormatPr defaultColWidth="9" defaultRowHeight="16.75"/>
  <cols>
    <col min="1" max="1" width="9.5" style="65" bestFit="1" customWidth="1"/>
    <col min="2" max="3" width="6" style="65" bestFit="1" customWidth="1"/>
    <col min="4" max="16384" width="9" style="65"/>
  </cols>
  <sheetData>
    <row r="1" spans="1:5">
      <c r="A1" s="64" t="s">
        <v>178</v>
      </c>
      <c r="B1" s="64" t="s">
        <v>179</v>
      </c>
      <c r="C1" s="64" t="s">
        <v>180</v>
      </c>
    </row>
    <row r="2" spans="1:5">
      <c r="A2" s="65" t="s">
        <v>181</v>
      </c>
      <c r="B2" s="65">
        <v>85</v>
      </c>
      <c r="C2" s="65">
        <v>67</v>
      </c>
    </row>
    <row r="3" spans="1:5">
      <c r="A3" s="65" t="s">
        <v>182</v>
      </c>
      <c r="B3" s="65">
        <v>75</v>
      </c>
      <c r="C3" s="65">
        <v>82</v>
      </c>
    </row>
    <row r="4" spans="1:5">
      <c r="A4" s="65" t="s">
        <v>183</v>
      </c>
      <c r="B4" s="65">
        <v>91</v>
      </c>
      <c r="C4" s="65">
        <v>88</v>
      </c>
    </row>
    <row r="5" spans="1:5">
      <c r="A5" s="65" t="s">
        <v>184</v>
      </c>
      <c r="B5" s="65">
        <v>62</v>
      </c>
      <c r="C5" s="65">
        <v>70</v>
      </c>
    </row>
    <row r="6" spans="1:5">
      <c r="A6" s="65" t="s">
        <v>185</v>
      </c>
      <c r="B6" s="65">
        <v>82</v>
      </c>
      <c r="C6" s="65">
        <v>85</v>
      </c>
    </row>
    <row r="7" spans="1:5">
      <c r="A7" s="65" t="s">
        <v>186</v>
      </c>
      <c r="B7" s="65">
        <v>65</v>
      </c>
      <c r="C7" s="65">
        <v>60</v>
      </c>
    </row>
    <row r="8" spans="1:5">
      <c r="A8" s="65" t="s">
        <v>187</v>
      </c>
      <c r="B8" s="65">
        <v>58</v>
      </c>
      <c r="C8" s="65">
        <v>42</v>
      </c>
    </row>
    <row r="9" spans="1:5">
      <c r="A9" s="65" t="s">
        <v>188</v>
      </c>
      <c r="B9" s="65">
        <v>91</v>
      </c>
      <c r="C9" s="65">
        <v>90</v>
      </c>
    </row>
    <row r="10" spans="1:5">
      <c r="A10" s="65" t="s">
        <v>189</v>
      </c>
      <c r="B10" s="65">
        <v>57</v>
      </c>
      <c r="C10" s="65">
        <v>61</v>
      </c>
    </row>
    <row r="11" spans="1:5">
      <c r="A11" s="65" t="s">
        <v>190</v>
      </c>
      <c r="B11" s="65">
        <v>77</v>
      </c>
      <c r="C11" s="65">
        <v>92</v>
      </c>
    </row>
    <row r="12" spans="1:5">
      <c r="A12" s="65" t="s">
        <v>191</v>
      </c>
      <c r="B12" s="65">
        <v>80</v>
      </c>
      <c r="C12" s="65">
        <v>86</v>
      </c>
    </row>
    <row r="13" spans="1:5">
      <c r="A13" s="65" t="s">
        <v>192</v>
      </c>
      <c r="B13" s="65">
        <v>87</v>
      </c>
      <c r="C13" s="65">
        <v>89</v>
      </c>
    </row>
    <row r="15" spans="1:5">
      <c r="E15" s="65" t="s">
        <v>193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C14"/>
  <sheetViews>
    <sheetView workbookViewId="0">
      <selection activeCell="C15" sqref="C15"/>
    </sheetView>
  </sheetViews>
  <sheetFormatPr defaultColWidth="9" defaultRowHeight="16.75"/>
  <cols>
    <col min="1" max="1" width="9" style="59"/>
    <col min="2" max="2" width="10" style="59" customWidth="1"/>
    <col min="3" max="16384" width="9" style="59"/>
  </cols>
  <sheetData>
    <row r="1" spans="1:3">
      <c r="A1" s="59" t="s">
        <v>162</v>
      </c>
    </row>
    <row r="3" spans="1:3">
      <c r="B3" s="60" t="s">
        <v>163</v>
      </c>
      <c r="C3" s="60" t="s">
        <v>164</v>
      </c>
    </row>
    <row r="4" spans="1:3">
      <c r="B4" s="59">
        <v>9</v>
      </c>
      <c r="C4" s="59">
        <v>12</v>
      </c>
    </row>
    <row r="5" spans="1:3">
      <c r="B5" s="59">
        <v>30</v>
      </c>
      <c r="C5" s="59">
        <v>40</v>
      </c>
    </row>
    <row r="6" spans="1:3">
      <c r="B6" s="59">
        <v>26</v>
      </c>
      <c r="C6" s="59">
        <v>32</v>
      </c>
    </row>
    <row r="7" spans="1:3">
      <c r="B7" s="59">
        <v>25</v>
      </c>
      <c r="C7" s="59">
        <v>30</v>
      </c>
    </row>
    <row r="8" spans="1:3">
      <c r="B8" s="59">
        <v>40</v>
      </c>
      <c r="C8" s="59">
        <v>36</v>
      </c>
    </row>
    <row r="9" spans="1:3">
      <c r="B9" s="59">
        <v>18</v>
      </c>
      <c r="C9" s="59">
        <v>21</v>
      </c>
    </row>
    <row r="10" spans="1:3">
      <c r="B10" s="59">
        <v>15</v>
      </c>
      <c r="C10" s="59">
        <v>14</v>
      </c>
    </row>
    <row r="11" spans="1:3">
      <c r="B11" s="59">
        <v>20</v>
      </c>
      <c r="C11" s="59">
        <v>16</v>
      </c>
    </row>
    <row r="12" spans="1:3">
      <c r="B12" s="59">
        <v>8</v>
      </c>
      <c r="C12" s="59">
        <v>7</v>
      </c>
    </row>
    <row r="14" spans="1:3">
      <c r="B14" s="61" t="s">
        <v>165</v>
      </c>
    </row>
  </sheetData>
  <phoneticPr fontId="3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7"/>
  <sheetViews>
    <sheetView workbookViewId="0">
      <selection activeCell="F15" sqref="F15"/>
    </sheetView>
  </sheetViews>
  <sheetFormatPr defaultColWidth="9" defaultRowHeight="16.75"/>
  <cols>
    <col min="1" max="1" width="7.2109375" style="1" customWidth="1"/>
    <col min="2" max="3" width="7.140625" style="1" customWidth="1"/>
    <col min="4" max="4" width="10.2109375" style="1" customWidth="1"/>
    <col min="5" max="16384" width="9" style="1"/>
  </cols>
  <sheetData>
    <row r="1" spans="1:11">
      <c r="A1" s="1" t="s">
        <v>166</v>
      </c>
      <c r="K1" s="141" t="s">
        <v>718</v>
      </c>
    </row>
    <row r="2" spans="1:11" ht="17.149999999999999" thickBot="1">
      <c r="A2" s="1" t="s">
        <v>167</v>
      </c>
      <c r="K2" s="141" t="s">
        <v>732</v>
      </c>
    </row>
    <row r="3" spans="1:11">
      <c r="A3" s="49" t="s">
        <v>168</v>
      </c>
      <c r="B3" s="49" t="s">
        <v>169</v>
      </c>
      <c r="C3" s="49" t="s">
        <v>170</v>
      </c>
      <c r="D3" s="49"/>
      <c r="E3" s="17"/>
      <c r="F3" s="17" t="s">
        <v>171</v>
      </c>
      <c r="G3" s="17" t="s">
        <v>172</v>
      </c>
      <c r="H3" s="17" t="s">
        <v>173</v>
      </c>
      <c r="K3" s="141" t="s">
        <v>719</v>
      </c>
    </row>
    <row r="4" spans="1:11">
      <c r="A4" s="1">
        <v>4</v>
      </c>
      <c r="B4" s="1">
        <v>3</v>
      </c>
      <c r="C4" s="1">
        <v>2</v>
      </c>
      <c r="E4" s="1" t="s">
        <v>171</v>
      </c>
      <c r="F4" s="1">
        <v>1</v>
      </c>
      <c r="K4" s="141" t="s">
        <v>720</v>
      </c>
    </row>
    <row r="5" spans="1:11">
      <c r="A5" s="1">
        <v>5</v>
      </c>
      <c r="B5" s="1">
        <v>2</v>
      </c>
      <c r="C5" s="1">
        <v>1</v>
      </c>
      <c r="E5" s="1" t="s">
        <v>172</v>
      </c>
      <c r="F5" s="1">
        <v>-0.93897132673670747</v>
      </c>
      <c r="G5" s="1">
        <v>1</v>
      </c>
      <c r="K5" s="141" t="s">
        <v>721</v>
      </c>
    </row>
    <row r="6" spans="1:11" ht="17.149999999999999" thickBot="1">
      <c r="A6" s="1">
        <v>4</v>
      </c>
      <c r="B6" s="1">
        <v>3</v>
      </c>
      <c r="C6" s="1">
        <v>3</v>
      </c>
      <c r="E6" s="16" t="s">
        <v>173</v>
      </c>
      <c r="F6" s="16">
        <v>-0.91482985145825702</v>
      </c>
      <c r="G6" s="16">
        <v>0.83489537676010406</v>
      </c>
      <c r="H6" s="16">
        <v>1</v>
      </c>
      <c r="K6" s="141" t="s">
        <v>722</v>
      </c>
    </row>
    <row r="7" spans="1:11">
      <c r="A7" s="1">
        <v>3</v>
      </c>
      <c r="B7" s="1">
        <v>4</v>
      </c>
      <c r="C7" s="1">
        <v>3</v>
      </c>
    </row>
    <row r="8" spans="1:11">
      <c r="A8" s="1">
        <v>3</v>
      </c>
      <c r="B8" s="1">
        <v>3</v>
      </c>
      <c r="C8" s="1">
        <v>4</v>
      </c>
    </row>
    <row r="9" spans="1:11">
      <c r="A9" s="1">
        <v>4</v>
      </c>
      <c r="B9" s="1">
        <v>3</v>
      </c>
      <c r="C9" s="1">
        <v>3</v>
      </c>
    </row>
    <row r="10" spans="1:11">
      <c r="A10" s="1">
        <v>1</v>
      </c>
      <c r="B10" s="1">
        <v>5</v>
      </c>
      <c r="C10" s="1">
        <v>5</v>
      </c>
    </row>
    <row r="11" spans="1:11" ht="17.149999999999999" thickBot="1">
      <c r="A11" s="1">
        <v>4</v>
      </c>
      <c r="B11" s="1">
        <v>3</v>
      </c>
      <c r="C11" s="1">
        <v>3</v>
      </c>
    </row>
    <row r="12" spans="1:11">
      <c r="A12" s="1">
        <v>3</v>
      </c>
      <c r="B12" s="1">
        <v>3</v>
      </c>
      <c r="C12" s="1">
        <v>4</v>
      </c>
      <c r="E12" s="144"/>
      <c r="F12" s="144" t="s">
        <v>723</v>
      </c>
      <c r="G12" s="144" t="s">
        <v>724</v>
      </c>
      <c r="H12" s="144" t="s">
        <v>725</v>
      </c>
    </row>
    <row r="13" spans="1:11">
      <c r="A13" s="1">
        <v>4</v>
      </c>
      <c r="B13" s="1">
        <v>3</v>
      </c>
      <c r="C13" s="1">
        <v>3</v>
      </c>
      <c r="E13" s="145" t="s">
        <v>723</v>
      </c>
      <c r="F13" s="142">
        <v>1</v>
      </c>
      <c r="G13" s="142"/>
      <c r="H13" s="142"/>
    </row>
    <row r="14" spans="1:11">
      <c r="A14" s="1">
        <v>5</v>
      </c>
      <c r="B14" s="1">
        <v>2</v>
      </c>
      <c r="C14" s="1">
        <v>2</v>
      </c>
      <c r="E14" s="145" t="s">
        <v>724</v>
      </c>
      <c r="F14" s="142">
        <v>-0.93897132673670747</v>
      </c>
      <c r="G14" s="142">
        <v>1</v>
      </c>
      <c r="H14" s="142"/>
    </row>
    <row r="15" spans="1:11" ht="17.149999999999999" thickBot="1">
      <c r="A15" s="1">
        <v>3</v>
      </c>
      <c r="B15" s="1">
        <v>4</v>
      </c>
      <c r="C15" s="1">
        <v>3</v>
      </c>
      <c r="E15" s="146" t="s">
        <v>725</v>
      </c>
      <c r="F15" s="143">
        <v>-0.91482985145825702</v>
      </c>
      <c r="G15" s="143">
        <v>0.83489537676010406</v>
      </c>
      <c r="H15" s="143">
        <v>1</v>
      </c>
    </row>
    <row r="16" spans="1:11">
      <c r="A16" s="1">
        <v>2</v>
      </c>
      <c r="B16" s="1">
        <v>5</v>
      </c>
      <c r="C16" s="1">
        <v>5</v>
      </c>
    </row>
    <row r="17" spans="1:3">
      <c r="A17" s="1">
        <v>1</v>
      </c>
      <c r="B17" s="1">
        <v>5</v>
      </c>
      <c r="C17" s="1">
        <v>5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D17"/>
  <sheetViews>
    <sheetView workbookViewId="0">
      <selection activeCell="D27" sqref="D27"/>
    </sheetView>
  </sheetViews>
  <sheetFormatPr defaultColWidth="9" defaultRowHeight="16.75"/>
  <cols>
    <col min="1" max="1" width="7.2109375" style="1" customWidth="1"/>
    <col min="2" max="4" width="7.140625" style="1" customWidth="1"/>
    <col min="5" max="16384" width="9" style="1"/>
  </cols>
  <sheetData>
    <row r="1" spans="1:4">
      <c r="A1" s="1" t="s">
        <v>166</v>
      </c>
    </row>
    <row r="2" spans="1:4">
      <c r="A2" s="1" t="s">
        <v>167</v>
      </c>
    </row>
    <row r="3" spans="1:4">
      <c r="A3" s="49" t="s">
        <v>168</v>
      </c>
      <c r="B3" s="49" t="s">
        <v>169</v>
      </c>
      <c r="C3" s="49" t="s">
        <v>170</v>
      </c>
      <c r="D3" s="49"/>
    </row>
    <row r="4" spans="1:4">
      <c r="A4" s="1">
        <v>4</v>
      </c>
      <c r="B4" s="1">
        <v>3</v>
      </c>
      <c r="C4" s="1">
        <v>2</v>
      </c>
    </row>
    <row r="5" spans="1:4">
      <c r="A5" s="1">
        <v>5</v>
      </c>
      <c r="B5" s="1">
        <v>2</v>
      </c>
      <c r="C5" s="1">
        <v>1</v>
      </c>
    </row>
    <row r="6" spans="1:4">
      <c r="A6" s="1">
        <v>4</v>
      </c>
      <c r="B6" s="1">
        <v>3</v>
      </c>
      <c r="C6" s="1">
        <v>3</v>
      </c>
    </row>
    <row r="7" spans="1:4">
      <c r="A7" s="1">
        <v>3</v>
      </c>
      <c r="B7" s="1">
        <v>4</v>
      </c>
      <c r="C7" s="1">
        <v>3</v>
      </c>
    </row>
    <row r="8" spans="1:4">
      <c r="A8" s="1">
        <v>3</v>
      </c>
      <c r="B8" s="1">
        <v>3</v>
      </c>
      <c r="C8" s="1">
        <v>4</v>
      </c>
    </row>
    <row r="9" spans="1:4">
      <c r="A9" s="1">
        <v>4</v>
      </c>
      <c r="B9" s="1">
        <v>3</v>
      </c>
      <c r="C9" s="1">
        <v>3</v>
      </c>
    </row>
    <row r="10" spans="1:4">
      <c r="A10" s="1">
        <v>1</v>
      </c>
      <c r="B10" s="1">
        <v>5</v>
      </c>
      <c r="C10" s="1">
        <v>5</v>
      </c>
    </row>
    <row r="11" spans="1:4">
      <c r="A11" s="1">
        <v>4</v>
      </c>
      <c r="B11" s="1">
        <v>3</v>
      </c>
      <c r="C11" s="1">
        <v>3</v>
      </c>
    </row>
    <row r="12" spans="1:4">
      <c r="A12" s="1">
        <v>3</v>
      </c>
      <c r="B12" s="1">
        <v>3</v>
      </c>
      <c r="C12" s="1">
        <v>4</v>
      </c>
    </row>
    <row r="13" spans="1:4">
      <c r="A13" s="1">
        <v>4</v>
      </c>
      <c r="B13" s="1">
        <v>3</v>
      </c>
      <c r="C13" s="1">
        <v>3</v>
      </c>
    </row>
    <row r="14" spans="1:4">
      <c r="A14" s="1">
        <v>5</v>
      </c>
      <c r="B14" s="1">
        <v>2</v>
      </c>
      <c r="C14" s="1">
        <v>2</v>
      </c>
    </row>
    <row r="15" spans="1:4">
      <c r="A15" s="1">
        <v>3</v>
      </c>
      <c r="B15" s="1">
        <v>4</v>
      </c>
      <c r="C15" s="1">
        <v>3</v>
      </c>
    </row>
    <row r="16" spans="1:4">
      <c r="A16" s="1">
        <v>2</v>
      </c>
      <c r="B16" s="1">
        <v>5</v>
      </c>
      <c r="C16" s="1">
        <v>5</v>
      </c>
    </row>
    <row r="17" spans="1:3">
      <c r="A17" s="1">
        <v>1</v>
      </c>
      <c r="B17" s="1">
        <v>5</v>
      </c>
      <c r="C17" s="1">
        <v>5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58</vt:i4>
      </vt:variant>
    </vt:vector>
  </HeadingPairs>
  <TitlesOfParts>
    <vt:vector size="58" baseType="lpstr">
      <vt:lpstr>summary</vt:lpstr>
      <vt:lpstr>statistic</vt:lpstr>
      <vt:lpstr>統計函數</vt:lpstr>
      <vt:lpstr>相關CORREL</vt:lpstr>
      <vt:lpstr>相關-練習</vt:lpstr>
      <vt:lpstr>成績</vt:lpstr>
      <vt:lpstr>學童</vt:lpstr>
      <vt:lpstr>汽車</vt:lpstr>
      <vt:lpstr>汽車-練習</vt:lpstr>
      <vt:lpstr>相關矩陣</vt:lpstr>
      <vt:lpstr>直線迴歸</vt:lpstr>
      <vt:lpstr>直線迴歸 練習</vt:lpstr>
      <vt:lpstr>廣告費與銷售量</vt:lpstr>
      <vt:lpstr>殘差與判定係數</vt:lpstr>
      <vt:lpstr>殘差與判定係數-練習</vt:lpstr>
      <vt:lpstr>廣告費與銷售量1</vt:lpstr>
      <vt:lpstr>廣告費與銷售量2</vt:lpstr>
      <vt:lpstr>年齡與所得－線性</vt:lpstr>
      <vt:lpstr>年齡與所得－線性練習</vt:lpstr>
      <vt:lpstr>年齡與所得－非線性</vt:lpstr>
      <vt:lpstr>年齡與所得－非線性--練習</vt:lpstr>
      <vt:lpstr>年齡與所得－二次式迴歸</vt:lpstr>
      <vt:lpstr>年齡與所得－二次式迴歸練習</vt:lpstr>
      <vt:lpstr>成就動機x成績</vt:lpstr>
      <vt:lpstr>樹木直徑與高度－線性</vt:lpstr>
      <vt:lpstr>樹木直徑與高度－線性練習</vt:lpstr>
      <vt:lpstr>樹木直徑與高度－對數</vt:lpstr>
      <vt:lpstr>樹木直徑與高度－對數迴歸練習</vt:lpstr>
      <vt:lpstr>對數迴歸</vt:lpstr>
      <vt:lpstr>廣告與銷售量</vt:lpstr>
      <vt:lpstr>廣告與銷售量練習</vt:lpstr>
      <vt:lpstr>存放款</vt:lpstr>
      <vt:lpstr>中古車車價</vt:lpstr>
      <vt:lpstr>中古車車價練習</vt:lpstr>
      <vt:lpstr>信用分數</vt:lpstr>
      <vt:lpstr>信用分數練習</vt:lpstr>
      <vt:lpstr>上課出席率</vt:lpstr>
      <vt:lpstr>年齡與所得迴歸</vt:lpstr>
      <vt:lpstr>年齡與所得迴歸練習</vt:lpstr>
      <vt:lpstr>對數迴歸 1</vt:lpstr>
      <vt:lpstr>LINEST1</vt:lpstr>
      <vt:lpstr>LINEST1-練習</vt:lpstr>
      <vt:lpstr>LINEST2</vt:lpstr>
      <vt:lpstr>LINEST2-練習</vt:lpstr>
      <vt:lpstr>INTERCEPT</vt:lpstr>
      <vt:lpstr>INTERCEPT-練習</vt:lpstr>
      <vt:lpstr>SLOPE</vt:lpstr>
      <vt:lpstr>SLOPE-練習</vt:lpstr>
      <vt:lpstr>FORECAST</vt:lpstr>
      <vt:lpstr>FORECAST-練習</vt:lpstr>
      <vt:lpstr>TREND</vt:lpstr>
      <vt:lpstr>TREND-練習</vt:lpstr>
      <vt:lpstr>LOGEST</vt:lpstr>
      <vt:lpstr>LOGEST-練習</vt:lpstr>
      <vt:lpstr>GROWTH</vt:lpstr>
      <vt:lpstr>GROWTH-練習</vt:lpstr>
      <vt:lpstr>工作表2</vt:lpstr>
      <vt:lpstr>工作表3</vt:lpstr>
    </vt:vector>
  </TitlesOfParts>
  <Company>ntpu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</dc:creator>
  <cp:lastModifiedBy>SL</cp:lastModifiedBy>
  <dcterms:created xsi:type="dcterms:W3CDTF">2007-06-12T08:12:23Z</dcterms:created>
  <dcterms:modified xsi:type="dcterms:W3CDTF">2023-05-09T02:22:36Z</dcterms:modified>
</cp:coreProperties>
</file>