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urse\exceladv\statistic4\"/>
    </mc:Choice>
  </mc:AlternateContent>
  <xr:revisionPtr revIDLastSave="0" documentId="13_ncr:1_{10C87B91-8F3A-4122-BBC9-92368B241D1D}" xr6:coauthVersionLast="47" xr6:coauthVersionMax="47" xr10:uidLastSave="{00000000-0000-0000-0000-000000000000}"/>
  <bookViews>
    <workbookView xWindow="-103" yWindow="-103" windowWidth="33120" windowHeight="18120" tabRatio="696" activeTab="3" xr2:uid="{00000000-000D-0000-FFFF-FFFF00000000}"/>
  </bookViews>
  <sheets>
    <sheet name="summary" sheetId="139" r:id="rId1"/>
    <sheet name="statistic" sheetId="141" r:id="rId2"/>
    <sheet name="統計函數" sheetId="143" r:id="rId3"/>
    <sheet name="常用統計函數" sheetId="144" r:id="rId4"/>
    <sheet name="NORMSDIST" sheetId="128" r:id="rId5"/>
    <sheet name="NORM.S.DIST" sheetId="84" r:id="rId6"/>
    <sheet name="GAUSS" sheetId="125" r:id="rId7"/>
    <sheet name="NORMSINV" sheetId="3" r:id="rId8"/>
    <sheet name="NORM.S.INV" sheetId="86" r:id="rId9"/>
    <sheet name="依α査Z值" sheetId="88" r:id="rId10"/>
    <sheet name="常態分配表" sheetId="90" r:id="rId11"/>
    <sheet name="常態分配表練習" sheetId="91" r:id="rId12"/>
    <sheet name="信賴區間" sheetId="5" r:id="rId13"/>
    <sheet name="信賴區間-練習" sheetId="6" r:id="rId14"/>
    <sheet name="Z檢定" sheetId="7" r:id="rId15"/>
    <sheet name="Z檢定-練習" sheetId="8" r:id="rId16"/>
    <sheet name="Ztest2" sheetId="9" r:id="rId17"/>
    <sheet name="Z檢定1" sheetId="10" r:id="rId18"/>
    <sheet name="Z檢定1-練習" sheetId="11" r:id="rId19"/>
    <sheet name="Z檢定2" sheetId="12" r:id="rId20"/>
    <sheet name="Z檢定2-練習" sheetId="13" r:id="rId21"/>
    <sheet name="所得" sheetId="14" r:id="rId22"/>
    <sheet name="TDIST" sheetId="15" r:id="rId23"/>
    <sheet name="TDIST-練習" sheetId="16" r:id="rId24"/>
    <sheet name="T.DIST" sheetId="92" r:id="rId25"/>
    <sheet name="T.DIST練習" sheetId="93" r:id="rId26"/>
    <sheet name="TINV" sheetId="17" r:id="rId27"/>
    <sheet name="TINV-練習" sheetId="18" r:id="rId28"/>
    <sheet name="TINV-馬上練習" sheetId="19" r:id="rId29"/>
    <sheet name="T.INV" sheetId="130" r:id="rId30"/>
    <sheet name="T.INV-練習" sheetId="131" r:id="rId31"/>
    <sheet name="外食費用-小樣本" sheetId="94" r:id="rId32"/>
    <sheet name="T.TEST1" sheetId="20" r:id="rId33"/>
    <sheet name="T.TEST2" sheetId="22" r:id="rId34"/>
    <sheet name="T.TEST2-練習" sheetId="23" r:id="rId35"/>
    <sheet name="T.Test變異數相同" sheetId="95" r:id="rId36"/>
    <sheet name="T.TEST3" sheetId="25" r:id="rId37"/>
    <sheet name="T.TEST3-練習" sheetId="26" r:id="rId38"/>
    <sheet name="T.TEST4" sheetId="27" r:id="rId39"/>
    <sheet name="T.TEST4-練習" sheetId="28" r:id="rId40"/>
    <sheet name="T.Test變異數不同" sheetId="96" r:id="rId41"/>
    <sheet name="T.TEST5" sheetId="30" r:id="rId42"/>
    <sheet name="T.TEST5-練習" sheetId="31" r:id="rId43"/>
    <sheet name="T.TEST6" sheetId="32" r:id="rId44"/>
    <sheet name="T.TEST6-練習" sheetId="33" r:id="rId45"/>
    <sheet name="配對1" sheetId="34" r:id="rId46"/>
    <sheet name="配對2" sheetId="35" r:id="rId47"/>
    <sheet name="配對3" sheetId="36" r:id="rId48"/>
    <sheet name="CHIDIST" sheetId="37" r:id="rId49"/>
    <sheet name="CHIDIST-練習" sheetId="38" r:id="rId50"/>
    <sheet name="CHISQ.DIST.RT" sheetId="97" r:id="rId51"/>
    <sheet name="CHISQ.DIST.RT練習" sheetId="98" r:id="rId52"/>
    <sheet name="CHIINV" sheetId="39" r:id="rId53"/>
    <sheet name="CHIINV-練習" sheetId="40" r:id="rId54"/>
    <sheet name="CHISQ.INV.RT" sheetId="99" r:id="rId55"/>
    <sheet name="CHISQ.INV.RT練習" sheetId="100" r:id="rId56"/>
    <sheet name="CHISQ.INV.RT之缺點" sheetId="101" r:id="rId57"/>
    <sheet name="CHISQ.INV.RT之缺點-練習" sheetId="102" r:id="rId58"/>
    <sheet name="CHIINV-卡方值" sheetId="41" r:id="rId59"/>
    <sheet name="卡方檢定-傳統" sheetId="42" r:id="rId60"/>
    <sheet name="卡方檢定-傳統-練習" sheetId="56" r:id="rId61"/>
    <sheet name="卡方-CHISQ.TEST" sheetId="43" r:id="rId62"/>
    <sheet name="卡方-CHISQ.TEST-練習" sheetId="57" r:id="rId63"/>
    <sheet name="卡方檢定" sheetId="59" r:id="rId64"/>
    <sheet name="卡方-年齡與疾病" sheetId="61" r:id="rId65"/>
    <sheet name="問卷資料" sheetId="44" r:id="rId66"/>
    <sheet name="問卷資料-練習" sheetId="65" r:id="rId67"/>
    <sheet name="問卷資料-馬上練習" sheetId="64" r:id="rId68"/>
    <sheet name="問卷資料-欄百分比" sheetId="81" r:id="rId69"/>
    <sheet name="問卷資料-欄百分比-練習" sheetId="83" r:id="rId70"/>
    <sheet name="問卷資料-性別交叉品牌" sheetId="68" r:id="rId71"/>
    <sheet name="問卷資料-所得未分組" sheetId="46" r:id="rId72"/>
    <sheet name="問卷資料-所得未分組-練習" sheetId="62" r:id="rId73"/>
    <sheet name="問卷資料-所得分組" sheetId="69" r:id="rId74"/>
    <sheet name="問卷資料-所得分組-練習" sheetId="70" r:id="rId75"/>
    <sheet name="問卷資料-品牌交叉分組所得" sheetId="71" r:id="rId76"/>
    <sheet name="業績未分組" sheetId="103" r:id="rId77"/>
    <sheet name="業績分組" sheetId="104" r:id="rId78"/>
    <sheet name="業績分組-練習" sheetId="105" r:id="rId79"/>
    <sheet name="地區分組交叉性別" sheetId="106" r:id="rId80"/>
    <sheet name="地區分組交叉性別-練習" sheetId="107" r:id="rId81"/>
    <sheet name="取消群組" sheetId="108" r:id="rId82"/>
    <sheet name="取消群組-練習" sheetId="109" r:id="rId83"/>
    <sheet name="FDIST" sheetId="49" r:id="rId84"/>
    <sheet name="FDIST-練習" sheetId="72" r:id="rId85"/>
    <sheet name="F.DIST.RT" sheetId="110" r:id="rId86"/>
    <sheet name="F.DIST.RT練習" sheetId="111" r:id="rId87"/>
    <sheet name="FINV" sheetId="50" r:id="rId88"/>
    <sheet name="FINV-練習" sheetId="73" r:id="rId89"/>
    <sheet name="F.INV.RT" sheetId="112" r:id="rId90"/>
    <sheet name="F.INV.RT練習" sheetId="113" r:id="rId91"/>
    <sheet name="F分配的臨界值" sheetId="114" r:id="rId92"/>
    <sheet name="F-TEST1" sheetId="121" r:id="rId93"/>
    <sheet name="F-TEST1 練習" sheetId="122" r:id="rId94"/>
    <sheet name="F-TEST2" sheetId="117" r:id="rId95"/>
    <sheet name="F-TEST2-練習" sheetId="118" r:id="rId96"/>
    <sheet name="F-TEST3" sheetId="119" r:id="rId97"/>
    <sheet name="F-TEST3 練習" sheetId="120" r:id="rId98"/>
    <sheet name="F&amp;T" sheetId="132" r:id="rId99"/>
    <sheet name="F&amp;T 練習" sheetId="133" r:id="rId100"/>
    <sheet name="F&amp;T馬上練習" sheetId="134" r:id="rId101"/>
    <sheet name="廣告ANOVA" sheetId="135" r:id="rId102"/>
    <sheet name="廣告ANOVA-練習" sheetId="136" r:id="rId103"/>
    <sheet name="信用卡刷卡金額" sheetId="137" r:id="rId104"/>
    <sheet name="手機平均月費" sheetId="138" r:id="rId105"/>
  </sheets>
  <definedNames>
    <definedName name="_xlnm._FilterDatabase" localSheetId="1" hidden="1">statistic!$A$1:$H$105</definedName>
    <definedName name="_xlnm._FilterDatabase" localSheetId="2" hidden="1">統計函數!$A$1:$F$85</definedName>
    <definedName name="AMOUNT">#REF!</definedName>
    <definedName name="amount1">#REF!</definedName>
    <definedName name="new">#REF!</definedName>
    <definedName name="業績">#REF!</definedName>
    <definedName name="業績2">#REF!</definedName>
  </definedNames>
  <calcPr calcId="191029"/>
  <pivotCaches>
    <pivotCache cacheId="3" r:id="rId106"/>
    <pivotCache cacheId="4" r:id="rId107"/>
    <pivotCache cacheId="5" r:id="rId108"/>
    <pivotCache cacheId="6" r:id="rId109"/>
    <pivotCache cacheId="7" r:id="rId1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25" l="1"/>
  <c r="I5" i="84"/>
  <c r="G105" i="141" l="1"/>
  <c r="G104" i="141"/>
  <c r="G103" i="141"/>
  <c r="G102" i="141"/>
  <c r="G101" i="141"/>
  <c r="G100" i="141"/>
  <c r="G99" i="141"/>
  <c r="G98" i="141"/>
  <c r="G97" i="141"/>
  <c r="G96" i="141"/>
  <c r="G95" i="141"/>
  <c r="G94" i="141"/>
  <c r="G93" i="141"/>
  <c r="G92" i="141"/>
  <c r="G91" i="141"/>
  <c r="G90" i="141"/>
  <c r="G89" i="141"/>
  <c r="G88" i="141"/>
  <c r="G87" i="141"/>
  <c r="G86" i="141"/>
  <c r="G85" i="141"/>
  <c r="G84" i="141"/>
  <c r="G83" i="141"/>
  <c r="G82" i="141"/>
  <c r="G81" i="141"/>
  <c r="G80" i="141"/>
  <c r="G79" i="141"/>
  <c r="G78" i="141"/>
  <c r="G77" i="141"/>
  <c r="G76" i="141"/>
  <c r="G75" i="141"/>
  <c r="G74" i="141"/>
  <c r="G73" i="141"/>
  <c r="G72" i="141"/>
  <c r="G71" i="141"/>
  <c r="G70" i="141"/>
  <c r="G69" i="141"/>
  <c r="G68" i="141"/>
  <c r="G67" i="141"/>
  <c r="G66" i="141"/>
  <c r="G65" i="141"/>
  <c r="G64" i="141"/>
  <c r="G63" i="141"/>
  <c r="G62" i="141"/>
  <c r="G61" i="141"/>
  <c r="G60" i="141"/>
  <c r="G59" i="141"/>
  <c r="G58" i="141"/>
  <c r="G57" i="141"/>
  <c r="G56" i="141"/>
  <c r="G55" i="141"/>
  <c r="G54" i="141"/>
  <c r="G53" i="141"/>
  <c r="G52" i="141"/>
  <c r="G51" i="141"/>
  <c r="G50" i="141"/>
  <c r="G49" i="141"/>
  <c r="G48" i="141"/>
  <c r="G47" i="141"/>
  <c r="G46" i="141"/>
  <c r="G45" i="141"/>
  <c r="G44" i="141"/>
  <c r="G43" i="141"/>
  <c r="G42" i="141"/>
  <c r="G41" i="141"/>
  <c r="G40" i="141"/>
  <c r="G39" i="141"/>
  <c r="G38" i="141"/>
  <c r="G37" i="141"/>
  <c r="G36" i="141"/>
  <c r="G35" i="141"/>
  <c r="G34" i="141"/>
  <c r="G33" i="141"/>
  <c r="G32" i="141"/>
  <c r="G31" i="141"/>
  <c r="G30" i="141"/>
  <c r="G29" i="141"/>
  <c r="G28" i="141"/>
  <c r="G27" i="141"/>
  <c r="G26" i="141"/>
  <c r="G25" i="141"/>
  <c r="G24" i="141"/>
  <c r="G23" i="141"/>
  <c r="G22" i="141"/>
  <c r="G21" i="141"/>
  <c r="G20" i="141"/>
  <c r="G19" i="141"/>
  <c r="G18" i="141"/>
  <c r="G17" i="141"/>
  <c r="G16" i="141"/>
  <c r="G15" i="141"/>
  <c r="G14" i="141"/>
  <c r="G13" i="141"/>
  <c r="G12" i="141"/>
  <c r="G11" i="141"/>
  <c r="G10" i="141"/>
  <c r="G9" i="141"/>
  <c r="G8" i="141"/>
  <c r="G7" i="141"/>
  <c r="G6" i="141"/>
  <c r="G5" i="141"/>
  <c r="G4" i="141"/>
  <c r="G3" i="141"/>
  <c r="G2" i="141"/>
  <c r="I5" i="128" l="1"/>
  <c r="E105" i="141"/>
  <c r="D105" i="141"/>
  <c r="C105" i="141"/>
  <c r="E104" i="141"/>
  <c r="D104" i="141"/>
  <c r="C104" i="141"/>
  <c r="E103" i="141"/>
  <c r="D103" i="141"/>
  <c r="C103" i="141"/>
  <c r="E102" i="141"/>
  <c r="D102" i="141"/>
  <c r="C102" i="141"/>
  <c r="E101" i="141"/>
  <c r="D101" i="141"/>
  <c r="C101" i="141"/>
  <c r="E100" i="141"/>
  <c r="D100" i="141"/>
  <c r="C100" i="141"/>
  <c r="E99" i="141"/>
  <c r="D99" i="141"/>
  <c r="C99" i="141"/>
  <c r="E98" i="141"/>
  <c r="D98" i="141"/>
  <c r="C98" i="141"/>
  <c r="E97" i="141"/>
  <c r="D97" i="141"/>
  <c r="C97" i="141"/>
  <c r="E96" i="141"/>
  <c r="D96" i="141"/>
  <c r="C96" i="141"/>
  <c r="E95" i="141"/>
  <c r="D95" i="141"/>
  <c r="C95" i="141"/>
  <c r="E94" i="141"/>
  <c r="D94" i="141"/>
  <c r="C94" i="141"/>
  <c r="E93" i="141"/>
  <c r="D93" i="141"/>
  <c r="C93" i="141"/>
  <c r="E92" i="141"/>
  <c r="D92" i="141"/>
  <c r="C92" i="141"/>
  <c r="E91" i="141"/>
  <c r="D91" i="141"/>
  <c r="C91" i="141"/>
  <c r="E90" i="141"/>
  <c r="D90" i="141"/>
  <c r="C90" i="141"/>
  <c r="E89" i="141"/>
  <c r="D89" i="141"/>
  <c r="C89" i="141"/>
  <c r="E88" i="141"/>
  <c r="D88" i="141"/>
  <c r="C88" i="141"/>
  <c r="E87" i="141"/>
  <c r="D87" i="141"/>
  <c r="C87" i="141"/>
  <c r="E86" i="141"/>
  <c r="D86" i="141"/>
  <c r="C86" i="141"/>
  <c r="E85" i="141"/>
  <c r="D85" i="141"/>
  <c r="C85" i="141"/>
  <c r="E84" i="141"/>
  <c r="D84" i="141"/>
  <c r="C84" i="141"/>
  <c r="H83" i="141"/>
  <c r="E83" i="141"/>
  <c r="D83" i="141"/>
  <c r="C83" i="141"/>
  <c r="E82" i="141"/>
  <c r="D82" i="141"/>
  <c r="C82" i="141"/>
  <c r="E81" i="141"/>
  <c r="D81" i="141"/>
  <c r="C81" i="141"/>
  <c r="E80" i="141"/>
  <c r="D80" i="141"/>
  <c r="C80" i="141"/>
  <c r="E79" i="141"/>
  <c r="D79" i="141"/>
  <c r="C79" i="141"/>
  <c r="E78" i="141"/>
  <c r="D78" i="141"/>
  <c r="C78" i="141"/>
  <c r="E77" i="141"/>
  <c r="D77" i="141"/>
  <c r="C77" i="141"/>
  <c r="E76" i="141"/>
  <c r="D76" i="141"/>
  <c r="C76" i="141"/>
  <c r="E75" i="141"/>
  <c r="D75" i="141"/>
  <c r="C75" i="141"/>
  <c r="H74" i="141"/>
  <c r="E74" i="141"/>
  <c r="D74" i="141"/>
  <c r="C74" i="141"/>
  <c r="H73" i="141"/>
  <c r="E73" i="141"/>
  <c r="D73" i="141"/>
  <c r="C73" i="141"/>
  <c r="E72" i="141"/>
  <c r="D72" i="141"/>
  <c r="C72" i="141"/>
  <c r="E71" i="141"/>
  <c r="D71" i="141"/>
  <c r="C71" i="141"/>
  <c r="E70" i="141"/>
  <c r="D70" i="141"/>
  <c r="C70" i="141"/>
  <c r="E69" i="141"/>
  <c r="D69" i="141"/>
  <c r="C69" i="141"/>
  <c r="E68" i="141"/>
  <c r="D68" i="141"/>
  <c r="C68" i="141"/>
  <c r="E67" i="141"/>
  <c r="D67" i="141"/>
  <c r="C67" i="141"/>
  <c r="E66" i="141"/>
  <c r="D66" i="141"/>
  <c r="C66" i="141"/>
  <c r="E65" i="141"/>
  <c r="D65" i="141"/>
  <c r="C65" i="141"/>
  <c r="E64" i="141"/>
  <c r="D64" i="141"/>
  <c r="C64" i="141"/>
  <c r="E63" i="141"/>
  <c r="D63" i="141"/>
  <c r="C63" i="141"/>
  <c r="E62" i="141"/>
  <c r="D62" i="141"/>
  <c r="C62" i="141"/>
  <c r="E61" i="141"/>
  <c r="D61" i="141"/>
  <c r="C61" i="141"/>
  <c r="E60" i="141"/>
  <c r="D60" i="141"/>
  <c r="C60" i="141"/>
  <c r="E59" i="141"/>
  <c r="D59" i="141"/>
  <c r="C59" i="141"/>
  <c r="E58" i="141"/>
  <c r="D58" i="141"/>
  <c r="C58" i="141"/>
  <c r="E57" i="141"/>
  <c r="D57" i="141"/>
  <c r="C57" i="141"/>
  <c r="E56" i="141"/>
  <c r="D56" i="141"/>
  <c r="C56" i="141"/>
  <c r="E55" i="141"/>
  <c r="D55" i="141"/>
  <c r="C55" i="141"/>
  <c r="E54" i="141"/>
  <c r="D54" i="141"/>
  <c r="C54" i="141"/>
  <c r="E53" i="141"/>
  <c r="D53" i="141"/>
  <c r="C53" i="141"/>
  <c r="E52" i="141"/>
  <c r="D52" i="141"/>
  <c r="C52" i="141"/>
  <c r="E51" i="141"/>
  <c r="D51" i="141"/>
  <c r="C51" i="141"/>
  <c r="E50" i="141"/>
  <c r="D50" i="141"/>
  <c r="C50" i="141"/>
  <c r="E49" i="141"/>
  <c r="D49" i="141"/>
  <c r="C49" i="141"/>
  <c r="E48" i="141"/>
  <c r="D48" i="141"/>
  <c r="C48" i="141"/>
  <c r="E47" i="141"/>
  <c r="D47" i="141"/>
  <c r="C47" i="141"/>
  <c r="E46" i="141"/>
  <c r="D46" i="141"/>
  <c r="C46" i="141"/>
  <c r="E45" i="141"/>
  <c r="D45" i="141"/>
  <c r="C45" i="141"/>
  <c r="E44" i="141"/>
  <c r="D44" i="141"/>
  <c r="C44" i="141"/>
  <c r="H43" i="141"/>
  <c r="E43" i="141"/>
  <c r="D43" i="141"/>
  <c r="C43" i="141"/>
  <c r="E42" i="141"/>
  <c r="D42" i="141"/>
  <c r="C42" i="141"/>
  <c r="E41" i="141"/>
  <c r="D41" i="141"/>
  <c r="C41" i="141"/>
  <c r="E40" i="141"/>
  <c r="D40" i="141"/>
  <c r="C40" i="141"/>
  <c r="E39" i="141"/>
  <c r="D39" i="141"/>
  <c r="C39" i="141"/>
  <c r="H38" i="141"/>
  <c r="E38" i="141"/>
  <c r="D38" i="141"/>
  <c r="C38" i="141"/>
  <c r="E37" i="141"/>
  <c r="D37" i="141"/>
  <c r="C37" i="141"/>
  <c r="E36" i="141"/>
  <c r="D36" i="141"/>
  <c r="C36" i="141"/>
  <c r="E35" i="141"/>
  <c r="D35" i="141"/>
  <c r="C35" i="141"/>
  <c r="E34" i="141"/>
  <c r="D34" i="141"/>
  <c r="C34" i="141"/>
  <c r="E33" i="141"/>
  <c r="D33" i="141"/>
  <c r="C33" i="141"/>
  <c r="E32" i="141"/>
  <c r="D32" i="141"/>
  <c r="C32" i="141"/>
  <c r="E31" i="141"/>
  <c r="D31" i="141"/>
  <c r="C31" i="141"/>
  <c r="E30" i="141"/>
  <c r="D30" i="141"/>
  <c r="C30" i="141"/>
  <c r="E29" i="141"/>
  <c r="D29" i="141"/>
  <c r="C29" i="141"/>
  <c r="E28" i="141"/>
  <c r="D28" i="141"/>
  <c r="C28" i="141"/>
  <c r="E27" i="141"/>
  <c r="D27" i="141"/>
  <c r="C27" i="141"/>
  <c r="E26" i="141"/>
  <c r="D26" i="141"/>
  <c r="C26" i="141"/>
  <c r="E25" i="141"/>
  <c r="D25" i="141"/>
  <c r="C25" i="141"/>
  <c r="E24" i="141"/>
  <c r="D24" i="141"/>
  <c r="C24" i="141"/>
  <c r="E23" i="141"/>
  <c r="D23" i="141"/>
  <c r="C23" i="141"/>
  <c r="E22" i="141"/>
  <c r="D22" i="141"/>
  <c r="C22" i="141"/>
  <c r="E21" i="141"/>
  <c r="D21" i="141"/>
  <c r="C21" i="141"/>
  <c r="E20" i="141"/>
  <c r="D20" i="141"/>
  <c r="C20" i="141"/>
  <c r="E19" i="141"/>
  <c r="D19" i="141"/>
  <c r="C19" i="141"/>
  <c r="E18" i="141"/>
  <c r="D18" i="141"/>
  <c r="C18" i="141"/>
  <c r="E17" i="141"/>
  <c r="D17" i="141"/>
  <c r="C17" i="141"/>
  <c r="E16" i="141"/>
  <c r="D16" i="141"/>
  <c r="C16" i="141"/>
  <c r="E15" i="141"/>
  <c r="D15" i="141"/>
  <c r="C15" i="141"/>
  <c r="E14" i="141"/>
  <c r="D14" i="141"/>
  <c r="C14" i="141"/>
  <c r="E13" i="141"/>
  <c r="D13" i="141"/>
  <c r="C13" i="141"/>
  <c r="E12" i="141"/>
  <c r="D12" i="141"/>
  <c r="C12" i="141"/>
  <c r="E11" i="141"/>
  <c r="D11" i="141"/>
  <c r="C11" i="141"/>
  <c r="H10" i="141"/>
  <c r="E10" i="141"/>
  <c r="D10" i="141"/>
  <c r="C10" i="141"/>
  <c r="E9" i="141"/>
  <c r="D9" i="141"/>
  <c r="C9" i="141"/>
  <c r="E8" i="141"/>
  <c r="D8" i="141"/>
  <c r="C8" i="141"/>
  <c r="E7" i="141"/>
  <c r="D7" i="141"/>
  <c r="C7" i="141"/>
  <c r="E6" i="141"/>
  <c r="D6" i="141"/>
  <c r="C6" i="141"/>
  <c r="E5" i="141"/>
  <c r="D5" i="141"/>
  <c r="C5" i="141"/>
  <c r="E4" i="141"/>
  <c r="D4" i="141"/>
  <c r="C4" i="141"/>
  <c r="E3" i="141"/>
  <c r="D3" i="141"/>
  <c r="C3" i="141"/>
  <c r="E2" i="141"/>
  <c r="D2" i="141"/>
  <c r="C2" i="141"/>
  <c r="C13" i="134" l="1"/>
  <c r="B13" i="134"/>
  <c r="C14" i="133"/>
  <c r="B14" i="133"/>
  <c r="C13" i="133"/>
  <c r="B13" i="133"/>
  <c r="B16" i="132"/>
  <c r="C14" i="132"/>
  <c r="B14" i="132"/>
  <c r="C13" i="132"/>
  <c r="B13" i="132"/>
  <c r="H19" i="44" l="1"/>
  <c r="H23" i="44" s="1"/>
  <c r="I19" i="44"/>
  <c r="I23" i="44" s="1"/>
  <c r="H20" i="44"/>
  <c r="H24" i="44" s="1"/>
  <c r="I20" i="44"/>
  <c r="I24" i="44" s="1"/>
  <c r="H21" i="44"/>
  <c r="H25" i="44" s="1"/>
  <c r="I21" i="44"/>
  <c r="I25" i="44" s="1"/>
  <c r="F7" i="130" l="1"/>
  <c r="F8" i="130"/>
  <c r="F9" i="130"/>
  <c r="F4" i="130"/>
  <c r="F5" i="130"/>
  <c r="F6" i="130"/>
  <c r="G9" i="131"/>
  <c r="G8" i="131"/>
  <c r="G7" i="131"/>
  <c r="G6" i="131"/>
  <c r="G5" i="131"/>
  <c r="G4" i="131"/>
  <c r="B5" i="130"/>
  <c r="C5" i="130"/>
  <c r="B6" i="130"/>
  <c r="C6" i="130"/>
  <c r="B7" i="130"/>
  <c r="C7" i="130"/>
  <c r="B8" i="130"/>
  <c r="C8" i="130"/>
  <c r="B9" i="130"/>
  <c r="C9" i="130"/>
  <c r="B4" i="130"/>
  <c r="C4" i="130"/>
  <c r="G9" i="130"/>
  <c r="H9" i="130" s="1"/>
  <c r="G8" i="130"/>
  <c r="H8" i="130" s="1"/>
  <c r="G7" i="130"/>
  <c r="H7" i="130" s="1"/>
  <c r="G6" i="130"/>
  <c r="H6" i="130" s="1"/>
  <c r="G5" i="130"/>
  <c r="H5" i="130" s="1"/>
  <c r="G4" i="130"/>
  <c r="H4" i="130" s="1"/>
  <c r="B11" i="128" l="1"/>
  <c r="B10" i="128"/>
  <c r="B9" i="128"/>
  <c r="B8" i="128"/>
  <c r="B7" i="128"/>
  <c r="B6" i="128"/>
  <c r="A5" i="128"/>
  <c r="B5" i="128" s="1"/>
  <c r="B4" i="128"/>
  <c r="B3" i="128"/>
  <c r="B3" i="125" l="1"/>
  <c r="C3" i="125"/>
  <c r="D3" i="125"/>
  <c r="B4" i="125"/>
  <c r="C4" i="125"/>
  <c r="D4" i="125"/>
  <c r="B6" i="125"/>
  <c r="C6" i="125"/>
  <c r="D6" i="125"/>
  <c r="B7" i="125"/>
  <c r="C7" i="125"/>
  <c r="D7" i="125"/>
  <c r="B8" i="125"/>
  <c r="C8" i="125"/>
  <c r="D8" i="125"/>
  <c r="B9" i="125"/>
  <c r="C9" i="125"/>
  <c r="D9" i="125"/>
  <c r="B10" i="125"/>
  <c r="C10" i="125"/>
  <c r="D10" i="125"/>
  <c r="B11" i="125"/>
  <c r="C11" i="125"/>
  <c r="D11" i="125"/>
  <c r="A5" i="125"/>
  <c r="B5" i="125" s="1"/>
  <c r="D5" i="125" l="1"/>
  <c r="C5" i="125"/>
  <c r="B16" i="121"/>
  <c r="B15" i="121"/>
  <c r="C13" i="121"/>
  <c r="B13" i="121"/>
  <c r="C18" i="119"/>
  <c r="B18" i="119"/>
  <c r="B15" i="119"/>
  <c r="B16" i="119" s="1"/>
  <c r="C13" i="119"/>
  <c r="B13" i="119"/>
  <c r="B15" i="118"/>
  <c r="E15" i="118" s="1"/>
  <c r="C13" i="118"/>
  <c r="B13" i="118"/>
  <c r="B15" i="117"/>
  <c r="E15" i="117" s="1"/>
  <c r="C13" i="117"/>
  <c r="B13" i="117"/>
  <c r="F6" i="112"/>
  <c r="B6" i="112"/>
  <c r="F5" i="112"/>
  <c r="B5" i="112"/>
  <c r="F4" i="112"/>
  <c r="B4" i="112"/>
  <c r="B11" i="110"/>
  <c r="B10" i="110"/>
  <c r="B9" i="110"/>
  <c r="B5" i="110"/>
  <c r="B4" i="110"/>
  <c r="B3" i="110"/>
  <c r="B17" i="119" l="1"/>
  <c r="B19" i="119" s="1"/>
  <c r="J21" i="44"/>
  <c r="J25" i="44" s="1"/>
  <c r="J20" i="44"/>
  <c r="J24" i="44" s="1"/>
  <c r="J19" i="44"/>
  <c r="J23" i="44" s="1"/>
  <c r="H28" i="44" l="1"/>
  <c r="H27" i="44"/>
  <c r="E4" i="101"/>
  <c r="E5" i="101"/>
  <c r="E6" i="101"/>
  <c r="E7" i="101"/>
  <c r="E8" i="101"/>
  <c r="B8" i="101"/>
  <c r="B7" i="101"/>
  <c r="B6" i="101"/>
  <c r="B5" i="101"/>
  <c r="B4" i="101"/>
  <c r="E9" i="99"/>
  <c r="B9" i="99"/>
  <c r="E8" i="99"/>
  <c r="B8" i="99"/>
  <c r="E7" i="99"/>
  <c r="B7" i="99"/>
  <c r="E6" i="99"/>
  <c r="B6" i="99"/>
  <c r="E5" i="99"/>
  <c r="B5" i="99"/>
  <c r="E4" i="99"/>
  <c r="B4" i="99"/>
  <c r="E8" i="97"/>
  <c r="B8" i="97"/>
  <c r="E7" i="97"/>
  <c r="B7" i="97"/>
  <c r="E6" i="97"/>
  <c r="B6" i="97"/>
  <c r="E5" i="97"/>
  <c r="B5" i="97"/>
  <c r="E4" i="97"/>
  <c r="B4" i="97"/>
  <c r="E3" i="97"/>
  <c r="B3" i="97"/>
  <c r="B11" i="30" l="1"/>
  <c r="B12" i="30"/>
  <c r="B15" i="27"/>
  <c r="B15" i="25"/>
  <c r="B16" i="25"/>
  <c r="B16" i="20" l="1"/>
  <c r="B15" i="20"/>
  <c r="C10" i="92" l="1"/>
  <c r="B10" i="92"/>
  <c r="C9" i="92"/>
  <c r="B9" i="92"/>
  <c r="C8" i="92"/>
  <c r="B8" i="92"/>
  <c r="C7" i="92"/>
  <c r="B7" i="92"/>
  <c r="C6" i="92"/>
  <c r="B6" i="92"/>
  <c r="C5" i="92"/>
  <c r="B5" i="92"/>
  <c r="C4" i="92"/>
  <c r="B4" i="92"/>
  <c r="C3" i="92"/>
  <c r="B3" i="92"/>
  <c r="B5" i="7" l="1"/>
  <c r="B4" i="7"/>
  <c r="B4" i="5" l="1"/>
  <c r="C4" i="5"/>
  <c r="C5" i="5"/>
  <c r="B5" i="5"/>
  <c r="D9" i="5"/>
  <c r="K33" i="90"/>
  <c r="J33" i="90"/>
  <c r="I33" i="90"/>
  <c r="H33" i="90"/>
  <c r="G33" i="90"/>
  <c r="F33" i="90"/>
  <c r="E33" i="90"/>
  <c r="D33" i="90"/>
  <c r="C33" i="90"/>
  <c r="B33" i="90"/>
  <c r="K32" i="90"/>
  <c r="J32" i="90"/>
  <c r="I32" i="90"/>
  <c r="H32" i="90"/>
  <c r="G32" i="90"/>
  <c r="F32" i="90"/>
  <c r="E32" i="90"/>
  <c r="D32" i="90"/>
  <c r="C32" i="90"/>
  <c r="B32" i="90"/>
  <c r="K31" i="90"/>
  <c r="J31" i="90"/>
  <c r="I31" i="90"/>
  <c r="H31" i="90"/>
  <c r="G31" i="90"/>
  <c r="F31" i="90"/>
  <c r="E31" i="90"/>
  <c r="D31" i="90"/>
  <c r="C31" i="90"/>
  <c r="B31" i="90"/>
  <c r="K30" i="90"/>
  <c r="J30" i="90"/>
  <c r="I30" i="90"/>
  <c r="H30" i="90"/>
  <c r="G30" i="90"/>
  <c r="F30" i="90"/>
  <c r="E30" i="90"/>
  <c r="D30" i="90"/>
  <c r="C30" i="90"/>
  <c r="B30" i="90"/>
  <c r="K29" i="90"/>
  <c r="J29" i="90"/>
  <c r="I29" i="90"/>
  <c r="H29" i="90"/>
  <c r="G29" i="90"/>
  <c r="F29" i="90"/>
  <c r="E29" i="90"/>
  <c r="D29" i="90"/>
  <c r="C29" i="90"/>
  <c r="B29" i="90"/>
  <c r="K28" i="90"/>
  <c r="J28" i="90"/>
  <c r="I28" i="90"/>
  <c r="H28" i="90"/>
  <c r="G28" i="90"/>
  <c r="F28" i="90"/>
  <c r="E28" i="90"/>
  <c r="D28" i="90"/>
  <c r="C28" i="90"/>
  <c r="B28" i="90"/>
  <c r="K27" i="90"/>
  <c r="J27" i="90"/>
  <c r="I27" i="90"/>
  <c r="H27" i="90"/>
  <c r="G27" i="90"/>
  <c r="F27" i="90"/>
  <c r="E27" i="90"/>
  <c r="D27" i="90"/>
  <c r="C27" i="90"/>
  <c r="B27" i="90"/>
  <c r="K26" i="90"/>
  <c r="J26" i="90"/>
  <c r="I26" i="90"/>
  <c r="H26" i="90"/>
  <c r="G26" i="90"/>
  <c r="F26" i="90"/>
  <c r="E26" i="90"/>
  <c r="D26" i="90"/>
  <c r="C26" i="90"/>
  <c r="B26" i="90"/>
  <c r="K25" i="90"/>
  <c r="J25" i="90"/>
  <c r="I25" i="90"/>
  <c r="H25" i="90"/>
  <c r="G25" i="90"/>
  <c r="F25" i="90"/>
  <c r="E25" i="90"/>
  <c r="D25" i="90"/>
  <c r="C25" i="90"/>
  <c r="B25" i="90"/>
  <c r="K24" i="90"/>
  <c r="J24" i="90"/>
  <c r="I24" i="90"/>
  <c r="H24" i="90"/>
  <c r="G24" i="90"/>
  <c r="F24" i="90"/>
  <c r="E24" i="90"/>
  <c r="D24" i="90"/>
  <c r="C24" i="90"/>
  <c r="B24" i="90"/>
  <c r="K23" i="90"/>
  <c r="J23" i="90"/>
  <c r="I23" i="90"/>
  <c r="H23" i="90"/>
  <c r="G23" i="90"/>
  <c r="F23" i="90"/>
  <c r="E23" i="90"/>
  <c r="D23" i="90"/>
  <c r="C23" i="90"/>
  <c r="B23" i="90"/>
  <c r="K22" i="90"/>
  <c r="J22" i="90"/>
  <c r="I22" i="90"/>
  <c r="H22" i="90"/>
  <c r="G22" i="90"/>
  <c r="F22" i="90"/>
  <c r="E22" i="90"/>
  <c r="D22" i="90"/>
  <c r="C22" i="90"/>
  <c r="B22" i="90"/>
  <c r="K21" i="90"/>
  <c r="J21" i="90"/>
  <c r="I21" i="90"/>
  <c r="H21" i="90"/>
  <c r="G21" i="90"/>
  <c r="F21" i="90"/>
  <c r="E21" i="90"/>
  <c r="D21" i="90"/>
  <c r="C21" i="90"/>
  <c r="B21" i="90"/>
  <c r="K20" i="90"/>
  <c r="J20" i="90"/>
  <c r="I20" i="90"/>
  <c r="H20" i="90"/>
  <c r="G20" i="90"/>
  <c r="F20" i="90"/>
  <c r="E20" i="90"/>
  <c r="D20" i="90"/>
  <c r="C20" i="90"/>
  <c r="B20" i="90"/>
  <c r="K19" i="90"/>
  <c r="J19" i="90"/>
  <c r="I19" i="90"/>
  <c r="H19" i="90"/>
  <c r="G19" i="90"/>
  <c r="F19" i="90"/>
  <c r="E19" i="90"/>
  <c r="D19" i="90"/>
  <c r="C19" i="90"/>
  <c r="B19" i="90"/>
  <c r="K18" i="90"/>
  <c r="J18" i="90"/>
  <c r="I18" i="90"/>
  <c r="H18" i="90"/>
  <c r="G18" i="90"/>
  <c r="F18" i="90"/>
  <c r="E18" i="90"/>
  <c r="D18" i="90"/>
  <c r="C18" i="90"/>
  <c r="B18" i="90"/>
  <c r="K17" i="90"/>
  <c r="J17" i="90"/>
  <c r="I17" i="90"/>
  <c r="H17" i="90"/>
  <c r="G17" i="90"/>
  <c r="F17" i="90"/>
  <c r="E17" i="90"/>
  <c r="D17" i="90"/>
  <c r="C17" i="90"/>
  <c r="B17" i="90"/>
  <c r="K16" i="90"/>
  <c r="J16" i="90"/>
  <c r="I16" i="90"/>
  <c r="H16" i="90"/>
  <c r="G16" i="90"/>
  <c r="F16" i="90"/>
  <c r="E16" i="90"/>
  <c r="D16" i="90"/>
  <c r="C16" i="90"/>
  <c r="B16" i="90"/>
  <c r="K15" i="90"/>
  <c r="J15" i="90"/>
  <c r="I15" i="90"/>
  <c r="H15" i="90"/>
  <c r="G15" i="90"/>
  <c r="F15" i="90"/>
  <c r="E15" i="90"/>
  <c r="D15" i="90"/>
  <c r="C15" i="90"/>
  <c r="B15" i="90"/>
  <c r="K14" i="90"/>
  <c r="J14" i="90"/>
  <c r="I14" i="90"/>
  <c r="H14" i="90"/>
  <c r="G14" i="90"/>
  <c r="F14" i="90"/>
  <c r="E14" i="90"/>
  <c r="D14" i="90"/>
  <c r="C14" i="90"/>
  <c r="B14" i="90"/>
  <c r="K13" i="90"/>
  <c r="J13" i="90"/>
  <c r="I13" i="90"/>
  <c r="H13" i="90"/>
  <c r="G13" i="90"/>
  <c r="F13" i="90"/>
  <c r="E13" i="90"/>
  <c r="D13" i="90"/>
  <c r="C13" i="90"/>
  <c r="B13" i="90"/>
  <c r="K12" i="90"/>
  <c r="J12" i="90"/>
  <c r="I12" i="90"/>
  <c r="H12" i="90"/>
  <c r="G12" i="90"/>
  <c r="F12" i="90"/>
  <c r="E12" i="90"/>
  <c r="D12" i="90"/>
  <c r="C12" i="90"/>
  <c r="B12" i="90"/>
  <c r="K11" i="90"/>
  <c r="J11" i="90"/>
  <c r="I11" i="90"/>
  <c r="H11" i="90"/>
  <c r="G11" i="90"/>
  <c r="F11" i="90"/>
  <c r="E11" i="90"/>
  <c r="D11" i="90"/>
  <c r="C11" i="90"/>
  <c r="B11" i="90"/>
  <c r="K10" i="90"/>
  <c r="J10" i="90"/>
  <c r="I10" i="90"/>
  <c r="H10" i="90"/>
  <c r="G10" i="90"/>
  <c r="F10" i="90"/>
  <c r="E10" i="90"/>
  <c r="D10" i="90"/>
  <c r="C10" i="90"/>
  <c r="B10" i="90"/>
  <c r="K9" i="90"/>
  <c r="J9" i="90"/>
  <c r="I9" i="90"/>
  <c r="H9" i="90"/>
  <c r="G9" i="90"/>
  <c r="F9" i="90"/>
  <c r="E9" i="90"/>
  <c r="D9" i="90"/>
  <c r="C9" i="90"/>
  <c r="B9" i="90"/>
  <c r="K8" i="90"/>
  <c r="J8" i="90"/>
  <c r="I8" i="90"/>
  <c r="H8" i="90"/>
  <c r="G8" i="90"/>
  <c r="F8" i="90"/>
  <c r="E8" i="90"/>
  <c r="D8" i="90"/>
  <c r="C8" i="90"/>
  <c r="B8" i="90"/>
  <c r="K7" i="90"/>
  <c r="J7" i="90"/>
  <c r="I7" i="90"/>
  <c r="H7" i="90"/>
  <c r="G7" i="90"/>
  <c r="F7" i="90"/>
  <c r="E7" i="90"/>
  <c r="D7" i="90"/>
  <c r="C7" i="90"/>
  <c r="B7" i="90"/>
  <c r="K6" i="90"/>
  <c r="J6" i="90"/>
  <c r="I6" i="90"/>
  <c r="H6" i="90"/>
  <c r="G6" i="90"/>
  <c r="F6" i="90"/>
  <c r="E6" i="90"/>
  <c r="D6" i="90"/>
  <c r="C6" i="90"/>
  <c r="B6" i="90"/>
  <c r="K5" i="90"/>
  <c r="J5" i="90"/>
  <c r="I5" i="90"/>
  <c r="H5" i="90"/>
  <c r="G5" i="90"/>
  <c r="F5" i="90"/>
  <c r="E5" i="90"/>
  <c r="D5" i="90"/>
  <c r="C5" i="90"/>
  <c r="B5" i="90"/>
  <c r="K4" i="90"/>
  <c r="J4" i="90"/>
  <c r="I4" i="90"/>
  <c r="H4" i="90"/>
  <c r="G4" i="90"/>
  <c r="F4" i="90"/>
  <c r="E4" i="90"/>
  <c r="D4" i="90"/>
  <c r="C4" i="90"/>
  <c r="B4" i="90"/>
  <c r="K3" i="90"/>
  <c r="J3" i="90"/>
  <c r="I3" i="90"/>
  <c r="H3" i="90"/>
  <c r="G3" i="90"/>
  <c r="F3" i="90"/>
  <c r="E3" i="90"/>
  <c r="D3" i="90"/>
  <c r="C3" i="90"/>
  <c r="B3" i="90"/>
  <c r="B8" i="88" l="1"/>
  <c r="B7" i="88"/>
  <c r="B6" i="88"/>
  <c r="B5" i="88"/>
  <c r="B16" i="86"/>
  <c r="B15" i="86"/>
  <c r="B14" i="86"/>
  <c r="B13" i="86"/>
  <c r="B12" i="86"/>
  <c r="B11" i="86"/>
  <c r="B10" i="86"/>
  <c r="B9" i="86"/>
  <c r="B8" i="86"/>
  <c r="B7" i="86"/>
  <c r="B6" i="86"/>
  <c r="B5" i="86"/>
  <c r="B11" i="84"/>
  <c r="B10" i="84"/>
  <c r="B9" i="84"/>
  <c r="B8" i="84"/>
  <c r="B7" i="84"/>
  <c r="B6" i="84"/>
  <c r="A5" i="84"/>
  <c r="B5" i="84" s="1"/>
  <c r="B4" i="84"/>
  <c r="B3" i="84"/>
  <c r="F51" i="69" l="1"/>
  <c r="F50" i="69"/>
  <c r="F49" i="69"/>
  <c r="F48" i="69"/>
  <c r="F47" i="69"/>
  <c r="F46" i="69"/>
  <c r="F45" i="69"/>
  <c r="F44" i="69"/>
  <c r="F43" i="69"/>
  <c r="F42" i="69"/>
  <c r="F41" i="69"/>
  <c r="F40" i="69"/>
  <c r="F39" i="69"/>
  <c r="F38" i="69"/>
  <c r="F37" i="69"/>
  <c r="F36" i="69"/>
  <c r="F35" i="69"/>
  <c r="F34" i="69"/>
  <c r="F33" i="69"/>
  <c r="F32" i="69"/>
  <c r="F31" i="69"/>
  <c r="F30" i="69"/>
  <c r="F29" i="69"/>
  <c r="F28" i="69"/>
  <c r="F27" i="69"/>
  <c r="F26" i="69"/>
  <c r="F25" i="69"/>
  <c r="F24" i="69"/>
  <c r="F23" i="69"/>
  <c r="F22" i="69"/>
  <c r="F21" i="69"/>
  <c r="F20" i="69"/>
  <c r="F19" i="69"/>
  <c r="F18" i="69"/>
  <c r="F17" i="69"/>
  <c r="F16" i="69"/>
  <c r="F15" i="69"/>
  <c r="F14" i="69"/>
  <c r="F13" i="69"/>
  <c r="F12" i="69"/>
  <c r="F11" i="69"/>
  <c r="F10" i="69"/>
  <c r="F9" i="69"/>
  <c r="F8" i="69"/>
  <c r="F7" i="69"/>
  <c r="F6" i="69"/>
  <c r="F5" i="69"/>
  <c r="F4" i="69"/>
  <c r="F3" i="69"/>
  <c r="F2" i="69"/>
  <c r="D6" i="57" l="1"/>
  <c r="C6" i="57"/>
  <c r="B6" i="57"/>
  <c r="E5" i="57"/>
  <c r="E4" i="57"/>
  <c r="F6" i="50"/>
  <c r="B6" i="50"/>
  <c r="F5" i="50"/>
  <c r="B5" i="50"/>
  <c r="F4" i="50"/>
  <c r="B4" i="50"/>
  <c r="F6" i="49"/>
  <c r="B6" i="49"/>
  <c r="F5" i="49"/>
  <c r="B5" i="49"/>
  <c r="F4" i="49"/>
  <c r="B4" i="49"/>
  <c r="D6" i="43"/>
  <c r="C6" i="43"/>
  <c r="B6" i="43"/>
  <c r="E5" i="43"/>
  <c r="E4" i="43"/>
  <c r="D6" i="42"/>
  <c r="D22" i="42" s="1"/>
  <c r="C6" i="42"/>
  <c r="C20" i="42" s="1"/>
  <c r="B6" i="42"/>
  <c r="B22" i="42" s="1"/>
  <c r="E5" i="42"/>
  <c r="E4" i="42"/>
  <c r="E9" i="39"/>
  <c r="B9" i="39"/>
  <c r="E8" i="39"/>
  <c r="B8" i="39"/>
  <c r="E7" i="39"/>
  <c r="B7" i="39"/>
  <c r="E6" i="39"/>
  <c r="B6" i="39"/>
  <c r="E5" i="39"/>
  <c r="B5" i="39"/>
  <c r="E4" i="39"/>
  <c r="B4" i="39"/>
  <c r="E8" i="37"/>
  <c r="B8" i="37"/>
  <c r="E7" i="37"/>
  <c r="B7" i="37"/>
  <c r="E6" i="37"/>
  <c r="B6" i="37"/>
  <c r="E5" i="37"/>
  <c r="B5" i="37"/>
  <c r="E4" i="37"/>
  <c r="B4" i="37"/>
  <c r="E3" i="37"/>
  <c r="B3" i="37"/>
  <c r="C13" i="35"/>
  <c r="B13" i="35"/>
  <c r="D11" i="35"/>
  <c r="D10" i="35"/>
  <c r="D9" i="35"/>
  <c r="D8" i="35"/>
  <c r="D7" i="35"/>
  <c r="D6" i="35"/>
  <c r="D5" i="35"/>
  <c r="D4" i="35"/>
  <c r="D3" i="35"/>
  <c r="D2" i="35"/>
  <c r="C13" i="34"/>
  <c r="B13" i="34"/>
  <c r="D11" i="34"/>
  <c r="D10" i="34"/>
  <c r="D9" i="34"/>
  <c r="D8" i="34"/>
  <c r="D7" i="34"/>
  <c r="D6" i="34"/>
  <c r="D5" i="34"/>
  <c r="D4" i="34"/>
  <c r="D3" i="34"/>
  <c r="D2" i="34"/>
  <c r="B12" i="33"/>
  <c r="C10" i="33"/>
  <c r="B10" i="33"/>
  <c r="D8" i="33"/>
  <c r="D7" i="33"/>
  <c r="D6" i="33"/>
  <c r="D5" i="33"/>
  <c r="D4" i="33"/>
  <c r="D3" i="33"/>
  <c r="D2" i="33"/>
  <c r="B11" i="32"/>
  <c r="C10" i="32"/>
  <c r="B10" i="32"/>
  <c r="D8" i="32"/>
  <c r="D7" i="32"/>
  <c r="D6" i="32"/>
  <c r="D5" i="32"/>
  <c r="D4" i="32"/>
  <c r="D3" i="32"/>
  <c r="D2" i="32"/>
  <c r="D8" i="31"/>
  <c r="D7" i="31"/>
  <c r="D6" i="31"/>
  <c r="D5" i="31"/>
  <c r="D4" i="31"/>
  <c r="D3" i="31"/>
  <c r="D2" i="31"/>
  <c r="C10" i="30"/>
  <c r="B10" i="30"/>
  <c r="D8" i="30"/>
  <c r="D7" i="30"/>
  <c r="D6" i="30"/>
  <c r="D5" i="30"/>
  <c r="D4" i="30"/>
  <c r="D3" i="30"/>
  <c r="D2" i="30"/>
  <c r="C13" i="28"/>
  <c r="B13" i="28"/>
  <c r="C13" i="27"/>
  <c r="B13" i="27"/>
  <c r="C13" i="26"/>
  <c r="B13" i="26"/>
  <c r="C13" i="25"/>
  <c r="B13" i="25"/>
  <c r="B15" i="23"/>
  <c r="C13" i="23"/>
  <c r="B13" i="23"/>
  <c r="B15" i="22"/>
  <c r="C13" i="22"/>
  <c r="B13" i="22"/>
  <c r="C13" i="20"/>
  <c r="B13" i="20"/>
  <c r="G8" i="18"/>
  <c r="G7" i="18"/>
  <c r="G6" i="18"/>
  <c r="G5" i="18"/>
  <c r="G4" i="18"/>
  <c r="G3" i="18"/>
  <c r="G8" i="17"/>
  <c r="H8" i="17" s="1"/>
  <c r="F8" i="17"/>
  <c r="C8" i="17"/>
  <c r="B8" i="17"/>
  <c r="G7" i="17"/>
  <c r="H7" i="17" s="1"/>
  <c r="F7" i="17"/>
  <c r="C7" i="17"/>
  <c r="B7" i="17"/>
  <c r="G6" i="17"/>
  <c r="H6" i="17" s="1"/>
  <c r="F6" i="17"/>
  <c r="C6" i="17"/>
  <c r="B6" i="17"/>
  <c r="G5" i="17"/>
  <c r="H5" i="17" s="1"/>
  <c r="F5" i="17"/>
  <c r="C5" i="17"/>
  <c r="B5" i="17"/>
  <c r="G4" i="17"/>
  <c r="H4" i="17" s="1"/>
  <c r="F4" i="17"/>
  <c r="C4" i="17"/>
  <c r="B4" i="17"/>
  <c r="G3" i="17"/>
  <c r="H3" i="17" s="1"/>
  <c r="F3" i="17"/>
  <c r="C3" i="17"/>
  <c r="B3" i="17"/>
  <c r="C9" i="15"/>
  <c r="B9" i="15"/>
  <c r="C8" i="15"/>
  <c r="B8" i="15"/>
  <c r="C7" i="15"/>
  <c r="B7" i="15"/>
  <c r="C6" i="15"/>
  <c r="B6" i="15"/>
  <c r="C5" i="15"/>
  <c r="B5" i="15"/>
  <c r="C4" i="15"/>
  <c r="B4" i="15"/>
  <c r="C3" i="15"/>
  <c r="B3" i="15"/>
  <c r="C2" i="15"/>
  <c r="B2" i="15"/>
  <c r="E9" i="5"/>
  <c r="C9" i="5"/>
  <c r="B16" i="3"/>
  <c r="B15" i="3"/>
  <c r="B14" i="3"/>
  <c r="B13" i="3"/>
  <c r="B12" i="3"/>
  <c r="B11" i="3"/>
  <c r="B10" i="3"/>
  <c r="B9" i="3"/>
  <c r="B8" i="3"/>
  <c r="B7" i="3"/>
  <c r="B6" i="3"/>
  <c r="B5" i="3"/>
  <c r="E13" i="5" l="1"/>
  <c r="C13" i="5"/>
  <c r="D10" i="30"/>
  <c r="E6" i="42"/>
  <c r="E20" i="42" s="1"/>
  <c r="D13" i="34"/>
  <c r="D10" i="33"/>
  <c r="D10" i="32"/>
  <c r="E6" i="57"/>
  <c r="C19" i="42"/>
  <c r="C21" i="42" s="1"/>
  <c r="C22" i="42"/>
  <c r="E7" i="42"/>
  <c r="D13" i="35"/>
  <c r="E6" i="43"/>
  <c r="F5" i="43" s="1"/>
  <c r="B7" i="42"/>
  <c r="B19" i="42"/>
  <c r="D19" i="42"/>
  <c r="B20" i="42"/>
  <c r="D20" i="42"/>
  <c r="F6" i="42" l="1"/>
  <c r="E22" i="42"/>
  <c r="D7" i="42"/>
  <c r="F4" i="42"/>
  <c r="I4" i="42" s="1"/>
  <c r="B11" i="42" s="1"/>
  <c r="E19" i="42"/>
  <c r="F5" i="42"/>
  <c r="C7" i="42"/>
  <c r="J5" i="42" s="1"/>
  <c r="C12" i="42" s="1"/>
  <c r="E7" i="57"/>
  <c r="F6" i="57"/>
  <c r="D7" i="57"/>
  <c r="B7" i="57"/>
  <c r="F4" i="57"/>
  <c r="F5" i="57"/>
  <c r="C7" i="57"/>
  <c r="E21" i="42"/>
  <c r="I5" i="42"/>
  <c r="B12" i="42" s="1"/>
  <c r="B21" i="42"/>
  <c r="D21" i="42"/>
  <c r="E7" i="43"/>
  <c r="F6" i="43"/>
  <c r="D7" i="43"/>
  <c r="B7" i="43"/>
  <c r="F4" i="43"/>
  <c r="C7" i="43"/>
  <c r="K5" i="42" l="1"/>
  <c r="D12" i="42" s="1"/>
  <c r="J4" i="42"/>
  <c r="C11" i="42" s="1"/>
  <c r="K4" i="42"/>
  <c r="D11" i="42" s="1"/>
  <c r="J5" i="57"/>
  <c r="J4" i="57"/>
  <c r="K4" i="57"/>
  <c r="K5" i="57"/>
  <c r="I4" i="57"/>
  <c r="I5" i="57"/>
  <c r="K4" i="43"/>
  <c r="K5" i="43"/>
  <c r="J5" i="43"/>
  <c r="J4" i="43"/>
  <c r="I4" i="43"/>
  <c r="I5" i="43"/>
  <c r="E10" i="43" l="1"/>
  <c r="B15" i="42"/>
  <c r="E9" i="43"/>
  <c r="F15" i="42" l="1"/>
  <c r="E15" i="42"/>
</calcChain>
</file>

<file path=xl/sharedStrings.xml><?xml version="1.0" encoding="utf-8"?>
<sst xmlns="http://schemas.openxmlformats.org/spreadsheetml/2006/main" count="3952" uniqueCount="1196">
  <si>
    <t>α</t>
  </si>
  <si>
    <t>ｚ檢定：兩個母體平均數差異檢定</t>
  </si>
  <si>
    <t>甲班</t>
  </si>
  <si>
    <t>乙班</t>
  </si>
  <si>
    <t>z</t>
  </si>
  <si>
    <t>t 檢定：兩個母體平均數差的檢定，假設變異數相等</t>
  </si>
  <si>
    <t>男</t>
  </si>
  <si>
    <t>女</t>
  </si>
  <si>
    <t>變異數</t>
  </si>
  <si>
    <t>自由度</t>
  </si>
  <si>
    <t>t 檢定：兩個母體平均數差的檢定，假設變異數不相等</t>
  </si>
  <si>
    <t>甲廠</t>
    <phoneticPr fontId="3" type="noConversion"/>
  </si>
  <si>
    <t>乙廠</t>
    <phoneticPr fontId="3" type="noConversion"/>
  </si>
  <si>
    <t>d=甲-乙</t>
    <phoneticPr fontId="3" type="noConversion"/>
  </si>
  <si>
    <t>平均</t>
    <phoneticPr fontId="3" type="noConversion"/>
  </si>
  <si>
    <t>T-Test</t>
    <phoneticPr fontId="3" type="noConversion"/>
  </si>
  <si>
    <t>t 檢定：成對母體平均數差異檢定</t>
  </si>
  <si>
    <t>甲廠</t>
  </si>
  <si>
    <t>乙廠</t>
  </si>
  <si>
    <t>訓練前</t>
    <phoneticPr fontId="6" type="noConversion"/>
  </si>
  <si>
    <t>訓練後</t>
    <phoneticPr fontId="6" type="noConversion"/>
  </si>
  <si>
    <t>平均</t>
    <phoneticPr fontId="6" type="noConversion"/>
  </si>
  <si>
    <t>T-Test</t>
    <phoneticPr fontId="6" type="noConversion"/>
  </si>
  <si>
    <t>減肥前</t>
    <phoneticPr fontId="6" type="noConversion"/>
  </si>
  <si>
    <t>減肥後</t>
    <phoneticPr fontId="6" type="noConversion"/>
  </si>
  <si>
    <t>d.f.</t>
    <phoneticPr fontId="3" type="noConversion"/>
  </si>
  <si>
    <t>卡方值</t>
    <phoneticPr fontId="3" type="noConversion"/>
  </si>
  <si>
    <t>右尾機率</t>
    <phoneticPr fontId="3" type="noConversion"/>
  </si>
  <si>
    <t xml:space="preserve">     ↑ =CHIDIST(A8,$B$1)</t>
    <phoneticPr fontId="3" type="noConversion"/>
  </si>
  <si>
    <t>CHIDIST()</t>
    <phoneticPr fontId="3" type="noConversion"/>
  </si>
  <si>
    <t>CHIINV()</t>
    <phoneticPr fontId="3" type="noConversion"/>
  </si>
  <si>
    <t>對某一政策之民調結果</t>
    <phoneticPr fontId="3" type="noConversion"/>
  </si>
  <si>
    <t>期望值範圍</t>
    <phoneticPr fontId="3" type="noConversion"/>
  </si>
  <si>
    <t>北部</t>
    <phoneticPr fontId="3" type="noConversion"/>
  </si>
  <si>
    <t>中部</t>
    <phoneticPr fontId="3" type="noConversion"/>
  </si>
  <si>
    <t>南部</t>
    <phoneticPr fontId="3" type="noConversion"/>
  </si>
  <si>
    <t>合計</t>
    <phoneticPr fontId="3" type="noConversion"/>
  </si>
  <si>
    <t>%</t>
    <phoneticPr fontId="3" type="noConversion"/>
  </si>
  <si>
    <t>贊成</t>
    <phoneticPr fontId="3" type="noConversion"/>
  </si>
  <si>
    <t>反對</t>
    <phoneticPr fontId="3" type="noConversion"/>
  </si>
  <si>
    <t>計算卡方</t>
    <phoneticPr fontId="3" type="noConversion"/>
  </si>
  <si>
    <t>卡方</t>
    <phoneticPr fontId="3" type="noConversion"/>
  </si>
  <si>
    <t>某政策之民調結果</t>
    <phoneticPr fontId="3" type="noConversion"/>
  </si>
  <si>
    <t>全體</t>
    <phoneticPr fontId="3" type="noConversion"/>
  </si>
  <si>
    <t>整體言，贊成者佔多數54.8%</t>
    <phoneticPr fontId="3" type="noConversion"/>
  </si>
  <si>
    <t>贊成與反對之比例高低，會因地區別之不同而有顯著差異</t>
    <phoneticPr fontId="3" type="noConversion"/>
  </si>
  <si>
    <t>北部贊成者較多（80.0%）</t>
    <phoneticPr fontId="3" type="noConversion"/>
  </si>
  <si>
    <t>中部贊成與反對者差不多</t>
    <phoneticPr fontId="3" type="noConversion"/>
  </si>
  <si>
    <t>南部則反對者較多（77.8%）</t>
    <phoneticPr fontId="3" type="noConversion"/>
  </si>
  <si>
    <t>問卷編號</t>
    <phoneticPr fontId="3" type="noConversion"/>
  </si>
  <si>
    <t>性別</t>
    <phoneticPr fontId="3" type="noConversion"/>
  </si>
  <si>
    <t>品牌</t>
    <phoneticPr fontId="3" type="noConversion"/>
  </si>
  <si>
    <t>偏好原因</t>
    <phoneticPr fontId="3" type="noConversion"/>
  </si>
  <si>
    <t>所得</t>
    <phoneticPr fontId="3" type="noConversion"/>
  </si>
  <si>
    <t>品牌</t>
  </si>
  <si>
    <t>偏好原因</t>
  </si>
  <si>
    <t>A牌</t>
  </si>
  <si>
    <t>B牌</t>
  </si>
  <si>
    <t>C牌</t>
  </si>
  <si>
    <t>總計</t>
  </si>
  <si>
    <t>使用品牌：1=A牌、2=B牌、3=C牌</t>
    <phoneticPr fontId="3" type="noConversion"/>
  </si>
  <si>
    <t>1. 價格便宜</t>
  </si>
  <si>
    <t>偏好該品牌之主要原因</t>
    <phoneticPr fontId="3" type="noConversion"/>
  </si>
  <si>
    <t>2. 品質優良</t>
  </si>
  <si>
    <t>3. 外型美觀</t>
  </si>
  <si>
    <t>期望值</t>
    <phoneticPr fontId="3" type="noConversion"/>
  </si>
  <si>
    <t>人數</t>
  </si>
  <si>
    <t>%</t>
  </si>
  <si>
    <t>人數 的加總</t>
  </si>
  <si>
    <t>% 的加總</t>
  </si>
  <si>
    <t>性別</t>
  </si>
  <si>
    <t>所得</t>
  </si>
  <si>
    <t>所得分組</t>
    <phoneticPr fontId="3" type="noConversion"/>
  </si>
  <si>
    <t>所得分組</t>
  </si>
  <si>
    <t>1)未滿四萬</t>
  </si>
  <si>
    <t>2)四萬及以上</t>
  </si>
  <si>
    <t>F 檢定：兩個常態母體變異數的檢定</t>
  </si>
  <si>
    <t>F</t>
  </si>
  <si>
    <t>單因子變異數分析</t>
  </si>
  <si>
    <t>摘要</t>
  </si>
  <si>
    <t>組</t>
  </si>
  <si>
    <t>個數</t>
  </si>
  <si>
    <t>總和</t>
  </si>
  <si>
    <t>平均</t>
  </si>
  <si>
    <t>北區</t>
  </si>
  <si>
    <t>南區</t>
  </si>
  <si>
    <t>ANOVA</t>
  </si>
  <si>
    <t>變源</t>
  </si>
  <si>
    <t>SS</t>
  </si>
  <si>
    <t>MS</t>
  </si>
  <si>
    <t>臨界值</t>
  </si>
  <si>
    <t>性別與偏好科目之關聯表</t>
    <phoneticPr fontId="3" type="noConversion"/>
  </si>
  <si>
    <t>數學</t>
    <phoneticPr fontId="3" type="noConversion"/>
  </si>
  <si>
    <t>英文</t>
    <phoneticPr fontId="3" type="noConversion"/>
  </si>
  <si>
    <t>自然</t>
    <phoneticPr fontId="3" type="noConversion"/>
  </si>
  <si>
    <t>合計</t>
    <phoneticPr fontId="6" type="noConversion"/>
  </si>
  <si>
    <t>可知性別不同，會影響偏好之科目</t>
    <phoneticPr fontId="6" type="noConversion"/>
  </si>
  <si>
    <t>樣本數</t>
    <phoneticPr fontId="6" type="noConversion"/>
  </si>
  <si>
    <t>年齡與疾病之關聯表</t>
    <phoneticPr fontId="3" type="noConversion"/>
  </si>
  <si>
    <t>30-45</t>
    <phoneticPr fontId="3" type="noConversion"/>
  </si>
  <si>
    <t>45-60</t>
    <phoneticPr fontId="3" type="noConversion"/>
  </si>
  <si>
    <t>60-</t>
    <phoneticPr fontId="6" type="noConversion"/>
  </si>
  <si>
    <t>眼</t>
    <phoneticPr fontId="3" type="noConversion"/>
  </si>
  <si>
    <t>鼻</t>
    <phoneticPr fontId="3" type="noConversion"/>
  </si>
  <si>
    <t>喉</t>
    <phoneticPr fontId="6" type="noConversion"/>
  </si>
  <si>
    <t>期望值</t>
    <phoneticPr fontId="6" type="noConversion"/>
  </si>
  <si>
    <t>可知年齡不同，會影響疾病之類別</t>
    <phoneticPr fontId="6" type="noConversion"/>
  </si>
  <si>
    <t>求算卡方</t>
    <phoneticPr fontId="3" type="noConversion"/>
  </si>
  <si>
    <t>P-值</t>
  </si>
  <si>
    <t>組間</t>
  </si>
  <si>
    <t>組內</t>
  </si>
  <si>
    <t>中區</t>
  </si>
  <si>
    <t>北區</t>
    <phoneticPr fontId="6" type="noConversion"/>
  </si>
  <si>
    <t>南區</t>
    <phoneticPr fontId="6" type="noConversion"/>
  </si>
  <si>
    <t>平均數</t>
  </si>
  <si>
    <t>觀察值個數</t>
  </si>
  <si>
    <t>P(F&lt;=f) 單尾</t>
  </si>
  <si>
    <t>臨界值：單尾</t>
  </si>
  <si>
    <t>Pooled 變異數</t>
  </si>
  <si>
    <t>假設的均數差</t>
  </si>
  <si>
    <t>t 統計</t>
  </si>
  <si>
    <t>P(T&lt;=t) 單尾</t>
  </si>
  <si>
    <t>P(T&lt;=t) 雙尾</t>
  </si>
  <si>
    <t>臨界值：雙尾</t>
  </si>
  <si>
    <t>甲班</t>
    <phoneticPr fontId="3" type="noConversion"/>
  </si>
  <si>
    <t>乙班</t>
    <phoneticPr fontId="3" type="noConversion"/>
  </si>
  <si>
    <t>自由度為2,10</t>
    <phoneticPr fontId="6" type="noConversion"/>
  </si>
  <si>
    <t>F值</t>
    <phoneticPr fontId="6" type="noConversion"/>
  </si>
  <si>
    <t>右尾機率</t>
    <phoneticPr fontId="6" type="noConversion"/>
  </si>
  <si>
    <t xml:space="preserve">  ← =FDIST(A4,2,10)</t>
    <phoneticPr fontId="6" type="noConversion"/>
  </si>
  <si>
    <t>1=男，2=女</t>
    <phoneticPr fontId="3" type="noConversion"/>
  </si>
  <si>
    <t>1. 價格便宜</t>
    <phoneticPr fontId="3" type="noConversion"/>
  </si>
  <si>
    <t>2. 品質優良</t>
    <phoneticPr fontId="3" type="noConversion"/>
  </si>
  <si>
    <t>3. 外型美觀</t>
    <phoneticPr fontId="3" type="noConversion"/>
  </si>
  <si>
    <t>P值</t>
    <phoneticPr fontId="3" type="noConversion"/>
  </si>
  <si>
    <t>實際資料(觀察)</t>
    <phoneticPr fontId="3" type="noConversion"/>
  </si>
  <si>
    <t>直接以CHITEST求算之P值</t>
    <phoneticPr fontId="3" type="noConversion"/>
  </si>
  <si>
    <t>男</t>
    <phoneticPr fontId="3" type="noConversion"/>
  </si>
  <si>
    <t>皮耳森相關係數</t>
  </si>
  <si>
    <t>平均</t>
    <phoneticPr fontId="3" type="noConversion"/>
  </si>
  <si>
    <t>T-Test</t>
    <phoneticPr fontId="3" type="noConversion"/>
  </si>
  <si>
    <t>甲廠</t>
    <phoneticPr fontId="3" type="noConversion"/>
  </si>
  <si>
    <t>乙廠</t>
    <phoneticPr fontId="3" type="noConversion"/>
  </si>
  <si>
    <t>d=甲-乙</t>
    <phoneticPr fontId="3" type="noConversion"/>
  </si>
  <si>
    <t>平均</t>
    <phoneticPr fontId="3" type="noConversion"/>
  </si>
  <si>
    <t>假定兩班之變異數不同</t>
    <phoneticPr fontId="3" type="noConversion"/>
  </si>
  <si>
    <t>男</t>
    <phoneticPr fontId="3" type="noConversion"/>
  </si>
  <si>
    <t>女</t>
    <phoneticPr fontId="3" type="noConversion"/>
  </si>
  <si>
    <t>T-test</t>
    <phoneticPr fontId="3" type="noConversion"/>
  </si>
  <si>
    <t>TDIST()</t>
    <phoneticPr fontId="3" type="noConversion"/>
  </si>
  <si>
    <t>TINV()</t>
    <phoneticPr fontId="3" type="noConversion"/>
  </si>
  <si>
    <t>t值</t>
    <phoneticPr fontId="3" type="noConversion"/>
  </si>
  <si>
    <t>已知的變異數</t>
  </si>
  <si>
    <t>P(Z&lt;=z) 單尾</t>
  </si>
  <si>
    <t>母體變異數</t>
    <phoneticPr fontId="3" type="noConversion"/>
  </si>
  <si>
    <t>P(Z&lt;=z) 雙尾</t>
  </si>
  <si>
    <t>甲班</t>
    <phoneticPr fontId="3" type="noConversion"/>
  </si>
  <si>
    <t>乙班</t>
    <phoneticPr fontId="3" type="noConversion"/>
  </si>
  <si>
    <t>是否可證明全年級之母體均數恰為70分？</t>
  </si>
  <si>
    <t>X</t>
    <phoneticPr fontId="3" type="noConversion"/>
  </si>
  <si>
    <t>ZTEST</t>
    <phoneticPr fontId="3" type="noConversion"/>
  </si>
  <si>
    <t>樣本均數</t>
    <phoneticPr fontId="3" type="noConversion"/>
  </si>
  <si>
    <t>標準差</t>
    <phoneticPr fontId="3" type="noConversion"/>
  </si>
  <si>
    <t>樣本數</t>
    <phoneticPr fontId="3" type="noConversion"/>
  </si>
  <si>
    <t>α</t>
    <phoneticPr fontId="3" type="noConversion"/>
  </si>
  <si>
    <t>變異數</t>
    <phoneticPr fontId="6" type="noConversion"/>
  </si>
  <si>
    <t xml:space="preserve">  ←  =FINV(E4,2,10)</t>
    <phoneticPr fontId="3" type="noConversion"/>
  </si>
  <si>
    <t xml:space="preserve">  ← =FDIST(A5,2,10)</t>
    <phoneticPr fontId="6" type="noConversion"/>
  </si>
  <si>
    <t xml:space="preserve">  ←  =FINV(E5,2,10)</t>
    <phoneticPr fontId="3" type="noConversion"/>
  </si>
  <si>
    <t xml:space="preserve">  ← =FDIST(A6,2,10)</t>
    <phoneticPr fontId="6" type="noConversion"/>
  </si>
  <si>
    <t xml:space="preserve">  ←  =FINV(E6,2,10)</t>
    <phoneticPr fontId="3" type="noConversion"/>
  </si>
  <si>
    <t>自由度為3,15</t>
    <phoneticPr fontId="6" type="noConversion"/>
  </si>
  <si>
    <t xml:space="preserve">  ← =FDIST(E4,3,15)</t>
    <phoneticPr fontId="3" type="noConversion"/>
  </si>
  <si>
    <t xml:space="preserve">  ← =FDIST(E5,3,15)</t>
    <phoneticPr fontId="3" type="noConversion"/>
  </si>
  <si>
    <t xml:space="preserve">  ← =FDIST(E6,3,15)</t>
    <phoneticPr fontId="3" type="noConversion"/>
  </si>
  <si>
    <t>問卷編號</t>
    <phoneticPr fontId="3" type="noConversion"/>
  </si>
  <si>
    <t>性別</t>
    <phoneticPr fontId="3" type="noConversion"/>
  </si>
  <si>
    <t>品牌</t>
    <phoneticPr fontId="3" type="noConversion"/>
  </si>
  <si>
    <t>偏好原因</t>
    <phoneticPr fontId="3" type="noConversion"/>
  </si>
  <si>
    <t>所得</t>
    <phoneticPr fontId="3" type="noConversion"/>
  </si>
  <si>
    <t>所得分組</t>
    <phoneticPr fontId="3" type="noConversion"/>
  </si>
  <si>
    <t>1=男，2=女</t>
    <phoneticPr fontId="3" type="noConversion"/>
  </si>
  <si>
    <t>使用品牌：1=A牌、2=B牌、3=C牌</t>
    <phoneticPr fontId="3" type="noConversion"/>
  </si>
  <si>
    <t>偏好該品牌之主要原因</t>
    <phoneticPr fontId="3" type="noConversion"/>
  </si>
  <si>
    <t>1. 價格便宜</t>
    <phoneticPr fontId="3" type="noConversion"/>
  </si>
  <si>
    <t>2. 品質優良</t>
    <phoneticPr fontId="3" type="noConversion"/>
  </si>
  <si>
    <t>3. 外型美觀</t>
    <phoneticPr fontId="3" type="noConversion"/>
  </si>
  <si>
    <t>女</t>
    <phoneticPr fontId="3" type="noConversion"/>
  </si>
  <si>
    <t>實際資料(觀察值範圍)</t>
    <phoneticPr fontId="3" type="noConversion"/>
  </si>
  <si>
    <t xml:space="preserve">  ← =CHITEST(B4:D5,I4:K5)</t>
    <phoneticPr fontId="3" type="noConversion"/>
  </si>
  <si>
    <t>樣本數</t>
    <phoneticPr fontId="3" type="noConversion"/>
  </si>
  <si>
    <t xml:space="preserve">  ←  =CHIINV(D4,$E$2)</t>
    <phoneticPr fontId="3" type="noConversion"/>
  </si>
  <si>
    <r>
      <t xml:space="preserve">  ←  =CHIINV(D5,$E$3)</t>
    </r>
    <r>
      <rPr>
        <b/>
        <sz val="12"/>
        <rFont val="Times New Roman"/>
        <family val="1"/>
      </rPr>
      <t/>
    </r>
    <phoneticPr fontId="3" type="noConversion"/>
  </si>
  <si>
    <r>
      <t xml:space="preserve">  ←  =CHIINV(D6,$E$4)</t>
    </r>
    <r>
      <rPr>
        <b/>
        <sz val="12"/>
        <rFont val="Times New Roman"/>
        <family val="1"/>
      </rPr>
      <t/>
    </r>
    <phoneticPr fontId="3" type="noConversion"/>
  </si>
  <si>
    <r>
      <t xml:space="preserve">  ←  =CHIINV(D7,$E$5)</t>
    </r>
    <r>
      <rPr>
        <b/>
        <sz val="12"/>
        <rFont val="Times New Roman"/>
        <family val="1"/>
      </rPr>
      <t/>
    </r>
    <phoneticPr fontId="3" type="noConversion"/>
  </si>
  <si>
    <r>
      <t xml:space="preserve">  ←  =CHIINV(D8,$E$6)</t>
    </r>
    <r>
      <rPr>
        <b/>
        <sz val="12"/>
        <rFont val="Times New Roman"/>
        <family val="1"/>
      </rPr>
      <t/>
    </r>
    <phoneticPr fontId="3" type="noConversion"/>
  </si>
  <si>
    <r>
      <t xml:space="preserve">  ←  =CHIINV(D9,$E$7)</t>
    </r>
    <r>
      <rPr>
        <b/>
        <sz val="12"/>
        <rFont val="Times New Roman"/>
        <family val="1"/>
      </rPr>
      <t/>
    </r>
    <phoneticPr fontId="3" type="noConversion"/>
  </si>
  <si>
    <t xml:space="preserve">       ↑ =CHIDIST(A8,$B$1)</t>
    <phoneticPr fontId="3" type="noConversion"/>
  </si>
  <si>
    <t>訓練後-40</t>
    <phoneticPr fontId="6" type="noConversion"/>
  </si>
  <si>
    <t xml:space="preserve">  ← =TTEST(D2:D11,B2:B11,1,1)</t>
    <phoneticPr fontId="6" type="noConversion"/>
  </si>
  <si>
    <t>d=後-前</t>
    <phoneticPr fontId="6" type="noConversion"/>
  </si>
  <si>
    <t>單尾</t>
    <phoneticPr fontId="3" type="noConversion"/>
  </si>
  <si>
    <t>雙尾</t>
    <phoneticPr fontId="3" type="noConversion"/>
  </si>
  <si>
    <t xml:space="preserve">  ← =TDIST(A2,10,2)</t>
    <phoneticPr fontId="3" type="noConversion"/>
  </si>
  <si>
    <t xml:space="preserve">  ← =TDIST(A3,10,2)</t>
    <phoneticPr fontId="3" type="noConversion"/>
  </si>
  <si>
    <t xml:space="preserve">  ← =TDIST(A4,10,2)</t>
    <phoneticPr fontId="3" type="noConversion"/>
  </si>
  <si>
    <t xml:space="preserve">  ← =TDIST(A5,10,2)</t>
    <phoneticPr fontId="3" type="noConversion"/>
  </si>
  <si>
    <t xml:space="preserve">  ← =TDIST(A6,10,2)</t>
    <phoneticPr fontId="3" type="noConversion"/>
  </si>
  <si>
    <t xml:space="preserve">  ← =TDIST(A7,10,2)</t>
    <phoneticPr fontId="3" type="noConversion"/>
  </si>
  <si>
    <t xml:space="preserve">  ← =TDIST(A8,10,2)</t>
    <phoneticPr fontId="3" type="noConversion"/>
  </si>
  <si>
    <t xml:space="preserve">  ← =TDIST(A9,10,2)</t>
    <phoneticPr fontId="3" type="noConversion"/>
  </si>
  <si>
    <t>北區</t>
    <phoneticPr fontId="6" type="noConversion"/>
  </si>
  <si>
    <t>南區</t>
    <phoneticPr fontId="6" type="noConversion"/>
  </si>
  <si>
    <t>母體變異數</t>
    <phoneticPr fontId="3" type="noConversion"/>
  </si>
  <si>
    <t>信賴區間</t>
    <phoneticPr fontId="3" type="noConversion"/>
  </si>
  <si>
    <t>分數</t>
    <phoneticPr fontId="3" type="noConversion"/>
  </si>
  <si>
    <t>均數</t>
    <phoneticPr fontId="3" type="noConversion"/>
  </si>
  <si>
    <t>均數的95%信賴區間</t>
    <phoneticPr fontId="3" type="noConversion"/>
  </si>
  <si>
    <t>到</t>
    <phoneticPr fontId="3" type="noConversion"/>
  </si>
  <si>
    <t>標準常態分配，均數為0，標準差為1</t>
    <phoneticPr fontId="3" type="noConversion"/>
  </si>
  <si>
    <t>NORMSINV()</t>
    <phoneticPr fontId="3" type="noConversion"/>
  </si>
  <si>
    <t>自左尾累積</t>
    <phoneticPr fontId="3" type="noConversion"/>
  </si>
  <si>
    <t>z</t>
    <phoneticPr fontId="3" type="noConversion"/>
  </si>
  <si>
    <t>常態分配</t>
    <phoneticPr fontId="3" type="noConversion"/>
  </si>
  <si>
    <t>常態分配</t>
    <phoneticPr fontId="3" type="noConversion"/>
  </si>
  <si>
    <t>z</t>
    <phoneticPr fontId="3" type="noConversion"/>
  </si>
  <si>
    <t>自左尾累積</t>
    <phoneticPr fontId="3" type="noConversion"/>
  </si>
  <si>
    <t xml:space="preserve"> ← =NORM.S.DIST(A5,TRUE)</t>
    <phoneticPr fontId="9" type="noConversion"/>
  </si>
  <si>
    <t xml:space="preserve"> ← =NORM.S.DIST(A6,TRUE)</t>
  </si>
  <si>
    <t xml:space="preserve"> ← =NORM.S.DIST(A10,TRUE)</t>
  </si>
  <si>
    <t>標準常態分配，均數為0，標準差為1</t>
    <phoneticPr fontId="3" type="noConversion"/>
  </si>
  <si>
    <t>NORM.S.INV()</t>
    <phoneticPr fontId="3" type="noConversion"/>
  </si>
  <si>
    <t>自左尾累積</t>
    <phoneticPr fontId="3" type="noConversion"/>
  </si>
  <si>
    <t>z</t>
    <phoneticPr fontId="3" type="noConversion"/>
  </si>
  <si>
    <t xml:space="preserve"> ← =NORM.S.INV(A6)</t>
  </si>
  <si>
    <t xml:space="preserve"> ← =NORM.S.INV(A7)</t>
  </si>
  <si>
    <t xml:space="preserve"> ← =NORM.S.INV(A10)</t>
  </si>
  <si>
    <t xml:space="preserve"> ← =NORM.S.INV(A14)</t>
  </si>
  <si>
    <t xml:space="preserve"> ← =NORM.S.INV(A15)</t>
  </si>
  <si>
    <t>標準常態分配，均數為0，標準差為1</t>
    <phoneticPr fontId="3" type="noConversion"/>
  </si>
  <si>
    <t>NORM.S.INV()</t>
    <phoneticPr fontId="3" type="noConversion"/>
  </si>
  <si>
    <t>α值</t>
    <phoneticPr fontId="3" type="noConversion"/>
  </si>
  <si>
    <r>
      <t>Z</t>
    </r>
    <r>
      <rPr>
        <vertAlign val="subscript"/>
        <sz val="12"/>
        <rFont val="新細明體"/>
        <family val="1"/>
        <charset val="136"/>
        <scheme val="minor"/>
      </rPr>
      <t>α/2</t>
    </r>
    <r>
      <rPr>
        <sz val="12"/>
        <rFont val="新細明體"/>
        <family val="1"/>
        <charset val="136"/>
        <scheme val="minor"/>
      </rPr>
      <t>值</t>
    </r>
    <phoneticPr fontId="3" type="noConversion"/>
  </si>
  <si>
    <t>標準常態分配，均數為0，標準差為1</t>
    <phoneticPr fontId="3" type="noConversion"/>
  </si>
  <si>
    <t>NORMSINV()</t>
    <phoneticPr fontId="3" type="noConversion"/>
  </si>
  <si>
    <t>α值</t>
    <phoneticPr fontId="3" type="noConversion"/>
  </si>
  <si>
    <r>
      <t>Z</t>
    </r>
    <r>
      <rPr>
        <vertAlign val="subscript"/>
        <sz val="12"/>
        <rFont val="新細明體"/>
        <family val="1"/>
        <charset val="136"/>
        <scheme val="minor"/>
      </rPr>
      <t>α/2</t>
    </r>
    <r>
      <rPr>
        <sz val="12"/>
        <rFont val="新細明體"/>
        <family val="1"/>
        <charset val="136"/>
        <scheme val="minor"/>
      </rPr>
      <t>值</t>
    </r>
    <phoneticPr fontId="3" type="noConversion"/>
  </si>
  <si>
    <t>Z值的小數第二位</t>
    <phoneticPr fontId="6" type="noConversion"/>
  </si>
  <si>
    <t>Z</t>
    <phoneticPr fontId="6" type="noConversion"/>
  </si>
  <si>
    <t>Z值的小數第二位</t>
    <phoneticPr fontId="6" type="noConversion"/>
  </si>
  <si>
    <t>Z</t>
    <phoneticPr fontId="6" type="noConversion"/>
  </si>
  <si>
    <t xml:space="preserve"> ← =A2+CONFIDENCE.NORM(D2,B2,C2)</t>
    <phoneticPr fontId="3" type="noConversion"/>
  </si>
  <si>
    <t xml:space="preserve"> ← ==A2+CONFIDENCE(D2,B2,C2)</t>
    <phoneticPr fontId="3" type="noConversion"/>
  </si>
  <si>
    <t xml:space="preserve">      ↑  =A2-CONFIDENCE.NORM(D2,B2,C2)</t>
    <phoneticPr fontId="3" type="noConversion"/>
  </si>
  <si>
    <t xml:space="preserve">         ↑  =C9-CONFIDENCE.T(F9,D9,E9)</t>
    <phoneticPr fontId="3" type="noConversion"/>
  </si>
  <si>
    <t>Z.TEST</t>
    <phoneticPr fontId="3" type="noConversion"/>
  </si>
  <si>
    <t xml:space="preserve"> ← =ZTEST(A1:F1,B3)</t>
    <phoneticPr fontId="3" type="noConversion"/>
  </si>
  <si>
    <t>自由度為10</t>
    <phoneticPr fontId="3" type="noConversion"/>
  </si>
  <si>
    <t>t值</t>
    <phoneticPr fontId="3" type="noConversion"/>
  </si>
  <si>
    <t>單尾</t>
    <phoneticPr fontId="3" type="noConversion"/>
  </si>
  <si>
    <t>雙尾</t>
    <phoneticPr fontId="3" type="noConversion"/>
  </si>
  <si>
    <t xml:space="preserve">  ← =T.DIST.2T(A3,10)</t>
    <phoneticPr fontId="3" type="noConversion"/>
  </si>
  <si>
    <t xml:space="preserve">  ← =T.DIST.2T(A4,10)</t>
    <phoneticPr fontId="3" type="noConversion"/>
  </si>
  <si>
    <t xml:space="preserve">  ← =T.DIST.2T(A5,10)</t>
    <phoneticPr fontId="3" type="noConversion"/>
  </si>
  <si>
    <t xml:space="preserve">  ← =T.DIST.2T(A6,10)</t>
    <phoneticPr fontId="3" type="noConversion"/>
  </si>
  <si>
    <t xml:space="preserve">  ← =T.DIST.2T(A7,10)</t>
    <phoneticPr fontId="3" type="noConversion"/>
  </si>
  <si>
    <t xml:space="preserve">  ← =T.DIST.2T(A8,10)</t>
    <phoneticPr fontId="3" type="noConversion"/>
  </si>
  <si>
    <t xml:space="preserve">  ← =T.DIST.2T(A9,10)</t>
    <phoneticPr fontId="3" type="noConversion"/>
  </si>
  <si>
    <t xml:space="preserve">  ← =T.DIST.2T(A10,10)</t>
    <phoneticPr fontId="3" type="noConversion"/>
  </si>
  <si>
    <t>自由度為10</t>
    <phoneticPr fontId="3" type="noConversion"/>
  </si>
  <si>
    <t>編號</t>
    <phoneticPr fontId="6" type="noConversion"/>
  </si>
  <si>
    <t>外食費用</t>
  </si>
  <si>
    <t>樣本平均數</t>
    <phoneticPr fontId="6" type="noConversion"/>
  </si>
  <si>
    <t>樣本標準差</t>
    <phoneticPr fontId="6" type="noConversion"/>
  </si>
  <si>
    <t>樣本數</t>
    <phoneticPr fontId="6" type="noConversion"/>
  </si>
  <si>
    <t>自由度</t>
    <phoneticPr fontId="3" type="noConversion"/>
  </si>
  <si>
    <t>顯著水準</t>
    <phoneticPr fontId="3" type="noConversion"/>
  </si>
  <si>
    <t>t值</t>
    <phoneticPr fontId="3" type="noConversion"/>
  </si>
  <si>
    <t>可容忍誤差</t>
    <phoneticPr fontId="6" type="noConversion"/>
  </si>
  <si>
    <t>信賴區間(下)</t>
    <phoneticPr fontId="3" type="noConversion"/>
  </si>
  <si>
    <t>信賴區間(上)</t>
    <phoneticPr fontId="3" type="noConversion"/>
  </si>
  <si>
    <t>← =T.TEST(B2:B11,C2:C9,2,2)</t>
    <phoneticPr fontId="3" type="noConversion"/>
  </si>
  <si>
    <t>← =TTEST(B2:B11,C2:C9,2,2)</t>
    <phoneticPr fontId="3" type="noConversion"/>
  </si>
  <si>
    <t>假定，兩年度每月所得變異數相同。</t>
    <phoneticPr fontId="6" type="noConversion"/>
  </si>
  <si>
    <t>假定，兩地區之所得變異數不同。</t>
    <phoneticPr fontId="6" type="noConversion"/>
  </si>
  <si>
    <t>甲地</t>
    <phoneticPr fontId="6" type="noConversion"/>
  </si>
  <si>
    <t>乙地</t>
    <phoneticPr fontId="6" type="noConversion"/>
  </si>
  <si>
    <t xml:space="preserve">  ←  =TTEST(B2:B8,C2:C11,1,3)</t>
  </si>
  <si>
    <t xml:space="preserve">  ←  =TTEST(B2:B8,C2:C11,1,3)</t>
    <phoneticPr fontId="3" type="noConversion"/>
  </si>
  <si>
    <t xml:space="preserve">  ←  =T.TEST(B2:B8,C2:C11,1,3)</t>
    <phoneticPr fontId="3" type="noConversion"/>
  </si>
  <si>
    <t xml:space="preserve">  ←  =TTEST(B2:B8,C2:C8,1,1)</t>
  </si>
  <si>
    <t xml:space="preserve">  ←  =T.TEST(B2:B8,C2:C8,1,1)</t>
    <phoneticPr fontId="3" type="noConversion"/>
  </si>
  <si>
    <t>d.f.</t>
    <phoneticPr fontId="3" type="noConversion"/>
  </si>
  <si>
    <t>卡方值</t>
    <phoneticPr fontId="3" type="noConversion"/>
  </si>
  <si>
    <t>右尾機率</t>
    <phoneticPr fontId="3" type="noConversion"/>
  </si>
  <si>
    <t>d.f.</t>
    <phoneticPr fontId="3" type="noConversion"/>
  </si>
  <si>
    <t>卡方值</t>
    <phoneticPr fontId="3" type="noConversion"/>
  </si>
  <si>
    <t>右尾機率</t>
    <phoneticPr fontId="3" type="noConversion"/>
  </si>
  <si>
    <t xml:space="preserve">           ↑ =CHISQ.DIST.RT(A8,$B$1)</t>
    <phoneticPr fontId="3" type="noConversion"/>
  </si>
  <si>
    <t>CHISQ.DIST.RT()</t>
    <phoneticPr fontId="3" type="noConversion"/>
  </si>
  <si>
    <t>CHISQ.INV.RT()</t>
    <phoneticPr fontId="3" type="noConversion"/>
  </si>
  <si>
    <t>d.f.</t>
    <phoneticPr fontId="3" type="noConversion"/>
  </si>
  <si>
    <t>卡方值</t>
    <phoneticPr fontId="3" type="noConversion"/>
  </si>
  <si>
    <t>右尾機率</t>
    <phoneticPr fontId="3" type="noConversion"/>
  </si>
  <si>
    <t xml:space="preserve">           ↑ =CHISQ.DIST.RT(A9,$B$2)</t>
    <phoneticPr fontId="3" type="noConversion"/>
  </si>
  <si>
    <t>CHISQ.INV.RT()</t>
    <phoneticPr fontId="3" type="noConversion"/>
  </si>
  <si>
    <t>d.f.</t>
    <phoneticPr fontId="3" type="noConversion"/>
  </si>
  <si>
    <t>右尾機率</t>
    <phoneticPr fontId="3" type="noConversion"/>
  </si>
  <si>
    <t>卡方值</t>
    <phoneticPr fontId="3" type="noConversion"/>
  </si>
  <si>
    <t xml:space="preserve">  ←  =CHISQ.INV.RT(A4,$B$2)</t>
    <phoneticPr fontId="3" type="noConversion"/>
  </si>
  <si>
    <t xml:space="preserve">  ←  =CHISQ.INV.RT(A5,$B$2)</t>
    <phoneticPr fontId="3" type="noConversion"/>
  </si>
  <si>
    <t xml:space="preserve">  ←  =CHISQ.INV.RT(A6,$B$2)</t>
    <phoneticPr fontId="3" type="noConversion"/>
  </si>
  <si>
    <t xml:space="preserve">  ←  =CHISQ.INV.RT(A7,$B$2)</t>
    <phoneticPr fontId="3" type="noConversion"/>
  </si>
  <si>
    <t xml:space="preserve">  ←  =CHISQ.INV.RT(A8,$B$2)</t>
    <phoneticPr fontId="3" type="noConversion"/>
  </si>
  <si>
    <t>CHISQ.INV.RT()</t>
    <phoneticPr fontId="3" type="noConversion"/>
  </si>
  <si>
    <t>d.f.</t>
    <phoneticPr fontId="3" type="noConversion"/>
  </si>
  <si>
    <t>右尾機率</t>
    <phoneticPr fontId="3" type="noConversion"/>
  </si>
  <si>
    <t>卡方值</t>
    <phoneticPr fontId="3" type="noConversion"/>
  </si>
  <si>
    <t>CHIINV()</t>
    <phoneticPr fontId="3" type="noConversion"/>
  </si>
  <si>
    <t xml:space="preserve">  ← =CHIINV(D4,$E$2)</t>
    <phoneticPr fontId="3" type="noConversion"/>
  </si>
  <si>
    <t xml:space="preserve">  ← =CHIINV(D8,$B$2)</t>
    <phoneticPr fontId="3" type="noConversion"/>
  </si>
  <si>
    <t xml:space="preserve">    ↑  =CHIDIST(B15,2)</t>
    <phoneticPr fontId="3" type="noConversion"/>
  </si>
  <si>
    <t>直接以CHISQ.TEST求算之P值</t>
    <phoneticPr fontId="3" type="noConversion"/>
  </si>
  <si>
    <t xml:space="preserve">  ← =CHISQ.TEST(B4:D5,I4:K5)</t>
    <phoneticPr fontId="3" type="noConversion"/>
  </si>
  <si>
    <t>問卷編號</t>
    <phoneticPr fontId="3" type="noConversion"/>
  </si>
  <si>
    <t>1=A牌、2=B牌、3=C牌</t>
    <phoneticPr fontId="3" type="noConversion"/>
  </si>
  <si>
    <t>姓名</t>
  </si>
  <si>
    <t>地區</t>
    <phoneticPr fontId="6" type="noConversion"/>
  </si>
  <si>
    <t>業績</t>
    <phoneticPr fontId="6" type="noConversion"/>
  </si>
  <si>
    <t>古雲翰</t>
    <phoneticPr fontId="6" type="noConversion"/>
  </si>
  <si>
    <t>業績</t>
  </si>
  <si>
    <t>陳善鼎</t>
  </si>
  <si>
    <t>羅惠泱</t>
  </si>
  <si>
    <t>王得翔</t>
  </si>
  <si>
    <t>許馨尹</t>
  </si>
  <si>
    <t>鄭欣怡</t>
  </si>
  <si>
    <t>鍾詩婷</t>
  </si>
  <si>
    <t>梁國棟</t>
  </si>
  <si>
    <t>吳貞儀</t>
  </si>
  <si>
    <t>邱佳禾</t>
  </si>
  <si>
    <t>蔡佩珍</t>
  </si>
  <si>
    <t>陳育祥</t>
  </si>
  <si>
    <t>東區</t>
  </si>
  <si>
    <t>周芬韻</t>
  </si>
  <si>
    <t>張嘉鎔</t>
  </si>
  <si>
    <t>彭玫菱</t>
  </si>
  <si>
    <t>江華容</t>
  </si>
  <si>
    <t>楊惠芬</t>
    <phoneticPr fontId="6" type="noConversion"/>
  </si>
  <si>
    <t>徐珮慈</t>
  </si>
  <si>
    <t>楊佳豪</t>
    <phoneticPr fontId="6" type="noConversion"/>
  </si>
  <si>
    <t>羅偉庭</t>
  </si>
  <si>
    <t>郭宗憲</t>
  </si>
  <si>
    <t>蔡鴻璐</t>
  </si>
  <si>
    <t>程于峮</t>
  </si>
  <si>
    <t>蔡宜珊</t>
  </si>
  <si>
    <t>李顏宇</t>
  </si>
  <si>
    <t>鄭安邦</t>
  </si>
  <si>
    <t>蘇儀義</t>
    <phoneticPr fontId="6" type="noConversion"/>
  </si>
  <si>
    <t>男</t>
    <phoneticPr fontId="6" type="noConversion"/>
  </si>
  <si>
    <t>郜志傑</t>
  </si>
  <si>
    <t>陳鄭圳</t>
  </si>
  <si>
    <t>蕭宜琳</t>
  </si>
  <si>
    <t>馮薇樺</t>
  </si>
  <si>
    <t>黃一平</t>
  </si>
  <si>
    <t>陳榮志</t>
  </si>
  <si>
    <t>孫國寧</t>
  </si>
  <si>
    <t>江明哲</t>
  </si>
  <si>
    <t>林文華</t>
    <phoneticPr fontId="6" type="noConversion"/>
  </si>
  <si>
    <t>張依萍</t>
  </si>
  <si>
    <t>陳文德</t>
    <phoneticPr fontId="6" type="noConversion"/>
  </si>
  <si>
    <t>蕭惠真</t>
    <phoneticPr fontId="6" type="noConversion"/>
  </si>
  <si>
    <t>林美珍</t>
    <phoneticPr fontId="6" type="noConversion"/>
  </si>
  <si>
    <t>女</t>
    <phoneticPr fontId="6" type="noConversion"/>
  </si>
  <si>
    <t>呂玉鳳</t>
    <phoneticPr fontId="6" type="noConversion"/>
  </si>
  <si>
    <t>陳穎瑜</t>
  </si>
  <si>
    <t>林昱君</t>
  </si>
  <si>
    <t>張景博</t>
  </si>
  <si>
    <t>林香君</t>
  </si>
  <si>
    <t>游日競</t>
    <phoneticPr fontId="6" type="noConversion"/>
  </si>
  <si>
    <t>劉銘川</t>
    <phoneticPr fontId="6" type="noConversion"/>
  </si>
  <si>
    <t>男</t>
    <phoneticPr fontId="6" type="noConversion"/>
  </si>
  <si>
    <t>許智源</t>
  </si>
  <si>
    <t>黃珮茹</t>
  </si>
  <si>
    <t>許靜茹</t>
  </si>
  <si>
    <t>莊依雯</t>
  </si>
  <si>
    <t>林美惠</t>
  </si>
  <si>
    <t>黃建富</t>
  </si>
  <si>
    <t>高永煌</t>
  </si>
  <si>
    <t>邱淑珠</t>
  </si>
  <si>
    <t>莊國銓</t>
    <phoneticPr fontId="6" type="noConversion"/>
  </si>
  <si>
    <t>吳淑芬</t>
  </si>
  <si>
    <t>徐煒婷</t>
  </si>
  <si>
    <t>李宗翰</t>
  </si>
  <si>
    <t>林龍盛</t>
    <phoneticPr fontId="6" type="noConversion"/>
  </si>
  <si>
    <t>陳婷育</t>
  </si>
  <si>
    <t>江蕙如</t>
  </si>
  <si>
    <t>游欣儒</t>
  </si>
  <si>
    <t>陳彥如</t>
  </si>
  <si>
    <t>劉正吉</t>
  </si>
  <si>
    <t>賴玉嫣</t>
  </si>
  <si>
    <t>陳佩渝</t>
  </si>
  <si>
    <t>陳意婷</t>
  </si>
  <si>
    <t>廖智宏</t>
  </si>
  <si>
    <t>蔡函潔</t>
  </si>
  <si>
    <t>梁珍華</t>
  </si>
  <si>
    <t>符皓淳</t>
  </si>
  <si>
    <t>古翠華</t>
  </si>
  <si>
    <t>王嘉莉</t>
  </si>
  <si>
    <t>李宜玲</t>
  </si>
  <si>
    <t>楊孟勳</t>
  </si>
  <si>
    <t>林宜嫺</t>
  </si>
  <si>
    <t>黃家瑋</t>
  </si>
  <si>
    <t>李閣悅</t>
  </si>
  <si>
    <t>陳品心</t>
  </si>
  <si>
    <t>謝昀蓉</t>
  </si>
  <si>
    <t>鍾宜軒</t>
  </si>
  <si>
    <t>許哲瑋</t>
  </si>
  <si>
    <t>王子文</t>
  </si>
  <si>
    <t>鄭奕儂</t>
  </si>
  <si>
    <t>游琇雯</t>
  </si>
  <si>
    <t>陳凱菱</t>
  </si>
  <si>
    <t>王琬婷</t>
  </si>
  <si>
    <t>楊佩華</t>
  </si>
  <si>
    <t>廖婉伶</t>
  </si>
  <si>
    <t>周佳穎</t>
  </si>
  <si>
    <t>張逸涵</t>
  </si>
  <si>
    <t>林文心</t>
  </si>
  <si>
    <t>吳明明</t>
    <phoneticPr fontId="6" type="noConversion"/>
  </si>
  <si>
    <t>李嘉莉</t>
  </si>
  <si>
    <t>張銘仁</t>
  </si>
  <si>
    <t>黃啟川</t>
  </si>
  <si>
    <t>黃詩宜</t>
  </si>
  <si>
    <t>郭育吟</t>
  </si>
  <si>
    <t>方郁婷</t>
  </si>
  <si>
    <t>地區</t>
    <phoneticPr fontId="6" type="noConversion"/>
  </si>
  <si>
    <t>業績</t>
    <phoneticPr fontId="6" type="noConversion"/>
  </si>
  <si>
    <t>古雲翰</t>
    <phoneticPr fontId="6" type="noConversion"/>
  </si>
  <si>
    <t>楊惠芬</t>
    <phoneticPr fontId="6" type="noConversion"/>
  </si>
  <si>
    <t>楊佳豪</t>
    <phoneticPr fontId="6" type="noConversion"/>
  </si>
  <si>
    <t>蘇儀義</t>
    <phoneticPr fontId="6" type="noConversion"/>
  </si>
  <si>
    <t>男</t>
    <phoneticPr fontId="6" type="noConversion"/>
  </si>
  <si>
    <t>林文華</t>
    <phoneticPr fontId="6" type="noConversion"/>
  </si>
  <si>
    <t>陳文德</t>
    <phoneticPr fontId="6" type="noConversion"/>
  </si>
  <si>
    <t>蕭惠真</t>
    <phoneticPr fontId="6" type="noConversion"/>
  </si>
  <si>
    <t>林美珍</t>
    <phoneticPr fontId="6" type="noConversion"/>
  </si>
  <si>
    <t>女</t>
    <phoneticPr fontId="6" type="noConversion"/>
  </si>
  <si>
    <t>呂玉鳳</t>
    <phoneticPr fontId="6" type="noConversion"/>
  </si>
  <si>
    <t>游日競</t>
    <phoneticPr fontId="6" type="noConversion"/>
  </si>
  <si>
    <t>劉銘川</t>
    <phoneticPr fontId="6" type="noConversion"/>
  </si>
  <si>
    <t>莊國銓</t>
    <phoneticPr fontId="6" type="noConversion"/>
  </si>
  <si>
    <t>林龍盛</t>
    <phoneticPr fontId="6" type="noConversion"/>
  </si>
  <si>
    <t>吳明明</t>
    <phoneticPr fontId="6" type="noConversion"/>
  </si>
  <si>
    <t>地區</t>
  </si>
  <si>
    <t>自由度為2,10</t>
    <phoneticPr fontId="6" type="noConversion"/>
  </si>
  <si>
    <t>F值</t>
    <phoneticPr fontId="6" type="noConversion"/>
  </si>
  <si>
    <t>右尾機率</t>
    <phoneticPr fontId="6" type="noConversion"/>
  </si>
  <si>
    <t xml:space="preserve">  ← =F.DIST.RT(A4,2,10)</t>
  </si>
  <si>
    <t xml:space="preserve">  ← =F.DIST.RT(A5,2,10)</t>
  </si>
  <si>
    <t xml:space="preserve">  ← =F.DIST.RT(A6,2,10)</t>
  </si>
  <si>
    <t>自由度為3,15</t>
    <phoneticPr fontId="6" type="noConversion"/>
  </si>
  <si>
    <t xml:space="preserve">  ← =F.DIST.RT(A11,3,15)</t>
  </si>
  <si>
    <t xml:space="preserve">  ← =F.DIST.RT(A12,3,15)</t>
  </si>
  <si>
    <t xml:space="preserve">  ← =F.DIST.RT(A13,3,15)</t>
  </si>
  <si>
    <t>自由度為2,10</t>
    <phoneticPr fontId="6" type="noConversion"/>
  </si>
  <si>
    <t>自由度為3,15</t>
    <phoneticPr fontId="6" type="noConversion"/>
  </si>
  <si>
    <t>F值</t>
    <phoneticPr fontId="6" type="noConversion"/>
  </si>
  <si>
    <t>右尾機率</t>
    <phoneticPr fontId="6" type="noConversion"/>
  </si>
  <si>
    <t>自由度為2,10</t>
    <phoneticPr fontId="6" type="noConversion"/>
  </si>
  <si>
    <t>F值</t>
    <phoneticPr fontId="6" type="noConversion"/>
  </si>
  <si>
    <t>右尾機率</t>
    <phoneticPr fontId="6" type="noConversion"/>
  </si>
  <si>
    <t xml:space="preserve">  ←  =F.INV.RT(E4,2,10)</t>
  </si>
  <si>
    <t xml:space="preserve">  ←  =F.INV.RT(E5,2,10)</t>
  </si>
  <si>
    <t xml:space="preserve">  ←  =F.INV.RT(E6,2,10)</t>
  </si>
  <si>
    <t>自由度為2,10</t>
    <phoneticPr fontId="6" type="noConversion"/>
  </si>
  <si>
    <t>F值</t>
    <phoneticPr fontId="6" type="noConversion"/>
  </si>
  <si>
    <t>右尾機率</t>
    <phoneticPr fontId="6" type="noConversion"/>
  </si>
  <si>
    <t>α=</t>
    <phoneticPr fontId="3" type="noConversion"/>
  </si>
  <si>
    <t xml:space="preserve">         分子d.f.
分母d.f.</t>
    <phoneticPr fontId="3" type="noConversion"/>
  </si>
  <si>
    <t xml:space="preserve">  ←  =F.TEST(B2:B10,C2:C11)/2</t>
  </si>
  <si>
    <t>甲班</t>
    <phoneticPr fontId="3" type="noConversion"/>
  </si>
  <si>
    <t>乙班</t>
    <phoneticPr fontId="3" type="noConversion"/>
  </si>
  <si>
    <t>變異數</t>
    <phoneticPr fontId="3" type="noConversion"/>
  </si>
  <si>
    <t>F.TEST</t>
    <phoneticPr fontId="3" type="noConversion"/>
  </si>
  <si>
    <t>F.INV.RT</t>
    <phoneticPr fontId="3" type="noConversion"/>
  </si>
  <si>
    <t>甲班</t>
    <phoneticPr fontId="3" type="noConversion"/>
  </si>
  <si>
    <t>乙班</t>
    <phoneticPr fontId="3" type="noConversion"/>
  </si>
  <si>
    <t>變異數</t>
    <phoneticPr fontId="3" type="noConversion"/>
  </si>
  <si>
    <t>F.TEST</t>
    <phoneticPr fontId="3" type="noConversion"/>
  </si>
  <si>
    <t>F.INV</t>
    <phoneticPr fontId="3" type="noConversion"/>
  </si>
  <si>
    <t xml:space="preserve">  ←  =F.INV.RT(B15,8,9)</t>
  </si>
  <si>
    <t>F=</t>
    <phoneticPr fontId="3" type="noConversion"/>
  </si>
  <si>
    <t>d. f.</t>
    <phoneticPr fontId="3" type="noConversion"/>
  </si>
  <si>
    <t>P值</t>
    <phoneticPr fontId="3" type="noConversion"/>
  </si>
  <si>
    <t>甲班</t>
    <phoneticPr fontId="3" type="noConversion"/>
  </si>
  <si>
    <t>乙班</t>
    <phoneticPr fontId="3" type="noConversion"/>
  </si>
  <si>
    <t>變異數</t>
    <phoneticPr fontId="3" type="noConversion"/>
  </si>
  <si>
    <t>F.TEST</t>
    <phoneticPr fontId="3" type="noConversion"/>
  </si>
  <si>
    <t>F.INV</t>
    <phoneticPr fontId="3" type="noConversion"/>
  </si>
  <si>
    <t>F=</t>
    <phoneticPr fontId="3" type="noConversion"/>
  </si>
  <si>
    <t>d. f.</t>
    <phoneticPr fontId="3" type="noConversion"/>
  </si>
  <si>
    <t>P值</t>
    <phoneticPr fontId="3" type="noConversion"/>
  </si>
  <si>
    <t xml:space="preserve">  ← =B13/C13</t>
    <phoneticPr fontId="3" type="noConversion"/>
  </si>
  <si>
    <t xml:space="preserve">   ← =F.DIST.RT(B17,B18,C18)</t>
    <phoneticPr fontId="3" type="noConversion"/>
  </si>
  <si>
    <t>甲班</t>
    <phoneticPr fontId="3" type="noConversion"/>
  </si>
  <si>
    <t>乙班</t>
    <phoneticPr fontId="3" type="noConversion"/>
  </si>
  <si>
    <t>變異數</t>
    <phoneticPr fontId="3" type="noConversion"/>
  </si>
  <si>
    <t>FTEST</t>
    <phoneticPr fontId="3" type="noConversion"/>
  </si>
  <si>
    <t>甲班</t>
    <phoneticPr fontId="3" type="noConversion"/>
  </si>
  <si>
    <t>乙班</t>
    <phoneticPr fontId="3" type="noConversion"/>
  </si>
  <si>
    <t>變異數</t>
    <phoneticPr fontId="3" type="noConversion"/>
  </si>
  <si>
    <t>FTEST</t>
    <phoneticPr fontId="3" type="noConversion"/>
  </si>
  <si>
    <t xml:space="preserve">  ← =FTEST(B2:B10,C2:C11)/2</t>
    <phoneticPr fontId="3" type="noConversion"/>
  </si>
  <si>
    <t>均數</t>
    <phoneticPr fontId="3" type="noConversion"/>
  </si>
  <si>
    <t>T.TEST</t>
    <phoneticPr fontId="3" type="noConversion"/>
  </si>
  <si>
    <t>Gauss()</t>
    <phoneticPr fontId="3" type="noConversion"/>
  </si>
  <si>
    <t>自右尾累積</t>
    <phoneticPr fontId="3" type="noConversion"/>
  </si>
  <si>
    <t xml:space="preserve">            ↑  =0.5-GAUSS(A11)</t>
    <phoneticPr fontId="3" type="noConversion"/>
  </si>
  <si>
    <t xml:space="preserve">  ← =NORM.S.DIST(A3,TRUE)</t>
    <phoneticPr fontId="3" type="noConversion"/>
  </si>
  <si>
    <t>常態分配</t>
    <phoneticPr fontId="3" type="noConversion"/>
  </si>
  <si>
    <t>z</t>
    <phoneticPr fontId="3" type="noConversion"/>
  </si>
  <si>
    <t>自由度</t>
    <phoneticPr fontId="3" type="noConversion"/>
  </si>
  <si>
    <t>T.DIST()</t>
    <phoneticPr fontId="3" type="noConversion"/>
  </si>
  <si>
    <t>T.INV()</t>
    <phoneticPr fontId="3" type="noConversion"/>
  </si>
  <si>
    <t>甲縣</t>
    <phoneticPr fontId="3" type="noConversion"/>
  </si>
  <si>
    <t>乙縣</t>
    <phoneticPr fontId="3" type="noConversion"/>
  </si>
  <si>
    <t>甲縣</t>
  </si>
  <si>
    <t>乙縣</t>
  </si>
  <si>
    <t>變異數</t>
    <phoneticPr fontId="3" type="noConversion"/>
  </si>
  <si>
    <t>T.TEST</t>
    <phoneticPr fontId="3" type="noConversion"/>
  </si>
  <si>
    <t>剛畢業之餐飲科廚師的薪資</t>
    <phoneticPr fontId="6" type="noConversion"/>
  </si>
  <si>
    <t>不同廣告方式所獲得之回應人數</t>
    <phoneticPr fontId="6" type="noConversion"/>
  </si>
  <si>
    <t>全版</t>
    <phoneticPr fontId="6" type="noConversion"/>
  </si>
  <si>
    <t>半版</t>
    <phoneticPr fontId="6" type="noConversion"/>
  </si>
  <si>
    <t>1/4版</t>
    <phoneticPr fontId="6" type="noConversion"/>
  </si>
  <si>
    <t>小廣告</t>
    <phoneticPr fontId="6" type="noConversion"/>
  </si>
  <si>
    <t>全版</t>
  </si>
  <si>
    <t>半版</t>
  </si>
  <si>
    <t>1/4版</t>
  </si>
  <si>
    <t>小廣告</t>
  </si>
  <si>
    <t>全版</t>
    <phoneticPr fontId="6" type="noConversion"/>
  </si>
  <si>
    <t>1/4版</t>
    <phoneticPr fontId="6" type="noConversion"/>
  </si>
  <si>
    <t>每月信用卡刷卡金額</t>
    <phoneticPr fontId="3" type="noConversion"/>
  </si>
  <si>
    <t>家中給予</t>
  </si>
  <si>
    <t>打工賺取</t>
    <phoneticPr fontId="3" type="noConversion"/>
  </si>
  <si>
    <t>兩者皆有</t>
    <phoneticPr fontId="3" type="noConversion"/>
  </si>
  <si>
    <t>編號</t>
    <phoneticPr fontId="6" type="noConversion"/>
  </si>
  <si>
    <t>平均月費</t>
    <phoneticPr fontId="6" type="noConversion"/>
  </si>
  <si>
    <t>居住狀況</t>
    <phoneticPr fontId="6" type="noConversion"/>
  </si>
  <si>
    <t>手機月費 x 居住狀況</t>
    <phoneticPr fontId="6" type="noConversion"/>
  </si>
  <si>
    <t>居住狀況：</t>
    <phoneticPr fontId="6" type="noConversion"/>
  </si>
  <si>
    <t>家裡</t>
    <phoneticPr fontId="6" type="noConversion"/>
  </si>
  <si>
    <t>學校宿舍</t>
    <phoneticPr fontId="6" type="noConversion"/>
  </si>
  <si>
    <t>校外</t>
    <phoneticPr fontId="6" type="noConversion"/>
  </si>
  <si>
    <t>1.家裡  2.學校宿舍</t>
    <phoneticPr fontId="3" type="noConversion"/>
  </si>
  <si>
    <t>3.校外</t>
    <phoneticPr fontId="6" type="noConversion"/>
  </si>
  <si>
    <t>標準常態分配</t>
  </si>
  <si>
    <t>NORM.S.DIST()</t>
  </si>
  <si>
    <t>標準常態分配反函數</t>
  </si>
  <si>
    <t>NORM.S.INV()</t>
  </si>
  <si>
    <t>標準常態分配表</t>
  </si>
  <si>
    <t>兩獨立小樣本均數檢定（變異數相同）</t>
  </si>
  <si>
    <t>兩獨立小樣本均數檢定（變異數不同）</t>
  </si>
  <si>
    <t>成對樣本</t>
  </si>
  <si>
    <t>傳統計算方式</t>
  </si>
  <si>
    <t>交叉分析表（樞紐分析表）</t>
  </si>
  <si>
    <t>欄百分比</t>
  </si>
  <si>
    <t>區間分組</t>
  </si>
  <si>
    <t>直接對數值區間分組</t>
  </si>
  <si>
    <t>地區文字內容分組</t>
  </si>
  <si>
    <t>取消群組</t>
  </si>
  <si>
    <t>兩常態母體之變異數檢定</t>
  </si>
  <si>
    <t>先檢定變異數再進行均數檢定</t>
  </si>
  <si>
    <t>統計函數</t>
  </si>
  <si>
    <t>描述</t>
  </si>
  <si>
    <t>類別</t>
    <phoneticPr fontId="3" type="noConversion"/>
  </si>
  <si>
    <t>語法</t>
    <phoneticPr fontId="3" type="noConversion"/>
  </si>
  <si>
    <t>備註</t>
    <phoneticPr fontId="3" type="noConversion"/>
  </si>
  <si>
    <t>課本章節</t>
    <phoneticPr fontId="3" type="noConversion"/>
  </si>
  <si>
    <t>AVEDEV 函數</t>
  </si>
  <si>
    <t>根據資料點的平均值，傳回資料點絕對誤差的平均值</t>
  </si>
  <si>
    <t>AVERAGE 函數</t>
  </si>
  <si>
    <t>傳回引數的平均值</t>
  </si>
  <si>
    <t>AVERAGEA 函數</t>
  </si>
  <si>
    <t>傳回引數的平均值，包含數字、文字和邏輯值</t>
  </si>
  <si>
    <t>AVERAGEIF 函數</t>
  </si>
  <si>
    <t>傳回範圍中符合指定準則之所有儲存格的平均值 (算術平均值)</t>
  </si>
  <si>
    <t>AVERAGEIFS 函數</t>
  </si>
  <si>
    <t>傳回符合多個準則之所有儲存格的平均值 (算術平均值)</t>
  </si>
  <si>
    <t>BETA.DIST 函數</t>
  </si>
  <si>
    <t>傳回 Beta 累加分配函數</t>
  </si>
  <si>
    <t>BETA.INV 函數</t>
  </si>
  <si>
    <t>傳回指定 Beta 分配之累加分配函數的反函數值</t>
  </si>
  <si>
    <t>BINOM.DIST 函數</t>
  </si>
  <si>
    <t>傳回在特定次數的二項分配實驗中，實驗成功的機率</t>
  </si>
  <si>
    <t>BINOM.DIST.RANGE 函數</t>
  </si>
  <si>
    <t>使用二項分配傳回實驗結果的機率</t>
  </si>
  <si>
    <t>new</t>
    <phoneticPr fontId="3" type="noConversion"/>
  </si>
  <si>
    <t>BINOM.INV 函數</t>
  </si>
  <si>
    <t>傳回累加二項分配小於或等於臨界值的最小值</t>
  </si>
  <si>
    <t>CHISQ.DIST 函數</t>
  </si>
  <si>
    <t>傳回累加 Beta 機率密度函數</t>
  </si>
  <si>
    <t>CHISQ.DIST.RT 函數</t>
  </si>
  <si>
    <t>傳回卡方分配的單尾機率</t>
  </si>
  <si>
    <t>CHISQ.INV 函數</t>
  </si>
  <si>
    <t>CHISQ.INV.RT 函數</t>
  </si>
  <si>
    <t>傳回卡方分配之單尾機率的反函數值</t>
  </si>
  <si>
    <t>CHISQ.TEST 函數</t>
  </si>
  <si>
    <t>傳回獨立性檢定的結果</t>
  </si>
  <si>
    <t>CONFIDENCE.NORM 函數</t>
  </si>
  <si>
    <t>傳回母體平均值的信賴區間</t>
  </si>
  <si>
    <t>CONFIDENCE.T 函數</t>
  </si>
  <si>
    <t>傳回 Student T 分配下，母體平均值的信賴區間</t>
  </si>
  <si>
    <t>CORREL 函數</t>
  </si>
  <si>
    <t>傳回兩個資料集之間的相關係數</t>
  </si>
  <si>
    <t>COUNT 函數</t>
  </si>
  <si>
    <t>計算引數清單中數字的個數</t>
  </si>
  <si>
    <t>COUNTA 函數</t>
  </si>
  <si>
    <t>計算引數清單中值的個數</t>
  </si>
  <si>
    <t>COUNTBLANK 函數</t>
  </si>
  <si>
    <t>計算範圍中空白儲存格的個數</t>
  </si>
  <si>
    <t>COUNTIF 函數</t>
  </si>
  <si>
    <t>計算範圍中符合指定準則的儲存格個數</t>
  </si>
  <si>
    <t>COUNTIFS 函數</t>
  </si>
  <si>
    <t>計算範圍中符合多個準則的儲存格個數</t>
  </si>
  <si>
    <t>COVARIANCE.P 函數</t>
  </si>
  <si>
    <t>傳回共變數，即成對誤差乘積的平均值</t>
  </si>
  <si>
    <t>COVARIANCE.S 函數</t>
  </si>
  <si>
    <t>傳回樣本共變數，也就是兩個資料集中各個成對資料點的差異乘積平均值</t>
  </si>
  <si>
    <t>DEVSQ 函數</t>
  </si>
  <si>
    <t>傳回誤差的平方和</t>
  </si>
  <si>
    <t>EXPON.DIST 函數</t>
  </si>
  <si>
    <t>傳回指數分配</t>
  </si>
  <si>
    <t>F.DIST 函數</t>
  </si>
  <si>
    <t>傳回 F 機率分配</t>
  </si>
  <si>
    <t>F.DIST.RT 函數</t>
  </si>
  <si>
    <t>F.INV 函數</t>
  </si>
  <si>
    <t>傳回 F 機率分配的反函數值</t>
  </si>
  <si>
    <t>F.INV.RT 函數</t>
  </si>
  <si>
    <t>F.TEST 函數</t>
  </si>
  <si>
    <t>傳回 F 檢定的結果</t>
  </si>
  <si>
    <t>FISHER 函數</t>
  </si>
  <si>
    <t>傳回費雪轉換</t>
  </si>
  <si>
    <t>FISHERINV 函數</t>
  </si>
  <si>
    <t>傳回費雪轉換的反函數值</t>
  </si>
  <si>
    <t>FORECAST 函數</t>
  </si>
  <si>
    <t>傳回線性趨勢上的值</t>
  </si>
  <si>
    <t>FREQUENCY 函數</t>
  </si>
  <si>
    <t>以垂直陣列傳回頻率分配</t>
  </si>
  <si>
    <t>GAMMA 函數</t>
  </si>
  <si>
    <t>傳回伽瑪函數值</t>
  </si>
  <si>
    <t>GAMMA.DIST 函數</t>
  </si>
  <si>
    <t>傳回伽瑪分配</t>
  </si>
  <si>
    <t>GAMMA.INV 函數</t>
  </si>
  <si>
    <t>傳回伽瑪累加分配的反函數值</t>
  </si>
  <si>
    <t>GAMMALN 函數</t>
  </si>
  <si>
    <t>傳回伽瑪函數 Γ(x) 的自然對數</t>
  </si>
  <si>
    <t>GAMMALN.PRECISE 函數</t>
  </si>
  <si>
    <t>GAUSS 函數</t>
  </si>
  <si>
    <t>傳回較標準常態累加分配小 0.5 的值</t>
  </si>
  <si>
    <t>GEOMEAN 函數</t>
  </si>
  <si>
    <t>傳回幾何平均值</t>
  </si>
  <si>
    <t>GROWTH 函數</t>
  </si>
  <si>
    <t>傳回指數趨勢上的值</t>
  </si>
  <si>
    <t>HARMEAN 函數</t>
  </si>
  <si>
    <t>傳回調和平均數</t>
  </si>
  <si>
    <t>HYPGEOM.DIST 函數</t>
  </si>
  <si>
    <t>傳回超幾何分配</t>
  </si>
  <si>
    <t>INTERCEPT 函數</t>
  </si>
  <si>
    <t>傳回線性迴歸線的截距</t>
  </si>
  <si>
    <t>KURT 函數</t>
  </si>
  <si>
    <t>傳回資料集的峰度值</t>
  </si>
  <si>
    <t>LARGE 函數</t>
  </si>
  <si>
    <t>傳回資料集中第 K 個最大值</t>
  </si>
  <si>
    <t>LINEST 函數</t>
  </si>
  <si>
    <t>傳回線性趨勢的參數</t>
  </si>
  <si>
    <t>LOGEST 函數</t>
  </si>
  <si>
    <t>傳回指數趨勢的參數</t>
  </si>
  <si>
    <t>LOGNORM.DIST 函數</t>
  </si>
  <si>
    <t>傳回累加對數常態分配</t>
  </si>
  <si>
    <t>LOGNORM.INV 函數</t>
  </si>
  <si>
    <t>傳回對數常態累加分配的反函數值</t>
  </si>
  <si>
    <t>MAX 函數</t>
  </si>
  <si>
    <t>傳回引數清單中的最大值</t>
  </si>
  <si>
    <t>MAXA 函數</t>
  </si>
  <si>
    <t>傳回引數清單中的最大值，包含數字、文字和邏輯值</t>
  </si>
  <si>
    <t>MEDIAN 函數</t>
  </si>
  <si>
    <t>傳回指定數字的中位數</t>
  </si>
  <si>
    <t>MIN 函數</t>
  </si>
  <si>
    <t>傳回引數清單中的最小值</t>
  </si>
  <si>
    <t>MINA 函數</t>
  </si>
  <si>
    <t>傳回引數清單中的最小值，包含數字、文字和邏輯值</t>
  </si>
  <si>
    <t>MODE.MULT 函數</t>
  </si>
  <si>
    <t>傳回陣列或資料範圍中最常出現或重複之值的垂直陣列</t>
  </si>
  <si>
    <t>MODE.SNGL 函數</t>
  </si>
  <si>
    <t>傳回資料集中最常見的值</t>
  </si>
  <si>
    <t>NEGBINOM.DIST 函數</t>
  </si>
  <si>
    <t>傳回負二項分配</t>
  </si>
  <si>
    <t>NORM.DIST 函數</t>
  </si>
  <si>
    <t>傳回常態累加分配</t>
  </si>
  <si>
    <t>NORM.INV 函數</t>
  </si>
  <si>
    <t>傳回常態累加分配的反函數值</t>
  </si>
  <si>
    <t>NORM.S.DIST 函數</t>
  </si>
  <si>
    <t>傳回標準常態累加分配</t>
  </si>
  <si>
    <t>NORM.S.INV 函數</t>
  </si>
  <si>
    <t>傳回標準常態累加分配的反函數值</t>
  </si>
  <si>
    <t>PEARSON 函數</t>
  </si>
  <si>
    <t>傳回皮耳森積差相關係數</t>
  </si>
  <si>
    <t>PERCENTILE.EXC 函數</t>
  </si>
  <si>
    <t>傳回範圍中第 K 個百分位數的值，其中 K 的範圍在 0 到 1 之間 (不含 0 和 1)</t>
  </si>
  <si>
    <t>PERCENTILE.INC 函數</t>
  </si>
  <si>
    <t>傳回範圍中第 K 個百分位數的值</t>
  </si>
  <si>
    <t>PERCENTRANK.EXC 函數</t>
  </si>
  <si>
    <t>傳回某數值在資料集內的排名，以資料集的百分比 (0 到 1，不含 0 和 1) 表示</t>
  </si>
  <si>
    <t>PERCENTRANK.INC 函數</t>
  </si>
  <si>
    <t>傳回值在資料集中的百分比排名</t>
  </si>
  <si>
    <t>PERMUT 函數</t>
  </si>
  <si>
    <t>傳回指定物件數的排列方式數目</t>
  </si>
  <si>
    <t>PERMUTATIONA 函數</t>
  </si>
  <si>
    <t>傳回可以從總物件選取之指定物件數的排列方式數目 (含重複)</t>
  </si>
  <si>
    <t>PHI 函數</t>
  </si>
  <si>
    <t>傳回標準常態分配密度函數的值</t>
  </si>
  <si>
    <t>POISSON.DIST 函數</t>
  </si>
  <si>
    <t>傳回波氏分配</t>
  </si>
  <si>
    <t>PROB 函數</t>
  </si>
  <si>
    <t>傳回範圍中的值落在上下限之間的機率</t>
  </si>
  <si>
    <t>QUARTILE.EXC 函數</t>
  </si>
  <si>
    <t>傳回資料集的四分位數，以 0 到 1 之間 (不含 0 和 1) 的百分位數值為根據</t>
  </si>
  <si>
    <t>QUARTILE.INC 函數</t>
  </si>
  <si>
    <t>傳回資料集的四分位數</t>
  </si>
  <si>
    <t>RANK.AVG 函數</t>
  </si>
  <si>
    <t>傳回數字在一數列中的排名</t>
  </si>
  <si>
    <t>RANK.EQ 函數</t>
  </si>
  <si>
    <t>RSQ 函數</t>
  </si>
  <si>
    <t>傳回皮耳森積差相關係數的平方</t>
  </si>
  <si>
    <t>SKEW 函數</t>
  </si>
  <si>
    <t>傳回分配的偏態</t>
  </si>
  <si>
    <t>SKEW.P 函數</t>
  </si>
  <si>
    <t>根據母體傳回分配的偏態：表示分配以其平均值為中心的不對稱程度</t>
  </si>
  <si>
    <t>SLOPE 函數</t>
  </si>
  <si>
    <t>傳回線性迴歸線的斜率</t>
  </si>
  <si>
    <t>SMALL 函數</t>
  </si>
  <si>
    <t>傳回資料集中第 K 個最小值</t>
  </si>
  <si>
    <t>STANDARDIZE 函數</t>
  </si>
  <si>
    <t>傳回常態化的值</t>
  </si>
  <si>
    <t>STDEV.P 函數</t>
  </si>
  <si>
    <t>根據整個母體來計算標準差</t>
  </si>
  <si>
    <t>STDEV.S 函數</t>
  </si>
  <si>
    <t>根據樣本來估算標準差</t>
  </si>
  <si>
    <t>STDEVA 函數</t>
  </si>
  <si>
    <t>根據樣本來估計標準差，包含數字、文字和邏輯值</t>
  </si>
  <si>
    <t>STDEVPA 函數</t>
  </si>
  <si>
    <t>根據整個母體來計算標準差，包含數字、文字和邏輯值</t>
  </si>
  <si>
    <t>STEYX 函數</t>
  </si>
  <si>
    <t>傳回迴歸分析中為每個 x 所預測之 y 值的標準誤差</t>
  </si>
  <si>
    <t>T.DIST 函數</t>
  </si>
  <si>
    <t>傳回 Student T 分配的百分點 (機率)</t>
  </si>
  <si>
    <t>T.DIST.2T 函數</t>
  </si>
  <si>
    <t>T.DIST.RT 函數</t>
  </si>
  <si>
    <t>傳回 Student T 分配</t>
  </si>
  <si>
    <t>T.INV 函數</t>
  </si>
  <si>
    <t>傳回以機率和自由度函數表示之 Student T 分配的 T 值</t>
  </si>
  <si>
    <t>T.INV.2T 函數</t>
  </si>
  <si>
    <t>傳回 Student T 分配的反函數值</t>
  </si>
  <si>
    <t>T.TEST 函數</t>
  </si>
  <si>
    <t>傳回與 Student T 檢定相關的機率</t>
  </si>
  <si>
    <t>TREND 函數</t>
  </si>
  <si>
    <t>TRIMMEAN 函數</t>
  </si>
  <si>
    <t>傳回資料集內部的平均值</t>
  </si>
  <si>
    <t>VAR.P 函數</t>
  </si>
  <si>
    <t>根據整個母體來計算變異數</t>
  </si>
  <si>
    <t>VAR.S 函數</t>
  </si>
  <si>
    <t>根據樣本來估算變異數</t>
  </si>
  <si>
    <t>VARA 函數</t>
  </si>
  <si>
    <t>根據樣本來估算變異數，包含數字、文字和邏輯值</t>
  </si>
  <si>
    <t>VARPA 函數</t>
  </si>
  <si>
    <t>根據整個母體來計算變異數，包含數字、文字和邏輯值</t>
  </si>
  <si>
    <t>WEIBULL.DIST 函數</t>
  </si>
  <si>
    <t>傳回 Weibull 分配</t>
  </si>
  <si>
    <t>Z.TEST 函數</t>
  </si>
  <si>
    <t>傳回 Z 檢定的單尾機率值</t>
  </si>
  <si>
    <t>說明</t>
    <phoneticPr fontId="3" type="noConversion"/>
  </si>
  <si>
    <t>課本章節</t>
    <phoneticPr fontId="3" type="noConversion"/>
  </si>
  <si>
    <t>COUNT</t>
  </si>
  <si>
    <t>計算引數清單中數值的個數</t>
  </si>
  <si>
    <t>COUNT(value1,value2, ...)</t>
  </si>
  <si>
    <t>計數</t>
    <phoneticPr fontId="3" type="noConversion"/>
  </si>
  <si>
    <t>7-1</t>
    <phoneticPr fontId="3" type="noConversion"/>
  </si>
  <si>
    <t>COUNTA</t>
  </si>
  <si>
    <t>COUNTA(value1,value2, ...)</t>
  </si>
  <si>
    <t>COUNTIF</t>
  </si>
  <si>
    <t>計算符合指定條件的區域中的非空儲存格數</t>
  </si>
  <si>
    <t>countif(range,criteria)</t>
    <phoneticPr fontId="3" type="noConversion"/>
  </si>
  <si>
    <t>7-2</t>
  </si>
  <si>
    <t>COUNTBLANK</t>
  </si>
  <si>
    <t>計算範圍中空儲存格的個數</t>
  </si>
  <si>
    <t>countblank(range)</t>
    <phoneticPr fontId="3" type="noConversion"/>
  </si>
  <si>
    <t>7-3</t>
    <phoneticPr fontId="3" type="noConversion"/>
  </si>
  <si>
    <t>SUMIF</t>
  </si>
  <si>
    <t>按指定準則加總指定儲存格</t>
  </si>
  <si>
    <t>sumtif(range,criteria)</t>
    <phoneticPr fontId="3" type="noConversion"/>
  </si>
  <si>
    <t>加總</t>
    <phoneticPr fontId="3" type="noConversion"/>
  </si>
  <si>
    <t>7-4</t>
    <phoneticPr fontId="3" type="noConversion"/>
  </si>
  <si>
    <t>數學函數</t>
    <phoneticPr fontId="3" type="noConversion"/>
  </si>
  <si>
    <t>AVERAGE</t>
  </si>
  <si>
    <t>AVERAGE(number1,number2, ...)</t>
  </si>
  <si>
    <t>平均值</t>
  </si>
  <si>
    <t>7-5</t>
  </si>
  <si>
    <t>AVERAGEA</t>
  </si>
  <si>
    <t>AVERAGEA(value1,value2,...)</t>
  </si>
  <si>
    <t>AVEDEV</t>
  </si>
  <si>
    <t>傳回一組資料與其平均值絕對偏差的平均值</t>
    <phoneticPr fontId="3" type="noConversion"/>
  </si>
  <si>
    <t>AVEDEV(number1,number2, ...)</t>
  </si>
  <si>
    <t>HARMEAN</t>
  </si>
  <si>
    <t>傳回調和平均值</t>
  </si>
  <si>
    <t>HARMEAN(number1,number2, ...)</t>
  </si>
  <si>
    <t>COVAR</t>
  </si>
  <si>
    <t>傳回共變數，即成對偏差乘積的平均數</t>
    <phoneticPr fontId="3" type="noConversion"/>
  </si>
  <si>
    <t>COVAR(array1,array2)</t>
  </si>
  <si>
    <t>GEOMEAN</t>
  </si>
  <si>
    <t>傳回幾何平均數</t>
  </si>
  <si>
    <t>GEOMEAN(number1,number2, ...)</t>
  </si>
  <si>
    <t>MAX</t>
  </si>
  <si>
    <t>傳回引數清單中的最大值</t>
    <phoneticPr fontId="3" type="noConversion"/>
  </si>
  <si>
    <t>MAX(number1,number2,...)</t>
  </si>
  <si>
    <t>最大值</t>
  </si>
  <si>
    <t>7-6</t>
  </si>
  <si>
    <t>MAXA</t>
  </si>
  <si>
    <t>MAXA(value1,value2,...)</t>
  </si>
  <si>
    <t>MIN</t>
  </si>
  <si>
    <t>傳回引數清單的最小值</t>
  </si>
  <si>
    <t>MIN(number1,number2, ...)</t>
  </si>
  <si>
    <t>最小值</t>
    <phoneticPr fontId="3" type="noConversion"/>
  </si>
  <si>
    <t>7-7</t>
  </si>
  <si>
    <t>MINA</t>
  </si>
  <si>
    <t>MINA(value1,value2,...)</t>
  </si>
  <si>
    <t>CRITBINOM</t>
  </si>
  <si>
    <t>傳回累積二項分配小於或等於臨界值的最小值</t>
  </si>
  <si>
    <t>CRITBINOM(trials,probability_s,alpha)</t>
  </si>
  <si>
    <t>STDEV</t>
  </si>
  <si>
    <t>根據樣本來估計標準差</t>
    <phoneticPr fontId="3" type="noConversion"/>
  </si>
  <si>
    <t>STDEV(number1,number2,...)</t>
  </si>
  <si>
    <t>樣本標準差</t>
    <phoneticPr fontId="3" type="noConversion"/>
  </si>
  <si>
    <t>7-8</t>
  </si>
  <si>
    <t>STDEVA</t>
  </si>
  <si>
    <t>STDEVA(value1,value2,...)</t>
  </si>
  <si>
    <t>STDEVP</t>
  </si>
  <si>
    <t>STDEVP(number1,number2,...)</t>
  </si>
  <si>
    <t>母體標準差</t>
    <phoneticPr fontId="3" type="noConversion"/>
  </si>
  <si>
    <t>7-9</t>
  </si>
  <si>
    <t>STDEVPA</t>
  </si>
  <si>
    <t>STDEVPA(value1,value2,...)</t>
  </si>
  <si>
    <t>VAR</t>
  </si>
  <si>
    <t>根據樣本來估計變異數</t>
    <phoneticPr fontId="3" type="noConversion"/>
  </si>
  <si>
    <t>VAR(number1,number2,...)</t>
  </si>
  <si>
    <t>樣本變異數</t>
    <phoneticPr fontId="3" type="noConversion"/>
  </si>
  <si>
    <t>7-10</t>
  </si>
  <si>
    <t>VARA</t>
  </si>
  <si>
    <t>根據樣本來估計變異數，包含數字、文字和邏輯值</t>
  </si>
  <si>
    <t>VARA(value1,value2,...)</t>
  </si>
  <si>
    <t>VARP</t>
  </si>
  <si>
    <t>VARP(number1,number2,...)</t>
  </si>
  <si>
    <t>母體變異數</t>
    <phoneticPr fontId="3" type="noConversion"/>
  </si>
  <si>
    <t>7-11</t>
  </si>
  <si>
    <t>VARPA</t>
  </si>
  <si>
    <t>VARPA(value1,value2,...)</t>
  </si>
  <si>
    <t>RANK</t>
  </si>
  <si>
    <t>傳回某數在數字清單中的排位</t>
  </si>
  <si>
    <t>RANK(number,ref,order)</t>
  </si>
  <si>
    <t>排名</t>
    <phoneticPr fontId="3" type="noConversion"/>
  </si>
  <si>
    <t>7-12</t>
  </si>
  <si>
    <t>PERCENTRANK</t>
  </si>
  <si>
    <t>傳回資料集中值的百分比排位</t>
    <phoneticPr fontId="3" type="noConversion"/>
  </si>
  <si>
    <t>PERCENTRANK(array,x,significance)</t>
  </si>
  <si>
    <t>排名(百分比)</t>
    <phoneticPr fontId="3" type="noConversion"/>
  </si>
  <si>
    <t>PERCENTILE</t>
  </si>
  <si>
    <t>傳回範圍中第k個值的百分比</t>
  </si>
  <si>
    <t>PERCENTILE(array,k)</t>
  </si>
  <si>
    <t>百分比</t>
  </si>
  <si>
    <t>FREQUENCY</t>
  </si>
  <si>
    <t>傳回作為向量陣列的頻率分配</t>
    <phoneticPr fontId="3" type="noConversion"/>
  </si>
  <si>
    <t>FREQUENCY(data_array,bins_array)</t>
  </si>
  <si>
    <t>頻率分配</t>
  </si>
  <si>
    <t>7-13</t>
  </si>
  <si>
    <t>MODE</t>
  </si>
  <si>
    <t>傳回資料集中出現最多的值</t>
  </si>
  <si>
    <t>MODE(number1,number2, ...)</t>
  </si>
  <si>
    <t>眾數</t>
    <phoneticPr fontId="3" type="noConversion"/>
  </si>
  <si>
    <t>7-14</t>
  </si>
  <si>
    <t>MEDIAN</t>
  </si>
  <si>
    <t>MEDIAN(number1,number2, ...)</t>
  </si>
  <si>
    <t>中位數</t>
    <phoneticPr fontId="3" type="noConversion"/>
  </si>
  <si>
    <t>7-15</t>
  </si>
  <si>
    <t>QUARTILE</t>
  </si>
  <si>
    <t>傳回資料集的四分位數</t>
    <phoneticPr fontId="3" type="noConversion"/>
  </si>
  <si>
    <t>QUARTILE(array,quart)</t>
  </si>
  <si>
    <t>四分位數</t>
  </si>
  <si>
    <t>7-16</t>
  </si>
  <si>
    <t>SKEW</t>
  </si>
  <si>
    <t>傳回分配的偏態</t>
    <phoneticPr fontId="3" type="noConversion"/>
  </si>
  <si>
    <t>SKEW(number1,number2,...)</t>
  </si>
  <si>
    <t>偏態</t>
  </si>
  <si>
    <t>7-17</t>
    <phoneticPr fontId="3" type="noConversion"/>
  </si>
  <si>
    <t>KURT</t>
  </si>
  <si>
    <t>傳回資料集的峰度</t>
    <phoneticPr fontId="3" type="noConversion"/>
  </si>
  <si>
    <t>KURT(number1,number2, ...)</t>
  </si>
  <si>
    <t>峰度</t>
  </si>
  <si>
    <t>7-18</t>
    <phoneticPr fontId="3" type="noConversion"/>
  </si>
  <si>
    <t>TRIMMEAN</t>
  </si>
  <si>
    <t>傳回資料集合內部的平均數</t>
    <phoneticPr fontId="3" type="noConversion"/>
  </si>
  <si>
    <t>TRIMMEAN(array,percent)</t>
  </si>
  <si>
    <t>7-19</t>
    <phoneticPr fontId="3" type="noConversion"/>
  </si>
  <si>
    <t>LARGE</t>
  </si>
  <si>
    <t>傳回資料集中第k個最大值</t>
  </si>
  <si>
    <t>LARGE(array,k)</t>
  </si>
  <si>
    <t>array</t>
    <phoneticPr fontId="3" type="noConversion"/>
  </si>
  <si>
    <t>7-20</t>
  </si>
  <si>
    <t>SMALL</t>
  </si>
  <si>
    <t>傳回資料集中的第k個最小值</t>
  </si>
  <si>
    <t>SMALL(array,k)</t>
  </si>
  <si>
    <t>7-21</t>
  </si>
  <si>
    <t>敘述統計</t>
    <phoneticPr fontId="3" type="noConversion"/>
  </si>
  <si>
    <r>
      <t>計算一組資料內之各相關統計值。如：均數、變異數、標準差、中位數、眾數、偏態、峰度、第幾大、第幾小、</t>
    </r>
    <r>
      <rPr>
        <sz val="12"/>
        <rFont val="Times New Roman"/>
        <family val="1"/>
      </rPr>
      <t>…</t>
    </r>
    <r>
      <rPr>
        <sz val="12"/>
        <rFont val="細明體"/>
        <family val="3"/>
        <charset val="136"/>
      </rPr>
      <t>等</t>
    </r>
    <phoneticPr fontId="3" type="noConversion"/>
  </si>
  <si>
    <t>工具/資料分析/敘述統計</t>
    <phoneticPr fontId="3" type="noConversion"/>
  </si>
  <si>
    <t>敘述統計</t>
  </si>
  <si>
    <t>7-22</t>
  </si>
  <si>
    <t>SUMSQ</t>
  </si>
  <si>
    <t>傳回引數的平方和</t>
  </si>
  <si>
    <t>sumsq(number1,number2…)</t>
    <phoneticPr fontId="3" type="noConversion"/>
  </si>
  <si>
    <t>均方和</t>
    <phoneticPr fontId="3" type="noConversion"/>
  </si>
  <si>
    <t>7-23</t>
    <phoneticPr fontId="3" type="noConversion"/>
  </si>
  <si>
    <t>數學函數</t>
    <phoneticPr fontId="3" type="noConversion"/>
  </si>
  <si>
    <t>SUBTOTAL</t>
  </si>
  <si>
    <t>傳回清單或資料庫中的小計</t>
  </si>
  <si>
    <t>subtotal(function_num,ref1,[ref2]..)</t>
    <phoneticPr fontId="3" type="noConversion"/>
  </si>
  <si>
    <t>小計</t>
    <phoneticPr fontId="3" type="noConversion"/>
  </si>
  <si>
    <t>7-24</t>
    <phoneticPr fontId="3" type="noConversion"/>
  </si>
  <si>
    <t>DEVSQ</t>
  </si>
  <si>
    <t>傳回偏差的平方和</t>
    <phoneticPr fontId="3" type="noConversion"/>
  </si>
  <si>
    <t>DEVSQ(number1,number2,...)</t>
  </si>
  <si>
    <t>平方和</t>
  </si>
  <si>
    <t>NORMSDIST</t>
  </si>
  <si>
    <t>傳回標準常態累計分配</t>
  </si>
  <si>
    <t>NORMSDIST(z)</t>
  </si>
  <si>
    <t>分配</t>
    <phoneticPr fontId="3" type="noConversion"/>
  </si>
  <si>
    <t>8-1</t>
    <phoneticPr fontId="3" type="noConversion"/>
  </si>
  <si>
    <t>NORMDIST</t>
  </si>
  <si>
    <t>傳回常態累計分配</t>
  </si>
  <si>
    <t>NORMDIST(x,mean,standard_dev,cumulative)</t>
  </si>
  <si>
    <t>NORMSINV</t>
  </si>
  <si>
    <t>傳回標準常態累計分配的反值</t>
  </si>
  <si>
    <t>NORMSINV(probability)</t>
  </si>
  <si>
    <t>分配反函數</t>
    <phoneticPr fontId="3" type="noConversion"/>
  </si>
  <si>
    <t>8-2</t>
  </si>
  <si>
    <t>NORMINV</t>
  </si>
  <si>
    <t>傳回常態累計分配的反值</t>
  </si>
  <si>
    <t>NORMINV(probability,mean,standard_dev)</t>
  </si>
  <si>
    <t>CONFIDENCE</t>
  </si>
  <si>
    <t>傳回母體平均數的信賴區間</t>
    <phoneticPr fontId="3" type="noConversion"/>
  </si>
  <si>
    <t>CONFIDENCE(alpha,standard_dev,size)</t>
  </si>
  <si>
    <t>信賴區間</t>
  </si>
  <si>
    <t>8-3</t>
    <phoneticPr fontId="3" type="noConversion"/>
  </si>
  <si>
    <t>ZTEST</t>
  </si>
  <si>
    <t>傳回z檢定的單尾機率值</t>
  </si>
  <si>
    <t>ZTEST(array,x,sigma)</t>
  </si>
  <si>
    <t>檢定</t>
  </si>
  <si>
    <t>8-4</t>
  </si>
  <si>
    <t>CHITEST</t>
  </si>
  <si>
    <t>傳回獨立性檢定</t>
    <phoneticPr fontId="3" type="noConversion"/>
  </si>
  <si>
    <t>CHITEST(actual_range,expected_range)</t>
  </si>
  <si>
    <t>FTEST</t>
  </si>
  <si>
    <t>傳回F檢定的結果</t>
  </si>
  <si>
    <t>FTEST(array1,array2)</t>
  </si>
  <si>
    <t>8-12</t>
  </si>
  <si>
    <t>TDIST</t>
  </si>
  <si>
    <t>傳回Student's式t分配</t>
  </si>
  <si>
    <t>TDIST(x,degrees_freedom,tails)</t>
  </si>
  <si>
    <t>8-5</t>
  </si>
  <si>
    <t>TINV</t>
  </si>
  <si>
    <t>傳回Student's式t分配的反值</t>
  </si>
  <si>
    <t>TINV(probability,degrees_freedom)</t>
  </si>
  <si>
    <t>分配反函數</t>
    <phoneticPr fontId="3" type="noConversion"/>
  </si>
  <si>
    <t>8-6</t>
  </si>
  <si>
    <t>TTEST</t>
  </si>
  <si>
    <r>
      <t>傳回</t>
    </r>
    <r>
      <rPr>
        <sz val="12"/>
        <rFont val="Times New Roman"/>
        <family val="1"/>
      </rPr>
      <t>Student's</t>
    </r>
    <r>
      <rPr>
        <sz val="12"/>
        <rFont val="細明體"/>
        <family val="3"/>
        <charset val="136"/>
      </rPr>
      <t>式</t>
    </r>
    <r>
      <rPr>
        <sz val="12"/>
        <rFont val="Times New Roman"/>
        <family val="1"/>
      </rPr>
      <t>t</t>
    </r>
    <r>
      <rPr>
        <sz val="12"/>
        <rFont val="細明體"/>
        <family val="3"/>
        <charset val="136"/>
      </rPr>
      <t>檢定相關的機率</t>
    </r>
    <phoneticPr fontId="3" type="noConversion"/>
  </si>
  <si>
    <t>TTEST(array1,array2,tails,type)</t>
  </si>
  <si>
    <t>機率</t>
  </si>
  <si>
    <t>8-7</t>
  </si>
  <si>
    <t>PROB</t>
  </si>
  <si>
    <t>傳回區域中值在上下限之間的機率</t>
    <phoneticPr fontId="3" type="noConversion"/>
  </si>
  <si>
    <t>PROB(x_range,prob_range,lower_limit,upper_limit)</t>
  </si>
  <si>
    <t>CHIDIST</t>
  </si>
  <si>
    <t>傳回單尾卡方分配的機率</t>
  </si>
  <si>
    <t>CHIDIST(x,degrees_freedom)</t>
  </si>
  <si>
    <t>分配</t>
    <phoneticPr fontId="3" type="noConversion"/>
  </si>
  <si>
    <t>8-8</t>
  </si>
  <si>
    <t>CHIINV</t>
  </si>
  <si>
    <t>傳回單尾卡方分配的反值</t>
  </si>
  <si>
    <t>CHIINV(probability,degrees_freedom)</t>
  </si>
  <si>
    <t>8-9</t>
  </si>
  <si>
    <t>FDIST</t>
  </si>
  <si>
    <t>傳回F機率分配</t>
  </si>
  <si>
    <t>FDIST(x,degrees_freedom1,degrees_freedom2)</t>
  </si>
  <si>
    <t>分配</t>
    <phoneticPr fontId="3" type="noConversion"/>
  </si>
  <si>
    <t>8-10</t>
  </si>
  <si>
    <t>FINV</t>
  </si>
  <si>
    <t>傳回F機率分配的反值</t>
  </si>
  <si>
    <t>FINV(probability,degrees_freedom1,degrees_freedom2)</t>
  </si>
  <si>
    <t>8-11</t>
  </si>
  <si>
    <t>BETADIST</t>
  </si>
  <si>
    <t>傳回beta累計分配函數</t>
  </si>
  <si>
    <t>BETADIST(x,alpha,beta,A,B)</t>
  </si>
  <si>
    <t>BETAINV</t>
  </si>
  <si>
    <t>傳回Beta分配累積函數的反函數值</t>
  </si>
  <si>
    <t>BETAINV(probability,alpha,beta,A,B)</t>
  </si>
  <si>
    <t>BINOMDIST</t>
  </si>
  <si>
    <t>傳回單獨項二項分配機率</t>
  </si>
  <si>
    <t>BINOMDIST(number_s,trials,probability_s,cumulative)</t>
  </si>
  <si>
    <t>EXPONDIST</t>
  </si>
  <si>
    <t>EXPONDIST(x,lambda,cumulative)</t>
  </si>
  <si>
    <t>GAMMADIST</t>
  </si>
  <si>
    <t>GAMMADIST(x,alpha,beta,cumulative)</t>
  </si>
  <si>
    <t>GAMMAINV</t>
  </si>
  <si>
    <t>傳回伽瑪累積分配的反值</t>
  </si>
  <si>
    <t>GAMMAINV(probability,alpha,beta)</t>
  </si>
  <si>
    <t>HYPGEOMDIST</t>
  </si>
  <si>
    <t>HYPGEOMDIST(sample_s,number_sample, population_s,number_population)</t>
  </si>
  <si>
    <t>LOGINV</t>
  </si>
  <si>
    <t>傳回對數常態分配的反值</t>
  </si>
  <si>
    <t>LOGINV(probability,mean,standard_dev)</t>
  </si>
  <si>
    <t>LOGNORMDIST</t>
  </si>
  <si>
    <t>傳回累計對數常態分配</t>
  </si>
  <si>
    <t>LOGNORMDIST(x,mean,standard_dev)</t>
  </si>
  <si>
    <t>NEGBINOMDIST</t>
  </si>
  <si>
    <t>NEGBINOMDIST(number_f,number_s,probability_s)</t>
  </si>
  <si>
    <t>POISSON</t>
  </si>
  <si>
    <t>POISSON(x,mean,cumulative)</t>
  </si>
  <si>
    <t>WEIBULL</t>
  </si>
  <si>
    <t>傳回Weibull分配</t>
  </si>
  <si>
    <t>WEIBULL(x,alpha,beta,cumulative)</t>
  </si>
  <si>
    <t>CORREL</t>
  </si>
  <si>
    <t>傳回兩個資料集之間的相關係數</t>
    <phoneticPr fontId="3" type="noConversion"/>
  </si>
  <si>
    <t>CORREL(array1,array2)</t>
  </si>
  <si>
    <t>相關係數</t>
  </si>
  <si>
    <t>9-1</t>
    <phoneticPr fontId="3" type="noConversion"/>
  </si>
  <si>
    <t>RSQ</t>
  </si>
  <si>
    <t>RSQ(known_y's,known_x's)</t>
  </si>
  <si>
    <t>PEARSON</t>
  </si>
  <si>
    <t>傳回皮耳森積差相關係數</t>
    <phoneticPr fontId="3" type="noConversion"/>
  </si>
  <si>
    <t>PEARSON(array1,array2)</t>
  </si>
  <si>
    <t>LINEST</t>
  </si>
  <si>
    <t>傳回線性趨勢的參數</t>
    <phoneticPr fontId="3" type="noConversion"/>
  </si>
  <si>
    <t>LINEST(known_y's,known_x's,const,stats)</t>
  </si>
  <si>
    <t>迴歸</t>
  </si>
  <si>
    <t>9-6</t>
    <phoneticPr fontId="3" type="noConversion"/>
  </si>
  <si>
    <t>INTERCEPT</t>
  </si>
  <si>
    <t>傳回線性迴歸線的截距</t>
    <phoneticPr fontId="3" type="noConversion"/>
  </si>
  <si>
    <t>INTERCEPT(known_y's,known_x's)</t>
  </si>
  <si>
    <t>9-7</t>
    <phoneticPr fontId="3" type="noConversion"/>
  </si>
  <si>
    <t>SLOPE</t>
  </si>
  <si>
    <t>傳回線性迴歸直線的斜率</t>
    <phoneticPr fontId="3" type="noConversion"/>
  </si>
  <si>
    <t>SLOPE(known_y's,known_x's)</t>
  </si>
  <si>
    <t>9-8</t>
    <phoneticPr fontId="3" type="noConversion"/>
  </si>
  <si>
    <t>STEYX</t>
  </si>
  <si>
    <r>
      <t>傳回迴歸線中為每個</t>
    </r>
    <r>
      <rPr>
        <sz val="12"/>
        <rFont val="Times New Roman"/>
        <family val="1"/>
      </rPr>
      <t>x</t>
    </r>
    <r>
      <rPr>
        <sz val="12"/>
        <rFont val="細明體"/>
        <family val="3"/>
        <charset val="136"/>
      </rPr>
      <t>所預測</t>
    </r>
    <r>
      <rPr>
        <sz val="12"/>
        <rFont val="Times New Roman"/>
        <family val="1"/>
      </rPr>
      <t>y</t>
    </r>
    <r>
      <rPr>
        <sz val="12"/>
        <rFont val="細明體"/>
        <family val="3"/>
        <charset val="136"/>
      </rPr>
      <t>值時所產生的標準差</t>
    </r>
    <phoneticPr fontId="3" type="noConversion"/>
  </si>
  <si>
    <t>STEYX(known_y's,known_x's)</t>
  </si>
  <si>
    <t>LOGEST</t>
  </si>
  <si>
    <t>LOGEST(known_y's,known_x's,const,stats)</t>
  </si>
  <si>
    <t>9-11</t>
    <phoneticPr fontId="3" type="noConversion"/>
  </si>
  <si>
    <t>FORECAST</t>
  </si>
  <si>
    <t>傳回線性趨向上的一個值</t>
  </si>
  <si>
    <t>FORECAST(x,known_y's,known_x's)</t>
  </si>
  <si>
    <t>趨勢</t>
  </si>
  <si>
    <t>9-9</t>
    <phoneticPr fontId="3" type="noConversion"/>
  </si>
  <si>
    <t>TREND</t>
  </si>
  <si>
    <t>傳回線性趨勢線上的值</t>
  </si>
  <si>
    <t>TREND(known_y's,known_x's,new_x's,const)</t>
  </si>
  <si>
    <t>9-10</t>
  </si>
  <si>
    <t>GROWTH</t>
  </si>
  <si>
    <t>傳回指數趨勢線上的值</t>
    <phoneticPr fontId="3" type="noConversion"/>
  </si>
  <si>
    <t>GROWTH(known_y's,known_x's,new_x's,const)</t>
  </si>
  <si>
    <t>9-12</t>
    <phoneticPr fontId="3" type="noConversion"/>
  </si>
  <si>
    <t>GAMMALN</t>
  </si>
  <si>
    <r>
      <t>傳回伽瑪函數的自然對數，</t>
    </r>
    <r>
      <rPr>
        <sz val="12"/>
        <rFont val="Times New Roman"/>
        <family val="1"/>
      </rPr>
      <t>Γ(x)</t>
    </r>
    <phoneticPr fontId="3" type="noConversion"/>
  </si>
  <si>
    <t>GAMMALN(x)</t>
  </si>
  <si>
    <t>自然對數</t>
  </si>
  <si>
    <t>FISHER</t>
  </si>
  <si>
    <t>傳回費雪轉換</t>
    <phoneticPr fontId="3" type="noConversion"/>
  </si>
  <si>
    <t>FISHER(x)</t>
  </si>
  <si>
    <t>費雪轉換</t>
  </si>
  <si>
    <t>FISHERINV</t>
  </si>
  <si>
    <t>傳回費雪轉換的反值</t>
  </si>
  <si>
    <t>FISHERINV(y)</t>
  </si>
  <si>
    <t>PERMUT</t>
  </si>
  <si>
    <t>傳回指定物件數的排列數</t>
    <phoneticPr fontId="3" type="noConversion"/>
  </si>
  <si>
    <t>PERMUT(number,number_chosen)</t>
  </si>
  <si>
    <t>排列數</t>
  </si>
  <si>
    <t>STANDARDIZE</t>
  </si>
  <si>
    <t>傳回一個常態化數值</t>
    <phoneticPr fontId="3" type="noConversion"/>
  </si>
  <si>
    <t>STANDARDIZE(x,mean,standard_dev)</t>
  </si>
  <si>
    <t>常態化數值</t>
  </si>
  <si>
    <t>統計方式　　　　　　</t>
  </si>
  <si>
    <t>　使用函數（或公式）</t>
  </si>
  <si>
    <t>各科總分　　　　　　</t>
  </si>
  <si>
    <t>=SUM(範圍)</t>
  </si>
  <si>
    <t>算術平均值　　　　　</t>
  </si>
  <si>
    <t>=AVERAGE(範圍)</t>
  </si>
  <si>
    <t>加權平均成績　　　　</t>
  </si>
  <si>
    <t>=SUMPRODUCT(範圍,學分)/SUM(範圍)</t>
  </si>
  <si>
    <t>全距　　　　　　　　</t>
  </si>
  <si>
    <t>=MAX(範圍)-MIN(範圍)</t>
  </si>
  <si>
    <t>中位數　　　　　　　</t>
  </si>
  <si>
    <t>=MEDIAN(範圍)</t>
  </si>
  <si>
    <t>眾數　　　　　　　　</t>
  </si>
  <si>
    <t>=MODE(範圍)</t>
  </si>
  <si>
    <t>第 1 個四分位數　　　</t>
  </si>
  <si>
    <t>=QUARTILE(範圍,1)</t>
  </si>
  <si>
    <t>第 2 個四分位數　　　</t>
  </si>
  <si>
    <t>=QUARTILE(範圍,2)</t>
  </si>
  <si>
    <t>第 3 個四分位數　　　</t>
  </si>
  <si>
    <t>=QUARTILE(範圍,3)</t>
  </si>
  <si>
    <t>第 3 個十分位數　　　</t>
  </si>
  <si>
    <t>=PERCENTILE(範圍,0.3)</t>
  </si>
  <si>
    <t>第 6 個十分位數　　　</t>
  </si>
  <si>
    <t>=PERCENTILE(範圍,0.6)</t>
  </si>
  <si>
    <t>第 25 個百分位數　　</t>
  </si>
  <si>
    <t>=PERCENTILE(範圍,0.25)</t>
  </si>
  <si>
    <t>第 75 個百分位數　　</t>
  </si>
  <si>
    <t>=PERCENTILE(範圍,0.75)</t>
  </si>
  <si>
    <t>調和平均數　　　　　</t>
  </si>
  <si>
    <t>=HARMEAN(範圍)</t>
  </si>
  <si>
    <t> 20% 縮減式平均值　</t>
  </si>
  <si>
    <t>=TRIMMEAN(範圍,0.2)</t>
  </si>
  <si>
    <t>平均偏差值　　　　　</t>
  </si>
  <si>
    <t>=AVEDEV(範圍)</t>
  </si>
  <si>
    <t>母體標準差　　　　　</t>
  </si>
  <si>
    <t>=STDEVP(範圍)</t>
  </si>
  <si>
    <t>樣本的標準差　　　　</t>
  </si>
  <si>
    <t>=STDEV(範圍)</t>
  </si>
  <si>
    <t>標準差</t>
    <phoneticPr fontId="3" type="noConversion"/>
  </si>
  <si>
    <r>
      <t>=STDEVP(</t>
    </r>
    <r>
      <rPr>
        <sz val="12"/>
        <color indexed="12"/>
        <rFont val="細明體"/>
        <family val="3"/>
        <charset val="136"/>
      </rPr>
      <t>範圍</t>
    </r>
    <r>
      <rPr>
        <sz val="12"/>
        <color indexed="12"/>
        <rFont val="Times New Roman"/>
        <family val="1"/>
      </rPr>
      <t>)</t>
    </r>
    <phoneticPr fontId="3" type="noConversion"/>
  </si>
  <si>
    <t>變異係數</t>
    <phoneticPr fontId="3" type="noConversion"/>
  </si>
  <si>
    <r>
      <t>=STDEVP(</t>
    </r>
    <r>
      <rPr>
        <sz val="12"/>
        <color indexed="10"/>
        <rFont val="細明體"/>
        <family val="3"/>
        <charset val="136"/>
      </rPr>
      <t>範圍</t>
    </r>
    <r>
      <rPr>
        <sz val="12"/>
        <color indexed="10"/>
        <rFont val="Times New Roman"/>
        <family val="1"/>
      </rPr>
      <t>)/AVERAGE(</t>
    </r>
    <r>
      <rPr>
        <sz val="12"/>
        <color indexed="10"/>
        <rFont val="細明體"/>
        <family val="3"/>
        <charset val="136"/>
      </rPr>
      <t>範圍</t>
    </r>
    <r>
      <rPr>
        <sz val="12"/>
        <color indexed="10"/>
        <rFont val="Times New Roman"/>
        <family val="1"/>
      </rPr>
      <t>)</t>
    </r>
    <phoneticPr fontId="3" type="noConversion"/>
  </si>
  <si>
    <t>NO</t>
    <phoneticPr fontId="3" type="noConversion"/>
  </si>
  <si>
    <t>T001</t>
    <phoneticPr fontId="3" type="noConversion"/>
  </si>
  <si>
    <t>T002</t>
  </si>
  <si>
    <t>T003</t>
  </si>
  <si>
    <t>T004</t>
  </si>
  <si>
    <t>T005</t>
  </si>
  <si>
    <t>T006</t>
  </si>
  <si>
    <t>T007</t>
  </si>
  <si>
    <t>T008</t>
  </si>
  <si>
    <t>T009</t>
  </si>
  <si>
    <t>T010</t>
  </si>
  <si>
    <t>T011</t>
  </si>
  <si>
    <t>T012</t>
  </si>
  <si>
    <t>T013</t>
  </si>
  <si>
    <t>T014</t>
  </si>
  <si>
    <t>T015</t>
  </si>
  <si>
    <t>T016</t>
  </si>
  <si>
    <t>T017</t>
  </si>
  <si>
    <t>T018</t>
  </si>
  <si>
    <t>T019</t>
  </si>
  <si>
    <t>T020</t>
  </si>
  <si>
    <t>T021</t>
  </si>
  <si>
    <t>T022</t>
  </si>
  <si>
    <t>T023</t>
  </si>
  <si>
    <t>T024</t>
  </si>
  <si>
    <t>T025</t>
  </si>
  <si>
    <t>T026</t>
  </si>
  <si>
    <t>T027</t>
  </si>
  <si>
    <t>T028</t>
  </si>
  <si>
    <t>T029</t>
  </si>
  <si>
    <t>T030</t>
  </si>
  <si>
    <t>T031</t>
  </si>
  <si>
    <t>T032</t>
  </si>
  <si>
    <t>T033</t>
  </si>
  <si>
    <t>T034</t>
  </si>
  <si>
    <t>練習</t>
  </si>
  <si>
    <r>
      <t>傳回較標準常態累加分配小</t>
    </r>
    <r>
      <rPr>
        <sz val="12"/>
        <color rgb="FF0070C0"/>
        <rFont val="Trebuchet MS"/>
        <family val="2"/>
      </rPr>
      <t>0.5</t>
    </r>
    <r>
      <rPr>
        <sz val="12"/>
        <color rgb="FF0070C0"/>
        <rFont val="微軟正黑體"/>
        <family val="2"/>
        <charset val="136"/>
      </rPr>
      <t>的值</t>
    </r>
    <r>
      <rPr>
        <sz val="12"/>
        <color rgb="FF0070C0"/>
        <rFont val="Trebuchet MS"/>
        <family val="2"/>
      </rPr>
      <t>GUASS()</t>
    </r>
  </si>
  <si>
    <r>
      <t>信賴區間之範圍</t>
    </r>
    <r>
      <rPr>
        <sz val="12"/>
        <color rgb="FF0070C0"/>
        <rFont val="Trebuchet MS"/>
        <family val="2"/>
      </rPr>
      <t>CONFIDENCE()</t>
    </r>
    <r>
      <rPr>
        <sz val="12"/>
        <color rgb="FF0070C0"/>
        <rFont val="微軟正黑體"/>
        <family val="2"/>
        <charset val="136"/>
      </rPr>
      <t>、</t>
    </r>
    <r>
      <rPr>
        <sz val="12"/>
        <color rgb="FF0070C0"/>
        <rFont val="Trebuchet MS"/>
        <family val="2"/>
      </rPr>
      <t>CONFIDENCE.NORM()</t>
    </r>
    <r>
      <rPr>
        <sz val="12"/>
        <color rgb="FF0070C0"/>
        <rFont val="微軟正黑體"/>
        <family val="2"/>
        <charset val="136"/>
      </rPr>
      <t>與</t>
    </r>
    <r>
      <rPr>
        <sz val="12"/>
        <color rgb="FF0070C0"/>
        <rFont val="Trebuchet MS"/>
        <family val="2"/>
      </rPr>
      <t>CONFIDENCE.T()</t>
    </r>
  </si>
  <si>
    <r>
      <t>Z</t>
    </r>
    <r>
      <rPr>
        <sz val="12"/>
        <color rgb="FF0070C0"/>
        <rFont val="微軟正黑體"/>
        <family val="2"/>
        <charset val="136"/>
      </rPr>
      <t>檢定</t>
    </r>
    <r>
      <rPr>
        <sz val="12"/>
        <color rgb="FF0070C0"/>
        <rFont val="Trebuchet MS"/>
        <family val="2"/>
      </rPr>
      <t>--ZTEST()</t>
    </r>
    <r>
      <rPr>
        <sz val="12"/>
        <color rgb="FF0070C0"/>
        <rFont val="微軟正黑體"/>
        <family val="2"/>
        <charset val="136"/>
      </rPr>
      <t>與</t>
    </r>
    <r>
      <rPr>
        <sz val="12"/>
        <color rgb="FF0070C0"/>
        <rFont val="Trebuchet MS"/>
        <family val="2"/>
      </rPr>
      <t>Z.TEST()</t>
    </r>
    <r>
      <rPr>
        <sz val="12"/>
        <color rgb="FF0070C0"/>
        <rFont val="微軟正黑體"/>
        <family val="2"/>
        <charset val="136"/>
      </rPr>
      <t>簡</t>
    </r>
  </si>
  <si>
    <r>
      <t>Z</t>
    </r>
    <r>
      <rPr>
        <sz val="12"/>
        <color rgb="FF0070C0"/>
        <rFont val="微軟正黑體"/>
        <family val="2"/>
        <charset val="136"/>
      </rPr>
      <t>檢定</t>
    </r>
    <r>
      <rPr>
        <sz val="12"/>
        <color rgb="FF0070C0"/>
        <rFont val="Trebuchet MS"/>
        <family val="2"/>
      </rPr>
      <t>-</t>
    </r>
    <r>
      <rPr>
        <sz val="12"/>
        <color rgb="FF0070C0"/>
        <rFont val="微軟正黑體"/>
        <family val="2"/>
        <charset val="136"/>
      </rPr>
      <t>兩個母體平均數差異檢定</t>
    </r>
  </si>
  <si>
    <r>
      <t>t</t>
    </r>
    <r>
      <rPr>
        <sz val="12"/>
        <color rgb="FF0070C0"/>
        <rFont val="微軟正黑體"/>
        <family val="2"/>
        <charset val="136"/>
      </rPr>
      <t>分配</t>
    </r>
    <r>
      <rPr>
        <sz val="12"/>
        <color rgb="FF0070C0"/>
        <rFont val="Trebuchet MS"/>
        <family val="2"/>
      </rPr>
      <t>--TDIST()</t>
    </r>
  </si>
  <si>
    <r>
      <t>左尾</t>
    </r>
    <r>
      <rPr>
        <sz val="12"/>
        <color rgb="FF0070C0"/>
        <rFont val="Trebuchet MS"/>
        <family val="2"/>
      </rPr>
      <t>t</t>
    </r>
    <r>
      <rPr>
        <sz val="12"/>
        <color rgb="FF0070C0"/>
        <rFont val="微軟正黑體"/>
        <family val="2"/>
        <charset val="136"/>
      </rPr>
      <t>分配</t>
    </r>
    <r>
      <rPr>
        <sz val="12"/>
        <color rgb="FF0070C0"/>
        <rFont val="Trebuchet MS"/>
        <family val="2"/>
      </rPr>
      <t>T.DIST()</t>
    </r>
    <r>
      <rPr>
        <sz val="12"/>
        <color rgb="FF0070C0"/>
        <rFont val="微軟正黑體"/>
        <family val="2"/>
        <charset val="136"/>
      </rPr>
      <t>、右尾</t>
    </r>
    <r>
      <rPr>
        <sz val="12"/>
        <color rgb="FF0070C0"/>
        <rFont val="Trebuchet MS"/>
        <family val="2"/>
      </rPr>
      <t>T.DIST.RT()</t>
    </r>
    <r>
      <rPr>
        <sz val="12"/>
        <color rgb="FF0070C0"/>
        <rFont val="微軟正黑體"/>
        <family val="2"/>
        <charset val="136"/>
      </rPr>
      <t>與雙尾</t>
    </r>
    <r>
      <rPr>
        <sz val="12"/>
        <color rgb="FF0070C0"/>
        <rFont val="Trebuchet MS"/>
        <family val="2"/>
      </rPr>
      <t>T.DIST.2T()</t>
    </r>
  </si>
  <si>
    <r>
      <t>t</t>
    </r>
    <r>
      <rPr>
        <sz val="12"/>
        <color rgb="FF0070C0"/>
        <rFont val="微軟正黑體"/>
        <family val="2"/>
        <charset val="136"/>
      </rPr>
      <t>分配反函數</t>
    </r>
    <r>
      <rPr>
        <sz val="12"/>
        <color rgb="FF0070C0"/>
        <rFont val="Trebuchet MS"/>
        <family val="2"/>
      </rPr>
      <t>--TINV()</t>
    </r>
  </si>
  <si>
    <r>
      <t>T.INV()</t>
    </r>
    <r>
      <rPr>
        <sz val="12"/>
        <color rgb="FF0070C0"/>
        <rFont val="微軟正黑體"/>
        <family val="2"/>
        <charset val="136"/>
      </rPr>
      <t>與</t>
    </r>
    <r>
      <rPr>
        <sz val="12"/>
        <color rgb="FF0070C0"/>
        <rFont val="Trebuchet MS"/>
        <family val="2"/>
      </rPr>
      <t>T.INV.2T()</t>
    </r>
  </si>
  <si>
    <r>
      <t>t</t>
    </r>
    <r>
      <rPr>
        <sz val="12"/>
        <color rgb="FF0070C0"/>
        <rFont val="微軟正黑體"/>
        <family val="2"/>
        <charset val="136"/>
      </rPr>
      <t>檢定</t>
    </r>
    <r>
      <rPr>
        <sz val="12"/>
        <color rgb="FF0070C0"/>
        <rFont val="Trebuchet MS"/>
        <family val="2"/>
      </rPr>
      <t>--TTEST()</t>
    </r>
    <r>
      <rPr>
        <sz val="12"/>
        <color rgb="FF0070C0"/>
        <rFont val="微軟正黑體"/>
        <family val="2"/>
        <charset val="136"/>
      </rPr>
      <t>與</t>
    </r>
    <r>
      <rPr>
        <sz val="12"/>
        <color rgb="FF0070C0"/>
        <rFont val="Trebuchet MS"/>
        <family val="2"/>
      </rPr>
      <t>T.TEST()</t>
    </r>
    <r>
      <rPr>
        <sz val="12"/>
        <color rgb="FF0070C0"/>
        <rFont val="微軟正黑體"/>
        <family val="2"/>
        <charset val="136"/>
      </rPr>
      <t>函數</t>
    </r>
  </si>
  <si>
    <r>
      <t>卡方分配</t>
    </r>
    <r>
      <rPr>
        <sz val="12"/>
        <color rgb="FF0070C0"/>
        <rFont val="Trebuchet MS"/>
        <family val="2"/>
      </rPr>
      <t>CHIDIST()</t>
    </r>
    <r>
      <rPr>
        <sz val="12"/>
        <color rgb="FF0070C0"/>
        <rFont val="微軟正黑體"/>
        <family val="2"/>
        <charset val="136"/>
      </rPr>
      <t>與</t>
    </r>
    <r>
      <rPr>
        <sz val="12"/>
        <color rgb="FF0070C0"/>
        <rFont val="Trebuchet MS"/>
        <family val="2"/>
      </rPr>
      <t>CHISQ.DIST.RT()</t>
    </r>
  </si>
  <si>
    <r>
      <t>卡方分配反函數</t>
    </r>
    <r>
      <rPr>
        <sz val="12"/>
        <color rgb="FF0070C0"/>
        <rFont val="Trebuchet MS"/>
        <family val="2"/>
      </rPr>
      <t>CHIINV()</t>
    </r>
    <r>
      <rPr>
        <sz val="12"/>
        <color rgb="FF0070C0"/>
        <rFont val="微軟正黑體"/>
        <family val="2"/>
        <charset val="136"/>
      </rPr>
      <t>與</t>
    </r>
    <r>
      <rPr>
        <sz val="12"/>
        <color rgb="FF0070C0"/>
        <rFont val="Trebuchet MS"/>
        <family val="2"/>
      </rPr>
      <t>CHISQ.INV.RT()</t>
    </r>
  </si>
  <si>
    <r>
      <t>卡方檢定</t>
    </r>
    <r>
      <rPr>
        <sz val="12"/>
        <color rgb="FF0070C0"/>
        <rFont val="Trebuchet MS"/>
        <family val="2"/>
      </rPr>
      <t>CHITEST()</t>
    </r>
    <r>
      <rPr>
        <sz val="12"/>
        <color rgb="FF0070C0"/>
        <rFont val="微軟正黑體"/>
        <family val="2"/>
        <charset val="136"/>
      </rPr>
      <t>與</t>
    </r>
    <r>
      <rPr>
        <sz val="12"/>
        <color rgb="FF0070C0"/>
        <rFont val="Trebuchet MS"/>
        <family val="2"/>
      </rPr>
      <t>CHISQ.TEST()</t>
    </r>
  </si>
  <si>
    <r>
      <t>利用</t>
    </r>
    <r>
      <rPr>
        <sz val="12"/>
        <color rgb="FF0070C0"/>
        <rFont val="Trebuchet MS"/>
        <family val="2"/>
      </rPr>
      <t>CHITEST()</t>
    </r>
    <r>
      <rPr>
        <sz val="12"/>
        <color rgb="FF0070C0"/>
        <rFont val="微軟正黑體"/>
        <family val="2"/>
        <charset val="136"/>
      </rPr>
      <t>或</t>
    </r>
    <r>
      <rPr>
        <sz val="12"/>
        <color rgb="FF0070C0"/>
        <rFont val="Trebuchet MS"/>
        <family val="2"/>
      </rPr>
      <t>CHISQ.TEST()</t>
    </r>
  </si>
  <si>
    <r>
      <t>F</t>
    </r>
    <r>
      <rPr>
        <sz val="12"/>
        <color rgb="FF0070C0"/>
        <rFont val="微軟正黑體"/>
        <family val="2"/>
        <charset val="136"/>
      </rPr>
      <t>分配</t>
    </r>
    <r>
      <rPr>
        <sz val="12"/>
        <color rgb="FF0070C0"/>
        <rFont val="Trebuchet MS"/>
        <family val="2"/>
      </rPr>
      <t>FDIST()</t>
    </r>
    <r>
      <rPr>
        <sz val="12"/>
        <color rgb="FF0070C0"/>
        <rFont val="微軟正黑體"/>
        <family val="2"/>
        <charset val="136"/>
      </rPr>
      <t>與</t>
    </r>
    <r>
      <rPr>
        <sz val="12"/>
        <color rgb="FF0070C0"/>
        <rFont val="Trebuchet MS"/>
        <family val="2"/>
      </rPr>
      <t>F.DIST.RT()</t>
    </r>
  </si>
  <si>
    <r>
      <t>F</t>
    </r>
    <r>
      <rPr>
        <sz val="12"/>
        <color rgb="FF0070C0"/>
        <rFont val="微軟正黑體"/>
        <family val="2"/>
        <charset val="136"/>
      </rPr>
      <t>分配反函數</t>
    </r>
    <r>
      <rPr>
        <sz val="12"/>
        <color rgb="FF0070C0"/>
        <rFont val="Trebuchet MS"/>
        <family val="2"/>
      </rPr>
      <t>FINV()</t>
    </r>
    <r>
      <rPr>
        <sz val="12"/>
        <color rgb="FF0070C0"/>
        <rFont val="微軟正黑體"/>
        <family val="2"/>
        <charset val="136"/>
      </rPr>
      <t>與</t>
    </r>
    <r>
      <rPr>
        <sz val="12"/>
        <color rgb="FF0070C0"/>
        <rFont val="Trebuchet MS"/>
        <family val="2"/>
      </rPr>
      <t>F.INV.RT()</t>
    </r>
  </si>
  <si>
    <r>
      <t>F</t>
    </r>
    <r>
      <rPr>
        <sz val="12"/>
        <color rgb="FF0070C0"/>
        <rFont val="微軟正黑體"/>
        <family val="2"/>
        <charset val="136"/>
      </rPr>
      <t>檢定</t>
    </r>
    <r>
      <rPr>
        <sz val="12"/>
        <color rgb="FF0070C0"/>
        <rFont val="Trebuchet MS"/>
        <family val="2"/>
      </rPr>
      <t>FTEST()</t>
    </r>
    <r>
      <rPr>
        <sz val="12"/>
        <color rgb="FF0070C0"/>
        <rFont val="微軟正黑體"/>
        <family val="2"/>
        <charset val="136"/>
      </rPr>
      <t>與</t>
    </r>
    <r>
      <rPr>
        <sz val="12"/>
        <color rgb="FF0070C0"/>
        <rFont val="Trebuchet MS"/>
        <family val="2"/>
      </rPr>
      <t>F.TEST()</t>
    </r>
  </si>
  <si>
    <r>
      <t>單因子變異數分析（</t>
    </r>
    <r>
      <rPr>
        <sz val="12"/>
        <color rgb="FF0070C0"/>
        <rFont val="Trebuchet MS"/>
        <family val="2"/>
      </rPr>
      <t>ANOVA</t>
    </r>
    <r>
      <rPr>
        <sz val="12"/>
        <color rgb="FF0070C0"/>
        <rFont val="微軟正黑體"/>
        <family val="2"/>
        <charset val="136"/>
      </rPr>
      <t>）</t>
    </r>
  </si>
  <si>
    <r>
      <t>統計函數</t>
    </r>
    <r>
      <rPr>
        <b/>
        <sz val="16"/>
        <color rgb="FF0070C0"/>
        <rFont val="Trebuchet MS"/>
        <family val="2"/>
      </rPr>
      <t>(</t>
    </r>
    <r>
      <rPr>
        <b/>
        <sz val="16"/>
        <color rgb="FF0070C0"/>
        <rFont val="微軟正黑體"/>
        <family val="2"/>
        <charset val="136"/>
      </rPr>
      <t>二</t>
    </r>
    <r>
      <rPr>
        <b/>
        <sz val="16"/>
        <color rgb="FF0070C0"/>
        <rFont val="Trebuchet MS"/>
        <family val="2"/>
      </rPr>
      <t>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</si>
</sst>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_(* #,##0.00_);_(* \(#,##0.00\);_(* &quot;-&quot;??_);_(@_)"/>
    <numFmt numFmtId="177" formatCode="0.000"/>
    <numFmt numFmtId="178" formatCode="0.0000"/>
    <numFmt numFmtId="179" formatCode="0.00_);[Red]\(0.00\)"/>
    <numFmt numFmtId="180" formatCode="0.000000"/>
    <numFmt numFmtId="181" formatCode="0.0"/>
    <numFmt numFmtId="182" formatCode="0.0%"/>
    <numFmt numFmtId="183" formatCode="0.0_ "/>
    <numFmt numFmtId="184" formatCode="0.00_ "/>
    <numFmt numFmtId="185" formatCode="0.0;_䐀"/>
    <numFmt numFmtId="186" formatCode="0.0000_ "/>
    <numFmt numFmtId="187" formatCode="0.0000%"/>
    <numFmt numFmtId="188" formatCode="0.000%"/>
    <numFmt numFmtId="189" formatCode="_-* #,##0_-;\-* #,##0_-;_-* &quot;-&quot;??_-;_-@_-"/>
    <numFmt numFmtId="190" formatCode="_-* #,##0"/>
    <numFmt numFmtId="191" formatCode="m&quot;月&quot;d&quot;日&quot;"/>
  </numFmts>
  <fonts count="41" x14ac:knownFonts="1">
    <font>
      <sz val="12"/>
      <name val="Times New Roman"/>
      <family val="1"/>
    </font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細明體"/>
      <family val="3"/>
      <charset val="136"/>
    </font>
    <font>
      <b/>
      <sz val="12"/>
      <name val="Times New Roman"/>
      <family val="1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vertAlign val="subscript"/>
      <sz val="12"/>
      <name val="新細明體"/>
      <family val="1"/>
      <charset val="136"/>
      <scheme val="minor"/>
    </font>
    <font>
      <b/>
      <sz val="12"/>
      <name val="新細明體"/>
      <family val="1"/>
      <charset val="136"/>
    </font>
    <font>
      <sz val="12"/>
      <color theme="1"/>
      <name val="新細明體"/>
      <family val="2"/>
      <charset val="136"/>
    </font>
    <font>
      <sz val="12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0"/>
      <name val="新細明體"/>
      <family val="1"/>
      <charset val="136"/>
    </font>
    <font>
      <sz val="8"/>
      <name val="Courier"/>
      <family val="3"/>
    </font>
    <font>
      <sz val="12"/>
      <color rgb="FF333333"/>
      <name val="Microsoft JhengHei UI"/>
      <family val="2"/>
      <charset val="136"/>
    </font>
    <font>
      <sz val="12"/>
      <name val="細明體"/>
      <family val="3"/>
      <charset val="136"/>
    </font>
    <font>
      <u/>
      <sz val="12"/>
      <color theme="10"/>
      <name val="新細明體"/>
      <family val="2"/>
      <charset val="136"/>
      <scheme val="minor"/>
    </font>
    <font>
      <sz val="12"/>
      <color rgb="FF666666"/>
      <name val="Microsoft JhengHei UI"/>
      <family val="2"/>
      <charset val="136"/>
    </font>
    <font>
      <u/>
      <sz val="12"/>
      <color rgb="FF7030A0"/>
      <name val="新細明體"/>
      <family val="2"/>
      <charset val="136"/>
      <scheme val="minor"/>
    </font>
    <font>
      <sz val="12"/>
      <color rgb="FF7030A0"/>
      <name val="Microsoft JhengHei UI"/>
      <family val="2"/>
      <charset val="136"/>
    </font>
    <font>
      <sz val="12"/>
      <color rgb="FF7030A0"/>
      <name val="Times New Roman"/>
      <family val="1"/>
    </font>
    <font>
      <sz val="12"/>
      <color indexed="12"/>
      <name val="Times New Roman"/>
      <family val="1"/>
    </font>
    <font>
      <sz val="12"/>
      <color indexed="12"/>
      <name val="細明體"/>
      <family val="3"/>
      <charset val="136"/>
    </font>
    <font>
      <sz val="12"/>
      <color indexed="56"/>
      <name val="Times New Roman"/>
      <family val="1"/>
    </font>
    <font>
      <sz val="12"/>
      <color indexed="56"/>
      <name val="細明體"/>
      <family val="3"/>
      <charset val="136"/>
    </font>
    <font>
      <sz val="12"/>
      <name val="Verdana"/>
      <family val="2"/>
    </font>
    <font>
      <sz val="12"/>
      <color indexed="12"/>
      <name val="Verdana"/>
      <family val="2"/>
    </font>
    <font>
      <sz val="12"/>
      <color indexed="53"/>
      <name val="Verdana"/>
      <family val="2"/>
    </font>
    <font>
      <sz val="12"/>
      <color indexed="53"/>
      <name val="Times New Roman"/>
      <family val="1"/>
    </font>
    <font>
      <sz val="12"/>
      <color indexed="14"/>
      <name val="Verdana"/>
      <family val="2"/>
    </font>
    <font>
      <sz val="12"/>
      <color indexed="14"/>
      <name val="Times New Roman"/>
      <family val="1"/>
    </font>
    <font>
      <sz val="12"/>
      <color indexed="10"/>
      <name val="細明體"/>
      <family val="3"/>
      <charset val="136"/>
    </font>
    <font>
      <sz val="12"/>
      <color indexed="10"/>
      <name val="Times New Roman"/>
      <family val="1"/>
    </font>
    <font>
      <sz val="12"/>
      <color rgb="FF0070C0"/>
      <name val="微軟正黑體"/>
      <family val="2"/>
      <charset val="136"/>
    </font>
    <font>
      <sz val="12"/>
      <color rgb="FF0070C0"/>
      <name val="Trebuchet MS"/>
      <family val="2"/>
    </font>
    <font>
      <sz val="12"/>
      <color rgb="FF0070C0"/>
      <name val="Times New Roman"/>
      <family val="1"/>
    </font>
    <font>
      <b/>
      <sz val="16"/>
      <color rgb="FF0070C0"/>
      <name val="微軟正黑體"/>
      <family val="2"/>
      <charset val="136"/>
    </font>
    <font>
      <b/>
      <sz val="16"/>
      <color rgb="FF0070C0"/>
      <name val="Trebuchet MS"/>
      <family val="2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gradientFill degree="18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patternFill patternType="solid">
        <fgColor rgb="FFD8D8D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9" fontId="2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/>
    <xf numFmtId="0" fontId="5" fillId="0" borderId="0"/>
    <xf numFmtId="0" fontId="5" fillId="0" borderId="0"/>
    <xf numFmtId="176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/>
    <xf numFmtId="176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13" fillId="0" borderId="0"/>
    <xf numFmtId="0" fontId="1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28">
    <xf numFmtId="0" fontId="0" fillId="0" borderId="0" xfId="0"/>
    <xf numFmtId="0" fontId="7" fillId="0" borderId="0" xfId="2" applyFont="1"/>
    <xf numFmtId="0" fontId="7" fillId="0" borderId="0" xfId="0" applyFont="1"/>
    <xf numFmtId="0" fontId="7" fillId="0" borderId="2" xfId="0" applyFont="1" applyBorder="1"/>
    <xf numFmtId="0" fontId="7" fillId="0" borderId="1" xfId="0" applyFont="1" applyBorder="1" applyAlignment="1">
      <alignment horizontal="center"/>
    </xf>
    <xf numFmtId="2" fontId="7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183" fontId="7" fillId="2" borderId="0" xfId="2" applyNumberFormat="1" applyFont="1" applyFill="1"/>
    <xf numFmtId="185" fontId="7" fillId="2" borderId="0" xfId="2" applyNumberFormat="1" applyFont="1" applyFill="1"/>
    <xf numFmtId="184" fontId="7" fillId="0" borderId="0" xfId="2" applyNumberFormat="1" applyFont="1"/>
    <xf numFmtId="182" fontId="7" fillId="0" borderId="0" xfId="1" applyNumberFormat="1" applyFont="1"/>
    <xf numFmtId="184" fontId="7" fillId="0" borderId="0" xfId="0" applyNumberFormat="1" applyFont="1"/>
    <xf numFmtId="2" fontId="7" fillId="2" borderId="0" xfId="0" applyNumberFormat="1" applyFont="1" applyFill="1"/>
    <xf numFmtId="177" fontId="7" fillId="0" borderId="0" xfId="0" applyNumberFormat="1" applyFont="1"/>
    <xf numFmtId="0" fontId="7" fillId="0" borderId="0" xfId="0" quotePrefix="1" applyFont="1" applyAlignment="1">
      <alignment horizontal="left"/>
    </xf>
    <xf numFmtId="181" fontId="7" fillId="0" borderId="0" xfId="2" applyNumberFormat="1" applyFont="1"/>
    <xf numFmtId="2" fontId="7" fillId="0" borderId="0" xfId="2" applyNumberFormat="1" applyFont="1"/>
    <xf numFmtId="0" fontId="8" fillId="0" borderId="0" xfId="2" applyFont="1" applyAlignment="1">
      <alignment horizontal="right"/>
    </xf>
    <xf numFmtId="3" fontId="7" fillId="0" borderId="0" xfId="2" applyNumberFormat="1" applyFont="1"/>
    <xf numFmtId="180" fontId="7" fillId="0" borderId="0" xfId="0" applyNumberFormat="1" applyFont="1"/>
    <xf numFmtId="179" fontId="7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left"/>
    </xf>
    <xf numFmtId="2" fontId="7" fillId="0" borderId="0" xfId="0" quotePrefix="1" applyNumberFormat="1" applyFont="1"/>
    <xf numFmtId="0" fontId="7" fillId="0" borderId="0" xfId="0" pivotButton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182" fontId="7" fillId="0" borderId="0" xfId="0" applyNumberFormat="1" applyFont="1"/>
    <xf numFmtId="10" fontId="7" fillId="0" borderId="0" xfId="0" applyNumberFormat="1" applyFont="1"/>
    <xf numFmtId="183" fontId="7" fillId="0" borderId="0" xfId="0" applyNumberFormat="1" applyFont="1"/>
    <xf numFmtId="0" fontId="8" fillId="0" borderId="0" xfId="2" applyFont="1" applyAlignment="1">
      <alignment horizontal="left"/>
    </xf>
    <xf numFmtId="0" fontId="7" fillId="2" borderId="0" xfId="2" applyFont="1" applyFill="1"/>
    <xf numFmtId="0" fontId="8" fillId="0" borderId="0" xfId="2" applyFont="1"/>
    <xf numFmtId="0" fontId="8" fillId="0" borderId="0" xfId="2" quotePrefix="1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0" applyFont="1" applyAlignment="1">
      <alignment horizontal="left"/>
    </xf>
    <xf numFmtId="0" fontId="7" fillId="2" borderId="0" xfId="0" applyFont="1" applyFill="1"/>
    <xf numFmtId="183" fontId="7" fillId="2" borderId="0" xfId="0" applyNumberFormat="1" applyFont="1" applyFill="1"/>
    <xf numFmtId="182" fontId="7" fillId="2" borderId="0" xfId="1" applyNumberFormat="1" applyFont="1" applyFill="1"/>
    <xf numFmtId="181" fontId="7" fillId="0" borderId="0" xfId="0" applyNumberFormat="1" applyFont="1"/>
    <xf numFmtId="2" fontId="8" fillId="0" borderId="0" xfId="0" applyNumberFormat="1" applyFont="1"/>
    <xf numFmtId="9" fontId="7" fillId="0" borderId="0" xfId="0" applyNumberFormat="1" applyFont="1"/>
    <xf numFmtId="178" fontId="7" fillId="0" borderId="0" xfId="0" applyNumberFormat="1" applyFont="1"/>
    <xf numFmtId="0" fontId="7" fillId="3" borderId="0" xfId="2" applyFont="1" applyFill="1"/>
    <xf numFmtId="0" fontId="8" fillId="3" borderId="0" xfId="2" applyFont="1" applyFill="1" applyAlignment="1">
      <alignment horizontal="right"/>
    </xf>
    <xf numFmtId="9" fontId="8" fillId="4" borderId="0" xfId="2" applyNumberFormat="1" applyFont="1" applyFill="1"/>
    <xf numFmtId="182" fontId="8" fillId="4" borderId="0" xfId="2" applyNumberFormat="1" applyFont="1" applyFill="1"/>
    <xf numFmtId="0" fontId="8" fillId="3" borderId="0" xfId="2" applyFont="1" applyFill="1"/>
    <xf numFmtId="0" fontId="7" fillId="4" borderId="0" xfId="2" applyFont="1" applyFill="1"/>
    <xf numFmtId="0" fontId="8" fillId="4" borderId="0" xfId="2" applyFont="1" applyFill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7" fillId="0" borderId="0" xfId="4" applyFont="1"/>
    <xf numFmtId="0" fontId="7" fillId="0" borderId="0" xfId="4" applyFont="1" applyAlignment="1">
      <alignment horizontal="center"/>
    </xf>
    <xf numFmtId="0" fontId="7" fillId="0" borderId="0" xfId="4" applyFont="1" applyAlignment="1">
      <alignment horizontal="right"/>
    </xf>
    <xf numFmtId="0" fontId="5" fillId="0" borderId="0" xfId="2"/>
    <xf numFmtId="177" fontId="7" fillId="0" borderId="0" xfId="4" applyNumberFormat="1" applyFont="1"/>
    <xf numFmtId="2" fontId="7" fillId="0" borderId="0" xfId="4" applyNumberFormat="1" applyFont="1"/>
    <xf numFmtId="0" fontId="8" fillId="0" borderId="0" xfId="4" applyFont="1" applyAlignment="1">
      <alignment horizontal="center"/>
    </xf>
    <xf numFmtId="2" fontId="5" fillId="0" borderId="0" xfId="2" applyNumberFormat="1"/>
    <xf numFmtId="181" fontId="5" fillId="0" borderId="0" xfId="2" applyNumberFormat="1"/>
    <xf numFmtId="186" fontId="5" fillId="0" borderId="0" xfId="2" applyNumberFormat="1"/>
    <xf numFmtId="0" fontId="7" fillId="0" borderId="0" xfId="2" applyFont="1" applyAlignment="1">
      <alignment vertical="center"/>
    </xf>
    <xf numFmtId="186" fontId="7" fillId="0" borderId="0" xfId="2" applyNumberFormat="1" applyFont="1"/>
    <xf numFmtId="183" fontId="7" fillId="0" borderId="0" xfId="2" applyNumberFormat="1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8" fillId="0" borderId="0" xfId="4" applyFont="1" applyAlignment="1">
      <alignment horizontal="right"/>
    </xf>
    <xf numFmtId="182" fontId="7" fillId="0" borderId="0" xfId="5" applyNumberFormat="1" applyFont="1" applyAlignment="1"/>
    <xf numFmtId="0" fontId="5" fillId="0" borderId="0" xfId="6">
      <alignment vertical="center"/>
    </xf>
    <xf numFmtId="0" fontId="7" fillId="0" borderId="0" xfId="6" applyFont="1">
      <alignment vertical="center"/>
    </xf>
    <xf numFmtId="0" fontId="8" fillId="0" borderId="0" xfId="6" applyFont="1">
      <alignment vertical="center"/>
    </xf>
    <xf numFmtId="0" fontId="7" fillId="0" borderId="0" xfId="7" applyFont="1"/>
    <xf numFmtId="0" fontId="7" fillId="0" borderId="0" xfId="4" applyFont="1" applyAlignment="1">
      <alignment horizontal="left"/>
    </xf>
    <xf numFmtId="0" fontId="5" fillId="0" borderId="0" xfId="9"/>
    <xf numFmtId="0" fontId="11" fillId="0" borderId="0" xfId="9" applyFont="1" applyAlignment="1">
      <alignment horizontal="right"/>
    </xf>
    <xf numFmtId="3" fontId="5" fillId="0" borderId="0" xfId="9" applyNumberFormat="1"/>
    <xf numFmtId="182" fontId="7" fillId="0" borderId="0" xfId="12" applyNumberFormat="1" applyFont="1" applyAlignment="1"/>
    <xf numFmtId="0" fontId="7" fillId="0" borderId="0" xfId="4" quotePrefix="1" applyFont="1" applyAlignment="1">
      <alignment horizontal="left"/>
    </xf>
    <xf numFmtId="0" fontId="8" fillId="0" borderId="0" xfId="4" applyFont="1"/>
    <xf numFmtId="187" fontId="7" fillId="0" borderId="0" xfId="12" applyNumberFormat="1" applyFont="1" applyAlignment="1"/>
    <xf numFmtId="188" fontId="7" fillId="0" borderId="0" xfId="12" applyNumberFormat="1" applyFont="1" applyAlignment="1"/>
    <xf numFmtId="0" fontId="8" fillId="0" borderId="0" xfId="0" applyFont="1" applyAlignment="1">
      <alignment horizontal="right" wrapText="1"/>
    </xf>
    <xf numFmtId="0" fontId="11" fillId="0" borderId="0" xfId="13" applyFont="1" applyAlignment="1"/>
    <xf numFmtId="0" fontId="11" fillId="0" borderId="0" xfId="13" applyFont="1" applyAlignment="1">
      <alignment horizontal="right"/>
    </xf>
    <xf numFmtId="0" fontId="12" fillId="0" borderId="0" xfId="13">
      <alignment vertical="center"/>
    </xf>
    <xf numFmtId="0" fontId="12" fillId="0" borderId="0" xfId="13" applyAlignment="1"/>
    <xf numFmtId="0" fontId="5" fillId="0" borderId="0" xfId="14" applyFont="1" applyAlignment="1">
      <alignment horizontal="left" wrapText="1"/>
    </xf>
    <xf numFmtId="189" fontId="5" fillId="0" borderId="0" xfId="15" applyNumberFormat="1" applyFont="1" applyFill="1" applyBorder="1" applyAlignment="1">
      <alignment horizontal="right" wrapText="1"/>
    </xf>
    <xf numFmtId="0" fontId="11" fillId="0" borderId="0" xfId="16" applyFont="1" applyAlignment="1"/>
    <xf numFmtId="0" fontId="11" fillId="0" borderId="0" xfId="16" applyFont="1" applyAlignment="1">
      <alignment horizontal="right"/>
    </xf>
    <xf numFmtId="0" fontId="5" fillId="0" borderId="0" xfId="17">
      <alignment vertical="center"/>
    </xf>
    <xf numFmtId="0" fontId="13" fillId="0" borderId="0" xfId="16" applyAlignment="1"/>
    <xf numFmtId="0" fontId="5" fillId="0" borderId="0" xfId="18" applyFont="1" applyAlignment="1">
      <alignment horizontal="left" wrapText="1"/>
    </xf>
    <xf numFmtId="189" fontId="5" fillId="0" borderId="0" xfId="10" applyNumberFormat="1" applyFont="1" applyFill="1" applyBorder="1" applyAlignment="1">
      <alignment horizontal="right" wrapText="1"/>
    </xf>
    <xf numFmtId="0" fontId="1" fillId="0" borderId="0" xfId="19">
      <alignment vertical="center"/>
    </xf>
    <xf numFmtId="0" fontId="11" fillId="0" borderId="0" xfId="0" quotePrefix="1" applyFont="1" applyAlignment="1">
      <alignment horizontal="left"/>
    </xf>
    <xf numFmtId="0" fontId="11" fillId="0" borderId="0" xfId="0" applyFont="1"/>
    <xf numFmtId="2" fontId="5" fillId="0" borderId="0" xfId="0" applyNumberFormat="1" applyFont="1"/>
    <xf numFmtId="177" fontId="5" fillId="0" borderId="0" xfId="0" applyNumberFormat="1" applyFont="1"/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quotePrefix="1" applyNumberFormat="1" applyFont="1"/>
    <xf numFmtId="0" fontId="14" fillId="0" borderId="0" xfId="0" applyFont="1" applyAlignment="1">
      <alignment horizontal="right"/>
    </xf>
    <xf numFmtId="0" fontId="15" fillId="0" borderId="3" xfId="0" applyFont="1" applyBorder="1" applyAlignment="1">
      <alignment wrapText="1"/>
    </xf>
    <xf numFmtId="0" fontId="11" fillId="0" borderId="0" xfId="0" applyFont="1" applyAlignment="1">
      <alignment horizontal="right"/>
    </xf>
    <xf numFmtId="178" fontId="5" fillId="0" borderId="0" xfId="0" applyNumberFormat="1" applyFont="1"/>
    <xf numFmtId="177" fontId="8" fillId="0" borderId="0" xfId="0" applyNumberFormat="1" applyFont="1"/>
    <xf numFmtId="189" fontId="0" fillId="0" borderId="0" xfId="0" applyNumberFormat="1" applyAlignment="1">
      <alignment horizontal="left"/>
    </xf>
    <xf numFmtId="189" fontId="7" fillId="0" borderId="0" xfId="0" applyNumberFormat="1" applyFont="1" applyAlignment="1">
      <alignment horizontal="left"/>
    </xf>
    <xf numFmtId="190" fontId="5" fillId="0" borderId="0" xfId="20" applyNumberFormat="1" applyFont="1" applyAlignment="1"/>
    <xf numFmtId="177" fontId="7" fillId="0" borderId="2" xfId="0" applyNumberFormat="1" applyFont="1" applyBorder="1"/>
    <xf numFmtId="177" fontId="5" fillId="0" borderId="2" xfId="0" applyNumberFormat="1" applyFont="1" applyBorder="1"/>
    <xf numFmtId="0" fontId="7" fillId="0" borderId="0" xfId="9" applyFont="1"/>
    <xf numFmtId="0" fontId="8" fillId="0" borderId="0" xfId="9" applyFont="1" applyAlignment="1">
      <alignment horizontal="right"/>
    </xf>
    <xf numFmtId="3" fontId="7" fillId="0" borderId="0" xfId="9" applyNumberFormat="1" applyFont="1"/>
    <xf numFmtId="0" fontId="7" fillId="0" borderId="0" xfId="9" quotePrefix="1" applyFont="1" applyAlignment="1">
      <alignment horizontal="left"/>
    </xf>
    <xf numFmtId="0" fontId="8" fillId="0" borderId="0" xfId="9" quotePrefix="1" applyFont="1" applyAlignment="1">
      <alignment horizontal="right"/>
    </xf>
    <xf numFmtId="0" fontId="5" fillId="0" borderId="0" xfId="9" quotePrefix="1" applyAlignment="1">
      <alignment horizontal="left"/>
    </xf>
    <xf numFmtId="0" fontId="11" fillId="0" borderId="0" xfId="9" quotePrefix="1" applyFont="1" applyAlignment="1">
      <alignment horizontal="right"/>
    </xf>
    <xf numFmtId="1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21" applyAlignment="1" applyProtection="1">
      <alignment horizontal="right" vertical="center"/>
      <protection locked="0"/>
    </xf>
    <xf numFmtId="0" fontId="5" fillId="0" borderId="0" xfId="21">
      <alignment vertical="center"/>
    </xf>
    <xf numFmtId="0" fontId="7" fillId="0" borderId="0" xfId="22" applyFont="1" applyAlignment="1" applyProtection="1">
      <alignment horizontal="right" vertical="center"/>
      <protection locked="0"/>
    </xf>
    <xf numFmtId="0" fontId="7" fillId="0" borderId="0" xfId="21" applyFont="1">
      <alignment vertical="center"/>
    </xf>
    <xf numFmtId="1" fontId="5" fillId="0" borderId="0" xfId="21" applyNumberFormat="1" applyAlignment="1" applyProtection="1">
      <alignment horizontal="right" vertical="center"/>
      <protection locked="0"/>
    </xf>
    <xf numFmtId="1" fontId="5" fillId="0" borderId="0" xfId="22" applyNumberFormat="1" applyFont="1" applyAlignment="1" applyProtection="1">
      <alignment horizontal="right" vertical="center"/>
      <protection locked="0"/>
    </xf>
    <xf numFmtId="1" fontId="7" fillId="0" borderId="0" xfId="22" applyNumberFormat="1" applyFont="1" applyAlignment="1" applyProtection="1">
      <alignment horizontal="right" vertical="center"/>
      <protection locked="0"/>
    </xf>
    <xf numFmtId="0" fontId="8" fillId="0" borderId="0" xfId="21" applyFont="1" applyAlignment="1">
      <alignment horizontal="right" vertical="center"/>
    </xf>
    <xf numFmtId="0" fontId="7" fillId="0" borderId="0" xfId="22" applyFont="1">
      <alignment vertical="center"/>
    </xf>
    <xf numFmtId="0" fontId="17" fillId="5" borderId="4" xfId="0" applyFont="1" applyFill="1" applyBorder="1" applyAlignment="1">
      <alignment horizontal="left" vertical="center"/>
    </xf>
    <xf numFmtId="0" fontId="18" fillId="6" borderId="4" xfId="0" applyFont="1" applyFill="1" applyBorder="1" applyAlignment="1">
      <alignment horizontal="center"/>
    </xf>
    <xf numFmtId="0" fontId="18" fillId="6" borderId="4" xfId="23" applyFont="1" applyFill="1" applyBorder="1" applyAlignment="1">
      <alignment horizontal="center" shrinkToFit="1"/>
    </xf>
    <xf numFmtId="0" fontId="18" fillId="6" borderId="4" xfId="0" applyFont="1" applyFill="1" applyBorder="1" applyAlignment="1">
      <alignment horizontal="center" shrinkToFit="1"/>
    </xf>
    <xf numFmtId="0" fontId="0" fillId="0" borderId="0" xfId="0" applyAlignment="1">
      <alignment vertical="center"/>
    </xf>
    <xf numFmtId="0" fontId="19" fillId="7" borderId="4" xfId="24" applyFill="1" applyBorder="1" applyAlignment="1">
      <alignment vertical="center"/>
    </xf>
    <xf numFmtId="0" fontId="20" fillId="7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9" fillId="8" borderId="4" xfId="24" applyFill="1" applyBorder="1" applyAlignment="1">
      <alignment vertical="center"/>
    </xf>
    <xf numFmtId="0" fontId="20" fillId="8" borderId="4" xfId="0" applyFont="1" applyFill="1" applyBorder="1" applyAlignment="1">
      <alignment vertical="center"/>
    </xf>
    <xf numFmtId="0" fontId="21" fillId="9" borderId="4" xfId="24" applyFont="1" applyFill="1" applyBorder="1" applyAlignment="1">
      <alignment vertical="center"/>
    </xf>
    <xf numFmtId="0" fontId="22" fillId="9" borderId="4" xfId="0" applyFont="1" applyFill="1" applyBorder="1" applyAlignment="1">
      <alignment vertical="center"/>
    </xf>
    <xf numFmtId="0" fontId="23" fillId="9" borderId="4" xfId="0" applyFont="1" applyFill="1" applyBorder="1" applyAlignment="1">
      <alignment vertical="center"/>
    </xf>
    <xf numFmtId="0" fontId="18" fillId="6" borderId="4" xfId="0" applyFont="1" applyFill="1" applyBorder="1" applyAlignment="1">
      <alignment horizontal="center" wrapText="1"/>
    </xf>
    <xf numFmtId="0" fontId="18" fillId="6" borderId="4" xfId="0" applyFont="1" applyFill="1" applyBorder="1" applyAlignment="1">
      <alignment vertical="top" shrinkToFit="1"/>
    </xf>
    <xf numFmtId="0" fontId="18" fillId="6" borderId="0" xfId="0" applyFont="1" applyFill="1" applyAlignment="1">
      <alignment horizontal="center" shrinkToFit="1"/>
    </xf>
    <xf numFmtId="0" fontId="2" fillId="0" borderId="0" xfId="0" applyFont="1" applyAlignment="1">
      <alignment horizontal="center"/>
    </xf>
    <xf numFmtId="0" fontId="0" fillId="10" borderId="0" xfId="0" applyFill="1"/>
    <xf numFmtId="0" fontId="0" fillId="10" borderId="0" xfId="0" applyFill="1" applyAlignment="1">
      <alignment shrinkToFit="1"/>
    </xf>
    <xf numFmtId="0" fontId="18" fillId="10" borderId="0" xfId="0" applyFont="1" applyFill="1" applyAlignment="1">
      <alignment shrinkToFit="1"/>
    </xf>
    <xf numFmtId="0" fontId="0" fillId="10" borderId="0" xfId="0" quotePrefix="1" applyFill="1"/>
    <xf numFmtId="0" fontId="24" fillId="11" borderId="0" xfId="0" applyFont="1" applyFill="1"/>
    <xf numFmtId="0" fontId="24" fillId="11" borderId="0" xfId="0" applyFont="1" applyFill="1" applyAlignment="1">
      <alignment wrapText="1"/>
    </xf>
    <xf numFmtId="0" fontId="24" fillId="11" borderId="0" xfId="0" applyFont="1" applyFill="1" applyAlignment="1">
      <alignment shrinkToFit="1"/>
    </xf>
    <xf numFmtId="0" fontId="25" fillId="11" borderId="0" xfId="0" applyFont="1" applyFill="1" applyAlignment="1">
      <alignment shrinkToFit="1"/>
    </xf>
    <xf numFmtId="0" fontId="24" fillId="11" borderId="0" xfId="0" quotePrefix="1" applyFont="1" applyFill="1" applyAlignment="1">
      <alignment shrinkToFit="1"/>
    </xf>
    <xf numFmtId="0" fontId="18" fillId="0" borderId="0" xfId="0" applyFont="1" applyAlignment="1">
      <alignment wrapText="1"/>
    </xf>
    <xf numFmtId="0" fontId="2" fillId="0" borderId="0" xfId="0" applyFont="1"/>
    <xf numFmtId="0" fontId="0" fillId="12" borderId="0" xfId="0" applyFill="1"/>
    <xf numFmtId="0" fontId="0" fillId="12" borderId="0" xfId="0" applyFill="1" applyAlignment="1">
      <alignment shrinkToFit="1"/>
    </xf>
    <xf numFmtId="0" fontId="18" fillId="12" borderId="0" xfId="0" applyFont="1" applyFill="1" applyAlignment="1">
      <alignment shrinkToFit="1"/>
    </xf>
    <xf numFmtId="0" fontId="18" fillId="0" borderId="0" xfId="0" applyFont="1"/>
    <xf numFmtId="0" fontId="0" fillId="0" borderId="0" xfId="0" applyAlignment="1">
      <alignment shrinkToFit="1"/>
    </xf>
    <xf numFmtId="0" fontId="18" fillId="0" borderId="0" xfId="0" applyFont="1" applyAlignment="1">
      <alignment shrinkToFit="1"/>
    </xf>
    <xf numFmtId="0" fontId="18" fillId="12" borderId="0" xfId="0" applyFont="1" applyFill="1"/>
    <xf numFmtId="0" fontId="18" fillId="10" borderId="0" xfId="0" applyFont="1" applyFill="1"/>
    <xf numFmtId="0" fontId="0" fillId="13" borderId="0" xfId="0" applyFill="1"/>
    <xf numFmtId="0" fontId="18" fillId="13" borderId="0" xfId="0" applyFont="1" applyFill="1"/>
    <xf numFmtId="0" fontId="0" fillId="13" borderId="0" xfId="0" applyFill="1" applyAlignment="1">
      <alignment shrinkToFit="1"/>
    </xf>
    <xf numFmtId="0" fontId="18" fillId="13" borderId="0" xfId="0" applyFont="1" applyFill="1" applyAlignment="1">
      <alignment shrinkToFit="1"/>
    </xf>
    <xf numFmtId="0" fontId="26" fillId="10" borderId="0" xfId="0" applyFont="1" applyFill="1"/>
    <xf numFmtId="0" fontId="27" fillId="10" borderId="0" xfId="0" applyFont="1" applyFill="1"/>
    <xf numFmtId="0" fontId="26" fillId="10" borderId="0" xfId="0" applyFont="1" applyFill="1" applyAlignment="1">
      <alignment shrinkToFit="1"/>
    </xf>
    <xf numFmtId="0" fontId="27" fillId="10" borderId="0" xfId="0" applyFont="1" applyFill="1" applyAlignment="1">
      <alignment shrinkToFit="1"/>
    </xf>
    <xf numFmtId="0" fontId="0" fillId="0" borderId="0" xfId="0" quotePrefix="1"/>
    <xf numFmtId="191" fontId="0" fillId="0" borderId="0" xfId="0" quotePrefix="1" applyNumberFormat="1"/>
    <xf numFmtId="0" fontId="18" fillId="14" borderId="0" xfId="0" applyFont="1" applyFill="1"/>
    <xf numFmtId="0" fontId="18" fillId="14" borderId="0" xfId="0" applyFont="1" applyFill="1" applyAlignment="1">
      <alignment shrinkToFit="1"/>
    </xf>
    <xf numFmtId="0" fontId="0" fillId="0" borderId="0" xfId="0" quotePrefix="1" applyAlignment="1">
      <alignment shrinkToFit="1"/>
    </xf>
    <xf numFmtId="0" fontId="24" fillId="13" borderId="0" xfId="0" applyFont="1" applyFill="1"/>
    <xf numFmtId="0" fontId="24" fillId="13" borderId="0" xfId="0" applyFont="1" applyFill="1" applyAlignment="1">
      <alignment wrapText="1"/>
    </xf>
    <xf numFmtId="0" fontId="24" fillId="13" borderId="0" xfId="0" quotePrefix="1" applyFont="1" applyFill="1" applyAlignment="1">
      <alignment shrinkToFit="1"/>
    </xf>
    <xf numFmtId="0" fontId="25" fillId="13" borderId="0" xfId="0" applyFont="1" applyFill="1" applyAlignment="1">
      <alignment shrinkToFit="1"/>
    </xf>
    <xf numFmtId="191" fontId="0" fillId="0" borderId="0" xfId="0" quotePrefix="1" applyNumberFormat="1" applyAlignment="1">
      <alignment shrinkToFit="1"/>
    </xf>
    <xf numFmtId="0" fontId="26" fillId="12" borderId="0" xfId="0" applyFont="1" applyFill="1"/>
    <xf numFmtId="0" fontId="26" fillId="12" borderId="0" xfId="0" applyFont="1" applyFill="1" applyAlignment="1">
      <alignment shrinkToFit="1"/>
    </xf>
    <xf numFmtId="0" fontId="27" fillId="12" borderId="0" xfId="0" applyFont="1" applyFill="1" applyAlignment="1">
      <alignment shrinkToFit="1"/>
    </xf>
    <xf numFmtId="0" fontId="26" fillId="0" borderId="0" xfId="0" applyFont="1"/>
    <xf numFmtId="0" fontId="26" fillId="0" borderId="0" xfId="0" applyFont="1" applyAlignment="1">
      <alignment shrinkToFit="1"/>
    </xf>
    <xf numFmtId="0" fontId="27" fillId="0" borderId="0" xfId="0" applyFont="1" applyAlignment="1">
      <alignment shrinkToFit="1"/>
    </xf>
    <xf numFmtId="0" fontId="28" fillId="6" borderId="0" xfId="0" applyFont="1" applyFill="1" applyAlignment="1">
      <alignment horizontal="left"/>
    </xf>
    <xf numFmtId="0" fontId="0" fillId="6" borderId="0" xfId="0" applyFill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4" fillId="0" borderId="0" xfId="0" quotePrefix="1" applyFont="1"/>
    <xf numFmtId="0" fontId="30" fillId="0" borderId="0" xfId="0" applyFont="1" applyAlignment="1">
      <alignment horizontal="left"/>
    </xf>
    <xf numFmtId="0" fontId="31" fillId="0" borderId="0" xfId="0" quotePrefix="1" applyFont="1"/>
    <xf numFmtId="0" fontId="32" fillId="0" borderId="0" xfId="0" applyFont="1" applyAlignment="1">
      <alignment horizontal="left"/>
    </xf>
    <xf numFmtId="0" fontId="33" fillId="0" borderId="0" xfId="0" quotePrefix="1" applyFont="1"/>
    <xf numFmtId="0" fontId="25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5" fillId="0" borderId="0" xfId="0" quotePrefix="1" applyFont="1"/>
    <xf numFmtId="0" fontId="18" fillId="6" borderId="4" xfId="0" applyFont="1" applyFill="1" applyBorder="1" applyAlignment="1">
      <alignment horizontal="left" vertical="top"/>
    </xf>
    <xf numFmtId="0" fontId="20" fillId="7" borderId="4" xfId="0" applyFont="1" applyFill="1" applyBorder="1" applyAlignment="1">
      <alignment horizontal="left" vertical="top"/>
    </xf>
    <xf numFmtId="0" fontId="22" fillId="9" borderId="4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0" fillId="15" borderId="4" xfId="0" applyFont="1" applyFill="1" applyBorder="1" applyAlignment="1">
      <alignment vertical="center"/>
    </xf>
    <xf numFmtId="0" fontId="22" fillId="15" borderId="4" xfId="0" applyFont="1" applyFill="1" applyBorder="1" applyAlignment="1">
      <alignment vertical="center"/>
    </xf>
    <xf numFmtId="0" fontId="19" fillId="16" borderId="4" xfId="24" applyFill="1" applyBorder="1" applyAlignment="1">
      <alignment vertical="center"/>
    </xf>
    <xf numFmtId="0" fontId="20" fillId="16" borderId="4" xfId="0" applyFont="1" applyFill="1" applyBorder="1" applyAlignment="1">
      <alignment vertical="center"/>
    </xf>
    <xf numFmtId="0" fontId="20" fillId="16" borderId="4" xfId="0" applyFont="1" applyFill="1" applyBorder="1" applyAlignment="1">
      <alignment horizontal="left" vertical="top"/>
    </xf>
    <xf numFmtId="0" fontId="0" fillId="16" borderId="4" xfId="0" applyFill="1" applyBorder="1" applyAlignment="1">
      <alignment vertical="center"/>
    </xf>
    <xf numFmtId="0" fontId="36" fillId="0" borderId="0" xfId="0" applyFont="1" applyAlignment="1">
      <alignment horizontal="left" vertical="center" readingOrder="1"/>
    </xf>
    <xf numFmtId="0" fontId="37" fillId="0" borderId="0" xfId="0" applyFont="1" applyAlignment="1">
      <alignment horizontal="left" vertical="center" readingOrder="1"/>
    </xf>
    <xf numFmtId="0" fontId="38" fillId="0" borderId="0" xfId="0" applyFont="1"/>
    <xf numFmtId="0" fontId="7" fillId="17" borderId="0" xfId="4" applyFont="1" applyFill="1"/>
    <xf numFmtId="0" fontId="8" fillId="0" borderId="0" xfId="0" applyFont="1" applyAlignment="1">
      <alignment horizontal="center"/>
    </xf>
    <xf numFmtId="0" fontId="7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5" fillId="0" borderId="0" xfId="2" applyAlignment="1">
      <alignment horizontal="center"/>
    </xf>
    <xf numFmtId="9" fontId="8" fillId="0" borderId="0" xfId="0" applyNumberFormat="1" applyFont="1" applyAlignment="1">
      <alignment horizontal="center"/>
    </xf>
    <xf numFmtId="0" fontId="8" fillId="4" borderId="0" xfId="2" applyFont="1" applyFill="1" applyAlignment="1">
      <alignment horizont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0" xfId="21" applyFont="1" applyAlignment="1">
      <alignment horizontal="center" vertical="center"/>
    </xf>
    <xf numFmtId="0" fontId="39" fillId="0" borderId="0" xfId="0" applyFont="1" applyAlignment="1">
      <alignment horizontal="left" vertical="center" readingOrder="1"/>
    </xf>
  </cellXfs>
  <cellStyles count="25">
    <cellStyle name="一般" xfId="0" builtinId="0"/>
    <cellStyle name="一般 2" xfId="2" xr:uid="{00000000-0005-0000-0000-000001000000}"/>
    <cellStyle name="一般 2 2" xfId="8" xr:uid="{00000000-0005-0000-0000-000002000000}"/>
    <cellStyle name="一般 2 2 2" xfId="17" xr:uid="{00000000-0005-0000-0000-000003000000}"/>
    <cellStyle name="一般 2 3" xfId="19" xr:uid="{00000000-0005-0000-0000-000004000000}"/>
    <cellStyle name="一般 3" xfId="6" xr:uid="{00000000-0005-0000-0000-000005000000}"/>
    <cellStyle name="一般 4" xfId="13" xr:uid="{00000000-0005-0000-0000-000006000000}"/>
    <cellStyle name="一般_Ch06" xfId="21" xr:uid="{00000000-0005-0000-0000-000007000000}"/>
    <cellStyle name="一般_Ch07 練習" xfId="9" xr:uid="{00000000-0005-0000-0000-000008000000}"/>
    <cellStyle name="一般_function2003-text" xfId="23" xr:uid="{00000000-0005-0000-0000-000009000000}"/>
    <cellStyle name="一般_Sheet1" xfId="14" xr:uid="{00000000-0005-0000-0000-00000A000000}"/>
    <cellStyle name="一般_Sheet1 2" xfId="16" xr:uid="{00000000-0005-0000-0000-00000B000000}"/>
    <cellStyle name="一般_Sheet1_1" xfId="18" xr:uid="{00000000-0005-0000-0000-00000C000000}"/>
    <cellStyle name="一般_手機問卷" xfId="22" xr:uid="{00000000-0005-0000-0000-00000D000000}"/>
    <cellStyle name="一般_範例Ch06-統計一" xfId="7" xr:uid="{00000000-0005-0000-0000-00000E000000}"/>
    <cellStyle name="一般_範例Ch07-統計二" xfId="4" xr:uid="{00000000-0005-0000-0000-00000F000000}"/>
    <cellStyle name="千分位" xfId="20" builtinId="3"/>
    <cellStyle name="千分位 2" xfId="10" xr:uid="{00000000-0005-0000-0000-000011000000}"/>
    <cellStyle name="千分位 3" xfId="15" xr:uid="{00000000-0005-0000-0000-000012000000}"/>
    <cellStyle name="百分比" xfId="1" builtinId="5"/>
    <cellStyle name="百分比 2" xfId="3" xr:uid="{00000000-0005-0000-0000-000014000000}"/>
    <cellStyle name="百分比 2 2" xfId="11" xr:uid="{00000000-0005-0000-0000-000015000000}"/>
    <cellStyle name="百分比 2 3" xfId="12" xr:uid="{00000000-0005-0000-0000-000016000000}"/>
    <cellStyle name="百分比 3" xfId="5" xr:uid="{00000000-0005-0000-0000-000017000000}"/>
    <cellStyle name="超連結" xfId="24" builtinId="8"/>
  </cellStyles>
  <dxfs count="15">
    <dxf>
      <font>
        <name val="新細明體"/>
        <scheme val="minor"/>
      </font>
    </dxf>
    <dxf>
      <font>
        <name val="新細明體"/>
        <scheme val="minor"/>
      </font>
    </dxf>
    <dxf>
      <font>
        <name val="新細明體"/>
        <scheme val="minor"/>
      </font>
    </dxf>
    <dxf>
      <font>
        <name val="新細明體"/>
        <scheme val="minor"/>
      </font>
    </dxf>
    <dxf>
      <font>
        <name val="新細明體"/>
        <scheme val="minor"/>
      </font>
    </dxf>
    <dxf>
      <font>
        <name val="新細明體"/>
        <scheme val="minor"/>
      </font>
    </dxf>
    <dxf>
      <font>
        <name val="新細明體"/>
        <scheme val="minor"/>
      </font>
    </dxf>
    <dxf>
      <font>
        <name val="新細明體"/>
        <scheme val="minor"/>
      </font>
    </dxf>
    <dxf>
      <font>
        <name val="新細明體"/>
        <scheme val="minor"/>
      </font>
    </dxf>
    <dxf>
      <font>
        <name val="新細明體"/>
        <scheme val="minor"/>
      </font>
    </dxf>
    <dxf>
      <font>
        <name val="新細明體"/>
        <scheme val="minor"/>
      </font>
    </dxf>
    <dxf>
      <font>
        <name val="新細明體"/>
        <scheme val="minor"/>
      </font>
    </dxf>
    <dxf>
      <font>
        <name val="新細明體"/>
        <scheme val="minor"/>
      </font>
    </dxf>
    <dxf>
      <font>
        <name val="新細明體"/>
        <scheme val="minor"/>
      </font>
    </dxf>
    <dxf>
      <font>
        <name val="新細明體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tyles" Target="styles.xml"/><Relationship Id="rId16" Type="http://schemas.openxmlformats.org/officeDocument/2006/relationships/worksheet" Target="worksheets/sheet16.xml"/><Relationship Id="rId107" Type="http://schemas.openxmlformats.org/officeDocument/2006/relationships/pivotCacheDefinition" Target="pivotCache/pivotCacheDefinition2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sharedStrings" Target="sharedString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pivotCacheDefinition" Target="pivotCache/pivotCacheDefinition3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pivotCacheDefinition" Target="pivotCache/pivotCacheDefinition1.xml"/><Relationship Id="rId114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pivotCacheDefinition" Target="pivotCache/pivotCacheDefinition4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pivotCacheDefinition" Target="pivotCache/pivotCacheDefinition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679450</xdr:colOff>
      <xdr:row>1</xdr:row>
      <xdr:rowOff>25400</xdr:rowOff>
    </xdr:from>
    <xdr:to>
      <xdr:col>15</xdr:col>
      <xdr:colOff>293872</xdr:colOff>
      <xdr:row>13</xdr:row>
      <xdr:rowOff>183088</xdr:rowOff>
    </xdr:to>
    <xdr:pic>
      <xdr:nvPicPr>
        <xdr:cNvPr id="2" name="內容版面配置區 7">
          <a:extLst>
            <a:ext uri="{FF2B5EF4-FFF2-40B4-BE49-F238E27FC236}">
              <a16:creationId xmlns:a16="http://schemas.microsoft.com/office/drawing/2014/main" id="{E51F7E3C-1764-3F47-2F53-8526D74315DF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9800" y="241300"/>
          <a:ext cx="3043422" cy="2761188"/>
        </a:xfrm>
        <a:prstGeom prst="rect">
          <a:avLst/>
        </a:prstGeom>
      </xdr:spPr>
    </xdr:pic>
    <xdr:clientData/>
  </xdr:twoCellAnchor>
  <xdr:twoCellAnchor editAs="oneCell">
    <xdr:from>
      <xdr:col>10</xdr:col>
      <xdr:colOff>679450</xdr:colOff>
      <xdr:row>14</xdr:row>
      <xdr:rowOff>82550</xdr:rowOff>
    </xdr:from>
    <xdr:to>
      <xdr:col>17</xdr:col>
      <xdr:colOff>444726</xdr:colOff>
      <xdr:row>25</xdr:row>
      <xdr:rowOff>15676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EAC10AC2-BC22-9E93-0E6B-AC78772E7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9800" y="3117850"/>
          <a:ext cx="4565876" cy="23080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38100</xdr:colOff>
      <xdr:row>1</xdr:row>
      <xdr:rowOff>12700</xdr:rowOff>
    </xdr:from>
    <xdr:to>
      <xdr:col>22</xdr:col>
      <xdr:colOff>289813</xdr:colOff>
      <xdr:row>12</xdr:row>
      <xdr:rowOff>146695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27A86385-E3F0-0F43-3E10-D8A5C6A5E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63350" y="228600"/>
          <a:ext cx="4366513" cy="2508895"/>
        </a:xfrm>
        <a:prstGeom prst="rect">
          <a:avLst/>
        </a:prstGeom>
      </xdr:spPr>
    </xdr:pic>
    <xdr:clientData/>
  </xdr:twoCellAnchor>
  <xdr:twoCellAnchor editAs="oneCell">
    <xdr:from>
      <xdr:col>16</xdr:col>
      <xdr:colOff>63502</xdr:colOff>
      <xdr:row>12</xdr:row>
      <xdr:rowOff>146695</xdr:rowOff>
    </xdr:from>
    <xdr:to>
      <xdr:col>22</xdr:col>
      <xdr:colOff>289813</xdr:colOff>
      <xdr:row>27</xdr:row>
      <xdr:rowOff>45611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D608422D-6D30-61A9-2CD4-1ABDE5E12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88752" y="2737495"/>
          <a:ext cx="4341111" cy="313741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Text\Excel%202010&#32113;&#35336;&#20998;&#26512;\&#31684;&#20363;\Ch07.xlsx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Text\Excel%202007\&#31684;&#20363;\Ch14.xlsx" TargetMode="External"/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楊世瑩" refreshedDate="39048.57917488426" createdVersion="3" refreshedVersion="3" minRefreshableVersion="3" recordCount="50" xr:uid="{00000000-000A-0000-FFFF-FFFF00000000}">
  <cacheSource type="worksheet">
    <worksheetSource ref="A1:E51" sheet="問卷資料"/>
  </cacheSource>
  <cacheFields count="5">
    <cacheField name="問卷編號" numFmtId="0">
      <sharedItems containsSemiMixedTypes="0" containsString="0" containsNumber="1" containsInteger="1" minValue="1001" maxValue="1050"/>
    </cacheField>
    <cacheField name="性別" numFmtId="0">
      <sharedItems containsSemiMixedTypes="0" containsString="0" containsNumber="1" containsInteger="1" minValue="1" maxValue="2" count="2">
        <n v="1"/>
        <n v="2"/>
      </sharedItems>
    </cacheField>
    <cacheField name="品牌" numFmtId="0">
      <sharedItems containsSemiMixedTypes="0" containsString="0" containsNumber="1" containsInteger="1" minValue="1" maxValue="3" count="3">
        <n v="1"/>
        <n v="2"/>
        <n v="3"/>
      </sharedItems>
    </cacheField>
    <cacheField name="偏好原因" numFmtId="0">
      <sharedItems containsSemiMixedTypes="0" containsString="0" containsNumber="1" containsInteger="1" minValue="1" maxValue="3" count="3">
        <n v="1"/>
        <n v="2"/>
        <n v="3"/>
      </sharedItems>
    </cacheField>
    <cacheField name="所得" numFmtId="0">
      <sharedItems containsSemiMixedTypes="0" containsString="0" containsNumber="1" containsInteger="1" minValue="25000" maxValue="7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楊世瑩" refreshedDate="39048.633777199073" createdVersion="3" refreshedVersion="3" minRefreshableVersion="3" recordCount="50" xr:uid="{00000000-000A-0000-FFFF-FFFF01000000}">
  <cacheSource type="worksheet">
    <worksheetSource ref="A1:E51" sheet="問卷資料-所得未分組"/>
  </cacheSource>
  <cacheFields count="5">
    <cacheField name="問卷編號" numFmtId="0">
      <sharedItems containsSemiMixedTypes="0" containsString="0" containsNumber="1" containsInteger="1" minValue="1001" maxValue="1050"/>
    </cacheField>
    <cacheField name="性別" numFmtId="0">
      <sharedItems containsSemiMixedTypes="0" containsString="0" containsNumber="1" containsInteger="1" minValue="1" maxValue="2" count="2">
        <n v="1"/>
        <n v="2"/>
      </sharedItems>
    </cacheField>
    <cacheField name="品牌" numFmtId="0">
      <sharedItems containsSemiMixedTypes="0" containsString="0" containsNumber="1" containsInteger="1" minValue="1" maxValue="3"/>
    </cacheField>
    <cacheField name="偏好原因" numFmtId="0">
      <sharedItems containsSemiMixedTypes="0" containsString="0" containsNumber="1" containsInteger="1" minValue="1" maxValue="3"/>
    </cacheField>
    <cacheField name="所得" numFmtId="0">
      <sharedItems containsSemiMixedTypes="0" containsString="0" containsNumber="1" containsInteger="1" minValue="25000" maxValue="70000" count="37">
        <n v="28000"/>
        <n v="30000"/>
        <n v="26000"/>
        <n v="32000"/>
        <n v="45000"/>
        <n v="54000"/>
        <n v="31000"/>
        <n v="62000"/>
        <n v="55000"/>
        <n v="38000"/>
        <n v="37000"/>
        <n v="28500"/>
        <n v="50500"/>
        <n v="35600"/>
        <n v="61500"/>
        <n v="60500"/>
        <n v="25000"/>
        <n v="42000"/>
        <n v="40000"/>
        <n v="52000"/>
        <n v="70000"/>
        <n v="56000"/>
        <n v="58000"/>
        <n v="36000"/>
        <n v="27000"/>
        <n v="37600"/>
        <n v="30200"/>
        <n v="48000"/>
        <n v="36400"/>
        <n v="51320"/>
        <n v="26400"/>
        <n v="51570"/>
        <n v="40400"/>
        <n v="41000"/>
        <n v="32900"/>
        <n v="51000"/>
        <n v="67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楊世瑩" refreshedDate="39048.637334837964" createdVersion="3" refreshedVersion="3" minRefreshableVersion="3" recordCount="50" xr:uid="{00000000-000A-0000-FFFF-FFFF02000000}">
  <cacheSource type="worksheet">
    <worksheetSource ref="A1:F51" sheet="問卷資料-所得分組"/>
  </cacheSource>
  <cacheFields count="6">
    <cacheField name="問卷編號" numFmtId="0">
      <sharedItems containsSemiMixedTypes="0" containsString="0" containsNumber="1" containsInteger="1" minValue="1001" maxValue="1050"/>
    </cacheField>
    <cacheField name="性別" numFmtId="0">
      <sharedItems containsSemiMixedTypes="0" containsString="0" containsNumber="1" containsInteger="1" minValue="1" maxValue="2" count="2">
        <n v="1"/>
        <n v="2"/>
      </sharedItems>
    </cacheField>
    <cacheField name="品牌" numFmtId="0">
      <sharedItems containsSemiMixedTypes="0" containsString="0" containsNumber="1" containsInteger="1" minValue="1" maxValue="3"/>
    </cacheField>
    <cacheField name="偏好原因" numFmtId="0">
      <sharedItems containsSemiMixedTypes="0" containsString="0" containsNumber="1" containsInteger="1" minValue="1" maxValue="3"/>
    </cacheField>
    <cacheField name="所得" numFmtId="0">
      <sharedItems containsSemiMixedTypes="0" containsString="0" containsNumber="1" containsInteger="1" minValue="25000" maxValue="70000"/>
    </cacheField>
    <cacheField name="所得分組" numFmtId="0">
      <sharedItems count="2">
        <s v="1)未滿四萬"/>
        <s v="2)四萬及以上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ying" refreshedDate="40430.368653587961" createdVersion="4" refreshedVersion="4" minRefreshableVersion="3" recordCount="100" xr:uid="{00000000-000A-0000-FFFF-FFFF03000000}">
  <cacheSource type="worksheet">
    <worksheetSource ref="A1:D101" sheet="業績未分組" r:id="rId2"/>
  </cacheSource>
  <cacheFields count="4">
    <cacheField name="姓名" numFmtId="0">
      <sharedItems/>
    </cacheField>
    <cacheField name="性別" numFmtId="0">
      <sharedItems count="2">
        <s v="男"/>
        <s v="女"/>
      </sharedItems>
    </cacheField>
    <cacheField name="地區" numFmtId="0">
      <sharedItems/>
    </cacheField>
    <cacheField name="業績" numFmtId="179">
      <sharedItems containsSemiMixedTypes="0" containsString="0" containsNumber="1" containsInteger="1" minValue="311003" maxValue="2440290" count="100">
        <n v="2159370"/>
        <n v="678995"/>
        <n v="1555925"/>
        <n v="1065135"/>
        <n v="1393475"/>
        <n v="1216257"/>
        <n v="1531583"/>
        <n v="1125285"/>
        <n v="546210"/>
        <n v="1546017"/>
        <n v="1650754"/>
        <n v="1575625"/>
        <n v="1335765"/>
        <n v="836199"/>
        <n v="336762"/>
        <n v="746192"/>
        <n v="2078662"/>
        <n v="1623377"/>
        <n v="1446154"/>
        <n v="464630"/>
        <n v="1625692"/>
        <n v="1480980"/>
        <n v="1161808"/>
        <n v="1933191"/>
        <n v="1735889"/>
        <n v="1539939"/>
        <n v="983963"/>
        <n v="821577"/>
        <n v="704141"/>
        <n v="742435"/>
        <n v="2440290"/>
        <n v="1231878"/>
        <n v="1581558"/>
        <n v="1588921"/>
        <n v="1607666"/>
        <n v="1150768"/>
        <n v="929297"/>
        <n v="904304"/>
        <n v="813404"/>
        <n v="1711065"/>
        <n v="2035587"/>
        <n v="1585904"/>
        <n v="639067"/>
        <n v="812719"/>
        <n v="538691"/>
        <n v="1768020"/>
        <n v="1622941"/>
        <n v="1709064"/>
        <n v="1189806"/>
        <n v="1271771"/>
        <n v="311003"/>
        <n v="1871482"/>
        <n v="902667"/>
        <n v="1790580"/>
        <n v="1002969"/>
        <n v="1469149"/>
        <n v="522313"/>
        <n v="955957"/>
        <n v="860145"/>
        <n v="389612"/>
        <n v="1884055"/>
        <n v="849478"/>
        <n v="1395648"/>
        <n v="2316141"/>
        <n v="876189"/>
        <n v="2285358"/>
        <n v="1118995"/>
        <n v="868223"/>
        <n v="1020882"/>
        <n v="2300336"/>
        <n v="702668"/>
        <n v="766813"/>
        <n v="1038096"/>
        <n v="2122351"/>
        <n v="2043802"/>
        <n v="801593"/>
        <n v="988564"/>
        <n v="1197731"/>
        <n v="797530"/>
        <n v="1614237"/>
        <n v="1252896"/>
        <n v="1266205"/>
        <n v="818455"/>
        <n v="1935691"/>
        <n v="1890186"/>
        <n v="976709"/>
        <n v="1391806"/>
        <n v="1459757"/>
        <n v="991595"/>
        <n v="1340232"/>
        <n v="1673225"/>
        <n v="800171"/>
        <n v="1722728"/>
        <n v="940084"/>
        <n v="466256"/>
        <n v="902406"/>
        <n v="1282209"/>
        <n v="1699289"/>
        <n v="1122010"/>
        <n v="192661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ying" refreshedDate="40241.397571643516" createdVersion="3" refreshedVersion="4" minRefreshableVersion="3" recordCount="100" xr:uid="{00000000-000A-0000-FFFF-FFFF04000000}">
  <cacheSource type="worksheet">
    <worksheetSource ref="A1:D101" sheet="地區分組交叉性別" r:id="rId2"/>
  </cacheSource>
  <cacheFields count="4">
    <cacheField name="姓名" numFmtId="0">
      <sharedItems/>
    </cacheField>
    <cacheField name="性別" numFmtId="0">
      <sharedItems count="2">
        <s v="男"/>
        <s v="女"/>
      </sharedItems>
    </cacheField>
    <cacheField name="地區" numFmtId="0">
      <sharedItems count="4">
        <s v="北區"/>
        <s v="南區"/>
        <s v="中區"/>
        <s v="東區"/>
      </sharedItems>
    </cacheField>
    <cacheField name="業績" numFmtId="178">
      <sharedItems containsSemiMixedTypes="0" containsString="0" containsNumber="1" containsInteger="1" minValue="311003" maxValue="24402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">
  <r>
    <n v="1001"/>
    <x v="0"/>
    <x v="0"/>
    <x v="0"/>
    <n v="28000"/>
  </r>
  <r>
    <n v="1002"/>
    <x v="1"/>
    <x v="1"/>
    <x v="1"/>
    <n v="30000"/>
  </r>
  <r>
    <n v="1003"/>
    <x v="0"/>
    <x v="0"/>
    <x v="0"/>
    <n v="26000"/>
  </r>
  <r>
    <n v="1004"/>
    <x v="1"/>
    <x v="1"/>
    <x v="1"/>
    <n v="32000"/>
  </r>
  <r>
    <n v="1005"/>
    <x v="0"/>
    <x v="0"/>
    <x v="1"/>
    <n v="45000"/>
  </r>
  <r>
    <n v="1006"/>
    <x v="0"/>
    <x v="1"/>
    <x v="2"/>
    <n v="54000"/>
  </r>
  <r>
    <n v="1007"/>
    <x v="0"/>
    <x v="0"/>
    <x v="0"/>
    <n v="31000"/>
  </r>
  <r>
    <n v="1008"/>
    <x v="1"/>
    <x v="2"/>
    <x v="2"/>
    <n v="62000"/>
  </r>
  <r>
    <n v="1009"/>
    <x v="1"/>
    <x v="2"/>
    <x v="2"/>
    <n v="55000"/>
  </r>
  <r>
    <n v="1010"/>
    <x v="0"/>
    <x v="1"/>
    <x v="1"/>
    <n v="38000"/>
  </r>
  <r>
    <n v="1011"/>
    <x v="1"/>
    <x v="2"/>
    <x v="1"/>
    <n v="37000"/>
  </r>
  <r>
    <n v="1012"/>
    <x v="0"/>
    <x v="0"/>
    <x v="1"/>
    <n v="30000"/>
  </r>
  <r>
    <n v="1013"/>
    <x v="0"/>
    <x v="0"/>
    <x v="2"/>
    <n v="28500"/>
  </r>
  <r>
    <n v="1014"/>
    <x v="1"/>
    <x v="2"/>
    <x v="0"/>
    <n v="50500"/>
  </r>
  <r>
    <n v="1015"/>
    <x v="0"/>
    <x v="1"/>
    <x v="1"/>
    <n v="35600"/>
  </r>
  <r>
    <n v="1016"/>
    <x v="1"/>
    <x v="2"/>
    <x v="2"/>
    <n v="61500"/>
  </r>
  <r>
    <n v="1017"/>
    <x v="0"/>
    <x v="2"/>
    <x v="2"/>
    <n v="60500"/>
  </r>
  <r>
    <n v="1018"/>
    <x v="1"/>
    <x v="0"/>
    <x v="0"/>
    <n v="25000"/>
  </r>
  <r>
    <n v="1019"/>
    <x v="1"/>
    <x v="2"/>
    <x v="2"/>
    <n v="38000"/>
  </r>
  <r>
    <n v="1020"/>
    <x v="1"/>
    <x v="2"/>
    <x v="2"/>
    <n v="42000"/>
  </r>
  <r>
    <n v="1021"/>
    <x v="0"/>
    <x v="0"/>
    <x v="0"/>
    <n v="26000"/>
  </r>
  <r>
    <n v="1022"/>
    <x v="0"/>
    <x v="2"/>
    <x v="0"/>
    <n v="40000"/>
  </r>
  <r>
    <n v="1023"/>
    <x v="1"/>
    <x v="2"/>
    <x v="2"/>
    <n v="52000"/>
  </r>
  <r>
    <n v="1024"/>
    <x v="1"/>
    <x v="2"/>
    <x v="2"/>
    <n v="70000"/>
  </r>
  <r>
    <n v="1025"/>
    <x v="1"/>
    <x v="2"/>
    <x v="1"/>
    <n v="56000"/>
  </r>
  <r>
    <n v="1026"/>
    <x v="1"/>
    <x v="2"/>
    <x v="2"/>
    <n v="58000"/>
  </r>
  <r>
    <n v="1027"/>
    <x v="0"/>
    <x v="0"/>
    <x v="0"/>
    <n v="36000"/>
  </r>
  <r>
    <n v="1028"/>
    <x v="0"/>
    <x v="0"/>
    <x v="2"/>
    <n v="27000"/>
  </r>
  <r>
    <n v="1029"/>
    <x v="1"/>
    <x v="2"/>
    <x v="0"/>
    <n v="36000"/>
  </r>
  <r>
    <n v="1030"/>
    <x v="0"/>
    <x v="0"/>
    <x v="0"/>
    <n v="26000"/>
  </r>
  <r>
    <n v="1031"/>
    <x v="1"/>
    <x v="1"/>
    <x v="1"/>
    <n v="30000"/>
  </r>
  <r>
    <n v="1032"/>
    <x v="0"/>
    <x v="2"/>
    <x v="0"/>
    <n v="54000"/>
  </r>
  <r>
    <n v="1033"/>
    <x v="1"/>
    <x v="1"/>
    <x v="1"/>
    <n v="42000"/>
  </r>
  <r>
    <n v="1034"/>
    <x v="0"/>
    <x v="2"/>
    <x v="1"/>
    <n v="37600"/>
  </r>
  <r>
    <n v="1035"/>
    <x v="0"/>
    <x v="0"/>
    <x v="0"/>
    <n v="30200"/>
  </r>
  <r>
    <n v="1036"/>
    <x v="0"/>
    <x v="0"/>
    <x v="0"/>
    <n v="28500"/>
  </r>
  <r>
    <n v="1037"/>
    <x v="1"/>
    <x v="1"/>
    <x v="1"/>
    <n v="35600"/>
  </r>
  <r>
    <n v="1038"/>
    <x v="0"/>
    <x v="2"/>
    <x v="0"/>
    <n v="48000"/>
  </r>
  <r>
    <n v="1039"/>
    <x v="1"/>
    <x v="1"/>
    <x v="2"/>
    <n v="36400"/>
  </r>
  <r>
    <n v="1040"/>
    <x v="0"/>
    <x v="2"/>
    <x v="1"/>
    <n v="51320"/>
  </r>
  <r>
    <n v="1041"/>
    <x v="0"/>
    <x v="0"/>
    <x v="0"/>
    <n v="28500"/>
  </r>
  <r>
    <n v="1042"/>
    <x v="0"/>
    <x v="0"/>
    <x v="0"/>
    <n v="26400"/>
  </r>
  <r>
    <n v="1043"/>
    <x v="1"/>
    <x v="0"/>
    <x v="2"/>
    <n v="26000"/>
  </r>
  <r>
    <n v="1044"/>
    <x v="1"/>
    <x v="2"/>
    <x v="0"/>
    <n v="51570"/>
  </r>
  <r>
    <n v="1045"/>
    <x v="0"/>
    <x v="1"/>
    <x v="0"/>
    <n v="40400"/>
  </r>
  <r>
    <n v="1046"/>
    <x v="1"/>
    <x v="2"/>
    <x v="1"/>
    <n v="50500"/>
  </r>
  <r>
    <n v="1047"/>
    <x v="0"/>
    <x v="1"/>
    <x v="1"/>
    <n v="41000"/>
  </r>
  <r>
    <n v="1048"/>
    <x v="0"/>
    <x v="0"/>
    <x v="2"/>
    <n v="32900"/>
  </r>
  <r>
    <n v="1049"/>
    <x v="1"/>
    <x v="2"/>
    <x v="2"/>
    <n v="51000"/>
  </r>
  <r>
    <n v="1050"/>
    <x v="0"/>
    <x v="2"/>
    <x v="2"/>
    <n v="67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0">
  <r>
    <n v="1001"/>
    <x v="0"/>
    <n v="1"/>
    <n v="1"/>
    <x v="0"/>
  </r>
  <r>
    <n v="1002"/>
    <x v="1"/>
    <n v="2"/>
    <n v="2"/>
    <x v="1"/>
  </r>
  <r>
    <n v="1003"/>
    <x v="0"/>
    <n v="1"/>
    <n v="1"/>
    <x v="2"/>
  </r>
  <r>
    <n v="1004"/>
    <x v="1"/>
    <n v="2"/>
    <n v="2"/>
    <x v="3"/>
  </r>
  <r>
    <n v="1005"/>
    <x v="0"/>
    <n v="1"/>
    <n v="2"/>
    <x v="4"/>
  </r>
  <r>
    <n v="1006"/>
    <x v="0"/>
    <n v="2"/>
    <n v="3"/>
    <x v="5"/>
  </r>
  <r>
    <n v="1007"/>
    <x v="0"/>
    <n v="1"/>
    <n v="1"/>
    <x v="6"/>
  </r>
  <r>
    <n v="1008"/>
    <x v="1"/>
    <n v="3"/>
    <n v="3"/>
    <x v="7"/>
  </r>
  <r>
    <n v="1009"/>
    <x v="1"/>
    <n v="3"/>
    <n v="3"/>
    <x v="8"/>
  </r>
  <r>
    <n v="1010"/>
    <x v="0"/>
    <n v="2"/>
    <n v="2"/>
    <x v="9"/>
  </r>
  <r>
    <n v="1011"/>
    <x v="1"/>
    <n v="3"/>
    <n v="2"/>
    <x v="10"/>
  </r>
  <r>
    <n v="1012"/>
    <x v="0"/>
    <n v="1"/>
    <n v="2"/>
    <x v="1"/>
  </r>
  <r>
    <n v="1013"/>
    <x v="0"/>
    <n v="1"/>
    <n v="3"/>
    <x v="11"/>
  </r>
  <r>
    <n v="1014"/>
    <x v="1"/>
    <n v="3"/>
    <n v="1"/>
    <x v="12"/>
  </r>
  <r>
    <n v="1015"/>
    <x v="0"/>
    <n v="2"/>
    <n v="2"/>
    <x v="13"/>
  </r>
  <r>
    <n v="1016"/>
    <x v="1"/>
    <n v="3"/>
    <n v="3"/>
    <x v="14"/>
  </r>
  <r>
    <n v="1017"/>
    <x v="0"/>
    <n v="3"/>
    <n v="3"/>
    <x v="15"/>
  </r>
  <r>
    <n v="1018"/>
    <x v="1"/>
    <n v="1"/>
    <n v="1"/>
    <x v="16"/>
  </r>
  <r>
    <n v="1019"/>
    <x v="1"/>
    <n v="3"/>
    <n v="3"/>
    <x v="9"/>
  </r>
  <r>
    <n v="1020"/>
    <x v="1"/>
    <n v="3"/>
    <n v="3"/>
    <x v="17"/>
  </r>
  <r>
    <n v="1021"/>
    <x v="0"/>
    <n v="1"/>
    <n v="1"/>
    <x v="2"/>
  </r>
  <r>
    <n v="1022"/>
    <x v="0"/>
    <n v="3"/>
    <n v="1"/>
    <x v="18"/>
  </r>
  <r>
    <n v="1023"/>
    <x v="1"/>
    <n v="3"/>
    <n v="3"/>
    <x v="19"/>
  </r>
  <r>
    <n v="1024"/>
    <x v="1"/>
    <n v="3"/>
    <n v="3"/>
    <x v="20"/>
  </r>
  <r>
    <n v="1025"/>
    <x v="1"/>
    <n v="3"/>
    <n v="2"/>
    <x v="21"/>
  </r>
  <r>
    <n v="1026"/>
    <x v="1"/>
    <n v="3"/>
    <n v="3"/>
    <x v="22"/>
  </r>
  <r>
    <n v="1027"/>
    <x v="0"/>
    <n v="1"/>
    <n v="1"/>
    <x v="23"/>
  </r>
  <r>
    <n v="1028"/>
    <x v="0"/>
    <n v="1"/>
    <n v="3"/>
    <x v="24"/>
  </r>
  <r>
    <n v="1029"/>
    <x v="1"/>
    <n v="3"/>
    <n v="1"/>
    <x v="23"/>
  </r>
  <r>
    <n v="1030"/>
    <x v="0"/>
    <n v="1"/>
    <n v="1"/>
    <x v="2"/>
  </r>
  <r>
    <n v="1031"/>
    <x v="1"/>
    <n v="2"/>
    <n v="2"/>
    <x v="1"/>
  </r>
  <r>
    <n v="1032"/>
    <x v="0"/>
    <n v="3"/>
    <n v="1"/>
    <x v="5"/>
  </r>
  <r>
    <n v="1033"/>
    <x v="1"/>
    <n v="2"/>
    <n v="2"/>
    <x v="17"/>
  </r>
  <r>
    <n v="1034"/>
    <x v="0"/>
    <n v="3"/>
    <n v="2"/>
    <x v="25"/>
  </r>
  <r>
    <n v="1035"/>
    <x v="0"/>
    <n v="1"/>
    <n v="1"/>
    <x v="26"/>
  </r>
  <r>
    <n v="1036"/>
    <x v="0"/>
    <n v="1"/>
    <n v="1"/>
    <x v="11"/>
  </r>
  <r>
    <n v="1037"/>
    <x v="1"/>
    <n v="2"/>
    <n v="2"/>
    <x v="13"/>
  </r>
  <r>
    <n v="1038"/>
    <x v="0"/>
    <n v="3"/>
    <n v="1"/>
    <x v="27"/>
  </r>
  <r>
    <n v="1039"/>
    <x v="1"/>
    <n v="2"/>
    <n v="3"/>
    <x v="28"/>
  </r>
  <r>
    <n v="1040"/>
    <x v="0"/>
    <n v="3"/>
    <n v="2"/>
    <x v="29"/>
  </r>
  <r>
    <n v="1041"/>
    <x v="0"/>
    <n v="1"/>
    <n v="1"/>
    <x v="11"/>
  </r>
  <r>
    <n v="1042"/>
    <x v="0"/>
    <n v="1"/>
    <n v="1"/>
    <x v="30"/>
  </r>
  <r>
    <n v="1043"/>
    <x v="1"/>
    <n v="1"/>
    <n v="3"/>
    <x v="2"/>
  </r>
  <r>
    <n v="1044"/>
    <x v="1"/>
    <n v="3"/>
    <n v="1"/>
    <x v="31"/>
  </r>
  <r>
    <n v="1045"/>
    <x v="0"/>
    <n v="2"/>
    <n v="1"/>
    <x v="32"/>
  </r>
  <r>
    <n v="1046"/>
    <x v="1"/>
    <n v="3"/>
    <n v="2"/>
    <x v="12"/>
  </r>
  <r>
    <n v="1047"/>
    <x v="0"/>
    <n v="2"/>
    <n v="2"/>
    <x v="33"/>
  </r>
  <r>
    <n v="1048"/>
    <x v="0"/>
    <n v="1"/>
    <n v="3"/>
    <x v="34"/>
  </r>
  <r>
    <n v="1049"/>
    <x v="1"/>
    <n v="3"/>
    <n v="3"/>
    <x v="35"/>
  </r>
  <r>
    <n v="1050"/>
    <x v="0"/>
    <n v="3"/>
    <n v="3"/>
    <x v="3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0">
  <r>
    <n v="1001"/>
    <x v="0"/>
    <n v="1"/>
    <n v="1"/>
    <n v="28000"/>
    <x v="0"/>
  </r>
  <r>
    <n v="1002"/>
    <x v="1"/>
    <n v="2"/>
    <n v="2"/>
    <n v="30000"/>
    <x v="0"/>
  </r>
  <r>
    <n v="1003"/>
    <x v="0"/>
    <n v="1"/>
    <n v="1"/>
    <n v="26000"/>
    <x v="0"/>
  </r>
  <r>
    <n v="1004"/>
    <x v="1"/>
    <n v="2"/>
    <n v="2"/>
    <n v="32000"/>
    <x v="0"/>
  </r>
  <r>
    <n v="1005"/>
    <x v="0"/>
    <n v="1"/>
    <n v="2"/>
    <n v="45000"/>
    <x v="1"/>
  </r>
  <r>
    <n v="1006"/>
    <x v="0"/>
    <n v="2"/>
    <n v="3"/>
    <n v="54000"/>
    <x v="1"/>
  </r>
  <r>
    <n v="1007"/>
    <x v="0"/>
    <n v="1"/>
    <n v="1"/>
    <n v="31000"/>
    <x v="0"/>
  </r>
  <r>
    <n v="1008"/>
    <x v="1"/>
    <n v="3"/>
    <n v="3"/>
    <n v="62000"/>
    <x v="1"/>
  </r>
  <r>
    <n v="1009"/>
    <x v="1"/>
    <n v="3"/>
    <n v="3"/>
    <n v="55000"/>
    <x v="1"/>
  </r>
  <r>
    <n v="1010"/>
    <x v="0"/>
    <n v="2"/>
    <n v="2"/>
    <n v="38000"/>
    <x v="0"/>
  </r>
  <r>
    <n v="1011"/>
    <x v="1"/>
    <n v="3"/>
    <n v="2"/>
    <n v="37000"/>
    <x v="0"/>
  </r>
  <r>
    <n v="1012"/>
    <x v="0"/>
    <n v="1"/>
    <n v="2"/>
    <n v="30000"/>
    <x v="0"/>
  </r>
  <r>
    <n v="1013"/>
    <x v="0"/>
    <n v="1"/>
    <n v="3"/>
    <n v="28500"/>
    <x v="0"/>
  </r>
  <r>
    <n v="1014"/>
    <x v="1"/>
    <n v="3"/>
    <n v="1"/>
    <n v="50500"/>
    <x v="1"/>
  </r>
  <r>
    <n v="1015"/>
    <x v="0"/>
    <n v="2"/>
    <n v="2"/>
    <n v="35600"/>
    <x v="0"/>
  </r>
  <r>
    <n v="1016"/>
    <x v="1"/>
    <n v="3"/>
    <n v="3"/>
    <n v="61500"/>
    <x v="1"/>
  </r>
  <r>
    <n v="1017"/>
    <x v="0"/>
    <n v="3"/>
    <n v="3"/>
    <n v="60500"/>
    <x v="1"/>
  </r>
  <r>
    <n v="1018"/>
    <x v="1"/>
    <n v="1"/>
    <n v="1"/>
    <n v="25000"/>
    <x v="0"/>
  </r>
  <r>
    <n v="1019"/>
    <x v="1"/>
    <n v="3"/>
    <n v="3"/>
    <n v="38000"/>
    <x v="0"/>
  </r>
  <r>
    <n v="1020"/>
    <x v="1"/>
    <n v="3"/>
    <n v="3"/>
    <n v="42000"/>
    <x v="1"/>
  </r>
  <r>
    <n v="1021"/>
    <x v="0"/>
    <n v="1"/>
    <n v="1"/>
    <n v="26000"/>
    <x v="0"/>
  </r>
  <r>
    <n v="1022"/>
    <x v="0"/>
    <n v="3"/>
    <n v="1"/>
    <n v="40000"/>
    <x v="1"/>
  </r>
  <r>
    <n v="1023"/>
    <x v="1"/>
    <n v="3"/>
    <n v="3"/>
    <n v="52000"/>
    <x v="1"/>
  </r>
  <r>
    <n v="1024"/>
    <x v="1"/>
    <n v="3"/>
    <n v="3"/>
    <n v="70000"/>
    <x v="1"/>
  </r>
  <r>
    <n v="1025"/>
    <x v="1"/>
    <n v="3"/>
    <n v="2"/>
    <n v="56000"/>
    <x v="1"/>
  </r>
  <r>
    <n v="1026"/>
    <x v="1"/>
    <n v="3"/>
    <n v="3"/>
    <n v="58000"/>
    <x v="1"/>
  </r>
  <r>
    <n v="1027"/>
    <x v="0"/>
    <n v="1"/>
    <n v="1"/>
    <n v="36000"/>
    <x v="0"/>
  </r>
  <r>
    <n v="1028"/>
    <x v="0"/>
    <n v="1"/>
    <n v="3"/>
    <n v="27000"/>
    <x v="0"/>
  </r>
  <r>
    <n v="1029"/>
    <x v="1"/>
    <n v="3"/>
    <n v="1"/>
    <n v="36000"/>
    <x v="0"/>
  </r>
  <r>
    <n v="1030"/>
    <x v="0"/>
    <n v="1"/>
    <n v="1"/>
    <n v="26000"/>
    <x v="0"/>
  </r>
  <r>
    <n v="1031"/>
    <x v="1"/>
    <n v="2"/>
    <n v="2"/>
    <n v="30000"/>
    <x v="0"/>
  </r>
  <r>
    <n v="1032"/>
    <x v="0"/>
    <n v="3"/>
    <n v="1"/>
    <n v="54000"/>
    <x v="1"/>
  </r>
  <r>
    <n v="1033"/>
    <x v="1"/>
    <n v="2"/>
    <n v="2"/>
    <n v="42000"/>
    <x v="1"/>
  </r>
  <r>
    <n v="1034"/>
    <x v="0"/>
    <n v="3"/>
    <n v="2"/>
    <n v="37600"/>
    <x v="0"/>
  </r>
  <r>
    <n v="1035"/>
    <x v="0"/>
    <n v="1"/>
    <n v="1"/>
    <n v="30200"/>
    <x v="0"/>
  </r>
  <r>
    <n v="1036"/>
    <x v="0"/>
    <n v="1"/>
    <n v="1"/>
    <n v="28500"/>
    <x v="0"/>
  </r>
  <r>
    <n v="1037"/>
    <x v="1"/>
    <n v="2"/>
    <n v="2"/>
    <n v="35600"/>
    <x v="0"/>
  </r>
  <r>
    <n v="1038"/>
    <x v="0"/>
    <n v="3"/>
    <n v="1"/>
    <n v="48000"/>
    <x v="1"/>
  </r>
  <r>
    <n v="1039"/>
    <x v="1"/>
    <n v="2"/>
    <n v="3"/>
    <n v="36400"/>
    <x v="0"/>
  </r>
  <r>
    <n v="1040"/>
    <x v="0"/>
    <n v="3"/>
    <n v="2"/>
    <n v="51320"/>
    <x v="1"/>
  </r>
  <r>
    <n v="1041"/>
    <x v="0"/>
    <n v="1"/>
    <n v="1"/>
    <n v="28500"/>
    <x v="0"/>
  </r>
  <r>
    <n v="1042"/>
    <x v="0"/>
    <n v="1"/>
    <n v="1"/>
    <n v="26400"/>
    <x v="0"/>
  </r>
  <r>
    <n v="1043"/>
    <x v="1"/>
    <n v="1"/>
    <n v="3"/>
    <n v="26000"/>
    <x v="0"/>
  </r>
  <r>
    <n v="1044"/>
    <x v="1"/>
    <n v="3"/>
    <n v="1"/>
    <n v="51570"/>
    <x v="1"/>
  </r>
  <r>
    <n v="1045"/>
    <x v="0"/>
    <n v="2"/>
    <n v="1"/>
    <n v="40400"/>
    <x v="1"/>
  </r>
  <r>
    <n v="1046"/>
    <x v="1"/>
    <n v="3"/>
    <n v="2"/>
    <n v="50500"/>
    <x v="1"/>
  </r>
  <r>
    <n v="1047"/>
    <x v="0"/>
    <n v="2"/>
    <n v="2"/>
    <n v="41000"/>
    <x v="1"/>
  </r>
  <r>
    <n v="1048"/>
    <x v="0"/>
    <n v="1"/>
    <n v="3"/>
    <n v="32900"/>
    <x v="0"/>
  </r>
  <r>
    <n v="1049"/>
    <x v="1"/>
    <n v="3"/>
    <n v="3"/>
    <n v="51000"/>
    <x v="1"/>
  </r>
  <r>
    <n v="1050"/>
    <x v="0"/>
    <n v="3"/>
    <n v="3"/>
    <n v="67000"/>
    <x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00">
  <r>
    <s v="古雲翰"/>
    <x v="0"/>
    <s v="北區"/>
    <x v="0"/>
  </r>
  <r>
    <s v="陳善鼎"/>
    <x v="0"/>
    <s v="北區"/>
    <x v="1"/>
  </r>
  <r>
    <s v="羅惠泱"/>
    <x v="1"/>
    <s v="南區"/>
    <x v="2"/>
  </r>
  <r>
    <s v="王得翔"/>
    <x v="0"/>
    <s v="中區"/>
    <x v="3"/>
  </r>
  <r>
    <s v="許馨尹"/>
    <x v="1"/>
    <s v="北區"/>
    <x v="4"/>
  </r>
  <r>
    <s v="鄭欣怡"/>
    <x v="1"/>
    <s v="中區"/>
    <x v="5"/>
  </r>
  <r>
    <s v="鍾詩婷"/>
    <x v="1"/>
    <s v="南區"/>
    <x v="6"/>
  </r>
  <r>
    <s v="梁國棟"/>
    <x v="0"/>
    <s v="北區"/>
    <x v="7"/>
  </r>
  <r>
    <s v="吳貞儀"/>
    <x v="1"/>
    <s v="中區"/>
    <x v="8"/>
  </r>
  <r>
    <s v="邱佳禾"/>
    <x v="1"/>
    <s v="南區"/>
    <x v="9"/>
  </r>
  <r>
    <s v="蔡佩珍"/>
    <x v="1"/>
    <s v="北區"/>
    <x v="10"/>
  </r>
  <r>
    <s v="陳育祥"/>
    <x v="0"/>
    <s v="東區"/>
    <x v="11"/>
  </r>
  <r>
    <s v="周芬韻"/>
    <x v="1"/>
    <s v="南區"/>
    <x v="12"/>
  </r>
  <r>
    <s v="張嘉鎔"/>
    <x v="0"/>
    <s v="南區"/>
    <x v="13"/>
  </r>
  <r>
    <s v="彭玫菱"/>
    <x v="1"/>
    <s v="北區"/>
    <x v="14"/>
  </r>
  <r>
    <s v="江華容"/>
    <x v="1"/>
    <s v="南區"/>
    <x v="15"/>
  </r>
  <r>
    <s v="楊惠芬"/>
    <x v="1"/>
    <s v="北區"/>
    <x v="16"/>
  </r>
  <r>
    <s v="徐珮慈"/>
    <x v="1"/>
    <s v="北區"/>
    <x v="17"/>
  </r>
  <r>
    <s v="楊佳豪"/>
    <x v="0"/>
    <s v="東區"/>
    <x v="18"/>
  </r>
  <r>
    <s v="羅偉庭"/>
    <x v="0"/>
    <s v="南區"/>
    <x v="19"/>
  </r>
  <r>
    <s v="郭宗憲"/>
    <x v="0"/>
    <s v="中區"/>
    <x v="20"/>
  </r>
  <r>
    <s v="蔡鴻璐"/>
    <x v="1"/>
    <s v="南區"/>
    <x v="21"/>
  </r>
  <r>
    <s v="程于峮"/>
    <x v="1"/>
    <s v="南區"/>
    <x v="22"/>
  </r>
  <r>
    <s v="蔡宜珊"/>
    <x v="1"/>
    <s v="北區"/>
    <x v="23"/>
  </r>
  <r>
    <s v="李顏宇"/>
    <x v="1"/>
    <s v="東區"/>
    <x v="24"/>
  </r>
  <r>
    <s v="鄭安邦"/>
    <x v="0"/>
    <s v="南區"/>
    <x v="25"/>
  </r>
  <r>
    <s v="蘇儀義"/>
    <x v="0"/>
    <s v="南區"/>
    <x v="26"/>
  </r>
  <r>
    <s v="郜志傑"/>
    <x v="0"/>
    <s v="北區"/>
    <x v="27"/>
  </r>
  <r>
    <s v="陳鄭圳"/>
    <x v="0"/>
    <s v="北區"/>
    <x v="28"/>
  </r>
  <r>
    <s v="蕭宜琳"/>
    <x v="1"/>
    <s v="南區"/>
    <x v="29"/>
  </r>
  <r>
    <s v="馮薇樺"/>
    <x v="1"/>
    <s v="北區"/>
    <x v="30"/>
  </r>
  <r>
    <s v="黃一平"/>
    <x v="0"/>
    <s v="北區"/>
    <x v="31"/>
  </r>
  <r>
    <s v="陳榮志"/>
    <x v="0"/>
    <s v="南區"/>
    <x v="32"/>
  </r>
  <r>
    <s v="孫國寧"/>
    <x v="1"/>
    <s v="中區"/>
    <x v="33"/>
  </r>
  <r>
    <s v="江明哲"/>
    <x v="0"/>
    <s v="北區"/>
    <x v="34"/>
  </r>
  <r>
    <s v="林文華"/>
    <x v="1"/>
    <s v="東區"/>
    <x v="35"/>
  </r>
  <r>
    <s v="張依萍"/>
    <x v="1"/>
    <s v="中區"/>
    <x v="36"/>
  </r>
  <r>
    <s v="陳文德"/>
    <x v="0"/>
    <s v="北區"/>
    <x v="37"/>
  </r>
  <r>
    <s v="蕭惠真"/>
    <x v="1"/>
    <s v="東區"/>
    <x v="38"/>
  </r>
  <r>
    <s v="林美珍"/>
    <x v="1"/>
    <s v="南區"/>
    <x v="39"/>
  </r>
  <r>
    <s v="呂玉鳳"/>
    <x v="1"/>
    <s v="南區"/>
    <x v="40"/>
  </r>
  <r>
    <s v="陳穎瑜"/>
    <x v="0"/>
    <s v="東區"/>
    <x v="41"/>
  </r>
  <r>
    <s v="林昱君"/>
    <x v="1"/>
    <s v="南區"/>
    <x v="42"/>
  </r>
  <r>
    <s v="張景博"/>
    <x v="0"/>
    <s v="北區"/>
    <x v="43"/>
  </r>
  <r>
    <s v="林香君"/>
    <x v="1"/>
    <s v="南區"/>
    <x v="44"/>
  </r>
  <r>
    <s v="游日競"/>
    <x v="0"/>
    <s v="南區"/>
    <x v="45"/>
  </r>
  <r>
    <s v="劉銘川"/>
    <x v="0"/>
    <s v="南區"/>
    <x v="46"/>
  </r>
  <r>
    <s v="許智源"/>
    <x v="0"/>
    <s v="東區"/>
    <x v="47"/>
  </r>
  <r>
    <s v="黃珮茹"/>
    <x v="1"/>
    <s v="中區"/>
    <x v="48"/>
  </r>
  <r>
    <s v="許靜茹"/>
    <x v="1"/>
    <s v="中區"/>
    <x v="49"/>
  </r>
  <r>
    <s v="莊依雯"/>
    <x v="1"/>
    <s v="南區"/>
    <x v="50"/>
  </r>
  <r>
    <s v="林美惠"/>
    <x v="1"/>
    <s v="北區"/>
    <x v="51"/>
  </r>
  <r>
    <s v="黃建富"/>
    <x v="0"/>
    <s v="北區"/>
    <x v="52"/>
  </r>
  <r>
    <s v="高永煌"/>
    <x v="0"/>
    <s v="中區"/>
    <x v="53"/>
  </r>
  <r>
    <s v="邱淑珠"/>
    <x v="1"/>
    <s v="北區"/>
    <x v="54"/>
  </r>
  <r>
    <s v="莊國銓"/>
    <x v="0"/>
    <s v="中區"/>
    <x v="55"/>
  </r>
  <r>
    <s v="吳淑芬"/>
    <x v="1"/>
    <s v="北區"/>
    <x v="56"/>
  </r>
  <r>
    <s v="徐煒婷"/>
    <x v="1"/>
    <s v="南區"/>
    <x v="57"/>
  </r>
  <r>
    <s v="李宗翰"/>
    <x v="1"/>
    <s v="北區"/>
    <x v="58"/>
  </r>
  <r>
    <s v="林龍盛"/>
    <x v="0"/>
    <s v="東區"/>
    <x v="59"/>
  </r>
  <r>
    <s v="陳婷育"/>
    <x v="1"/>
    <s v="中區"/>
    <x v="60"/>
  </r>
  <r>
    <s v="江蕙如"/>
    <x v="1"/>
    <s v="南區"/>
    <x v="61"/>
  </r>
  <r>
    <s v="游欣儒"/>
    <x v="0"/>
    <s v="中區"/>
    <x v="62"/>
  </r>
  <r>
    <s v="陳彥如"/>
    <x v="0"/>
    <s v="南區"/>
    <x v="63"/>
  </r>
  <r>
    <s v="劉正吉"/>
    <x v="0"/>
    <s v="南區"/>
    <x v="64"/>
  </r>
  <r>
    <s v="賴玉嫣"/>
    <x v="1"/>
    <s v="北區"/>
    <x v="65"/>
  </r>
  <r>
    <s v="陳佩渝"/>
    <x v="1"/>
    <s v="東區"/>
    <x v="66"/>
  </r>
  <r>
    <s v="陳意婷"/>
    <x v="1"/>
    <s v="北區"/>
    <x v="67"/>
  </r>
  <r>
    <s v="廖智宏"/>
    <x v="0"/>
    <s v="中區"/>
    <x v="68"/>
  </r>
  <r>
    <s v="蔡函潔"/>
    <x v="1"/>
    <s v="南區"/>
    <x v="69"/>
  </r>
  <r>
    <s v="梁珍華"/>
    <x v="1"/>
    <s v="中區"/>
    <x v="70"/>
  </r>
  <r>
    <s v="符皓淳"/>
    <x v="1"/>
    <s v="南區"/>
    <x v="71"/>
  </r>
  <r>
    <s v="古翠華"/>
    <x v="1"/>
    <s v="北區"/>
    <x v="72"/>
  </r>
  <r>
    <s v="王嘉莉"/>
    <x v="1"/>
    <s v="中區"/>
    <x v="73"/>
  </r>
  <r>
    <s v="李宜玲"/>
    <x v="1"/>
    <s v="中區"/>
    <x v="74"/>
  </r>
  <r>
    <s v="楊孟勳"/>
    <x v="0"/>
    <s v="南區"/>
    <x v="75"/>
  </r>
  <r>
    <s v="林宜嫺"/>
    <x v="1"/>
    <s v="中區"/>
    <x v="76"/>
  </r>
  <r>
    <s v="黃家瑋"/>
    <x v="0"/>
    <s v="中區"/>
    <x v="77"/>
  </r>
  <r>
    <s v="李閣悅"/>
    <x v="1"/>
    <s v="中區"/>
    <x v="78"/>
  </r>
  <r>
    <s v="陳品心"/>
    <x v="1"/>
    <s v="北區"/>
    <x v="79"/>
  </r>
  <r>
    <s v="謝昀蓉"/>
    <x v="1"/>
    <s v="北區"/>
    <x v="80"/>
  </r>
  <r>
    <s v="鍾宜軒"/>
    <x v="1"/>
    <s v="北區"/>
    <x v="81"/>
  </r>
  <r>
    <s v="許哲瑋"/>
    <x v="0"/>
    <s v="東區"/>
    <x v="82"/>
  </r>
  <r>
    <s v="王子文"/>
    <x v="0"/>
    <s v="北區"/>
    <x v="83"/>
  </r>
  <r>
    <s v="鄭奕儂"/>
    <x v="1"/>
    <s v="東區"/>
    <x v="84"/>
  </r>
  <r>
    <s v="游琇雯"/>
    <x v="1"/>
    <s v="東區"/>
    <x v="85"/>
  </r>
  <r>
    <s v="陳凱菱"/>
    <x v="1"/>
    <s v="東區"/>
    <x v="86"/>
  </r>
  <r>
    <s v="王琬婷"/>
    <x v="1"/>
    <s v="東區"/>
    <x v="87"/>
  </r>
  <r>
    <s v="楊佩華"/>
    <x v="1"/>
    <s v="南區"/>
    <x v="88"/>
  </r>
  <r>
    <s v="廖婉伶"/>
    <x v="1"/>
    <s v="東區"/>
    <x v="89"/>
  </r>
  <r>
    <s v="周佳穎"/>
    <x v="1"/>
    <s v="中區"/>
    <x v="90"/>
  </r>
  <r>
    <s v="張逸涵"/>
    <x v="0"/>
    <s v="東區"/>
    <x v="91"/>
  </r>
  <r>
    <s v="林文心"/>
    <x v="1"/>
    <s v="北區"/>
    <x v="92"/>
  </r>
  <r>
    <s v="吳明明"/>
    <x v="0"/>
    <s v="北區"/>
    <x v="93"/>
  </r>
  <r>
    <s v="李嘉莉"/>
    <x v="1"/>
    <s v="東區"/>
    <x v="94"/>
  </r>
  <r>
    <s v="張銘仁"/>
    <x v="0"/>
    <s v="中區"/>
    <x v="95"/>
  </r>
  <r>
    <s v="黃啟川"/>
    <x v="0"/>
    <s v="北區"/>
    <x v="96"/>
  </r>
  <r>
    <s v="黃詩宜"/>
    <x v="1"/>
    <s v="東區"/>
    <x v="97"/>
  </r>
  <r>
    <s v="郭育吟"/>
    <x v="1"/>
    <s v="北區"/>
    <x v="98"/>
  </r>
  <r>
    <s v="方郁婷"/>
    <x v="1"/>
    <s v="北區"/>
    <x v="99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00">
  <r>
    <s v="古雲翰"/>
    <x v="0"/>
    <x v="0"/>
    <n v="2159370"/>
  </r>
  <r>
    <s v="陳善鼎"/>
    <x v="0"/>
    <x v="0"/>
    <n v="678995"/>
  </r>
  <r>
    <s v="羅惠泱"/>
    <x v="1"/>
    <x v="1"/>
    <n v="1555925"/>
  </r>
  <r>
    <s v="王得翔"/>
    <x v="0"/>
    <x v="2"/>
    <n v="1065135"/>
  </r>
  <r>
    <s v="許馨尹"/>
    <x v="1"/>
    <x v="0"/>
    <n v="1393475"/>
  </r>
  <r>
    <s v="鄭欣怡"/>
    <x v="1"/>
    <x v="2"/>
    <n v="1216257"/>
  </r>
  <r>
    <s v="鍾詩婷"/>
    <x v="1"/>
    <x v="1"/>
    <n v="1531583"/>
  </r>
  <r>
    <s v="梁國棟"/>
    <x v="0"/>
    <x v="0"/>
    <n v="1125285"/>
  </r>
  <r>
    <s v="吳貞儀"/>
    <x v="1"/>
    <x v="2"/>
    <n v="546210"/>
  </r>
  <r>
    <s v="邱佳禾"/>
    <x v="1"/>
    <x v="1"/>
    <n v="1546017"/>
  </r>
  <r>
    <s v="蔡佩珍"/>
    <x v="1"/>
    <x v="0"/>
    <n v="1650754"/>
  </r>
  <r>
    <s v="陳育祥"/>
    <x v="0"/>
    <x v="3"/>
    <n v="1575625"/>
  </r>
  <r>
    <s v="周芬韻"/>
    <x v="1"/>
    <x v="1"/>
    <n v="1335765"/>
  </r>
  <r>
    <s v="張嘉鎔"/>
    <x v="0"/>
    <x v="1"/>
    <n v="836199"/>
  </r>
  <r>
    <s v="彭玫菱"/>
    <x v="1"/>
    <x v="0"/>
    <n v="336762"/>
  </r>
  <r>
    <s v="江華容"/>
    <x v="1"/>
    <x v="1"/>
    <n v="746192"/>
  </r>
  <r>
    <s v="楊惠芬"/>
    <x v="1"/>
    <x v="0"/>
    <n v="2078662"/>
  </r>
  <r>
    <s v="徐珮慈"/>
    <x v="1"/>
    <x v="0"/>
    <n v="1623377"/>
  </r>
  <r>
    <s v="楊佳豪"/>
    <x v="0"/>
    <x v="3"/>
    <n v="1446154"/>
  </r>
  <r>
    <s v="羅偉庭"/>
    <x v="0"/>
    <x v="1"/>
    <n v="464630"/>
  </r>
  <r>
    <s v="郭宗憲"/>
    <x v="0"/>
    <x v="2"/>
    <n v="1625692"/>
  </r>
  <r>
    <s v="蔡鴻璐"/>
    <x v="1"/>
    <x v="1"/>
    <n v="1480980"/>
  </r>
  <r>
    <s v="程于峮"/>
    <x v="1"/>
    <x v="1"/>
    <n v="1161808"/>
  </r>
  <r>
    <s v="蔡宜珊"/>
    <x v="1"/>
    <x v="0"/>
    <n v="1933191"/>
  </r>
  <r>
    <s v="李顏宇"/>
    <x v="1"/>
    <x v="3"/>
    <n v="1735889"/>
  </r>
  <r>
    <s v="鄭安邦"/>
    <x v="0"/>
    <x v="1"/>
    <n v="1539939"/>
  </r>
  <r>
    <s v="蘇儀義"/>
    <x v="0"/>
    <x v="1"/>
    <n v="983963"/>
  </r>
  <r>
    <s v="郜志傑"/>
    <x v="0"/>
    <x v="0"/>
    <n v="821577"/>
  </r>
  <r>
    <s v="陳鄭圳"/>
    <x v="0"/>
    <x v="0"/>
    <n v="704141"/>
  </r>
  <r>
    <s v="蕭宜琳"/>
    <x v="1"/>
    <x v="1"/>
    <n v="742435"/>
  </r>
  <r>
    <s v="馮薇樺"/>
    <x v="1"/>
    <x v="0"/>
    <n v="2440290"/>
  </r>
  <r>
    <s v="黃一平"/>
    <x v="0"/>
    <x v="0"/>
    <n v="1231878"/>
  </r>
  <r>
    <s v="陳榮志"/>
    <x v="0"/>
    <x v="1"/>
    <n v="1581558"/>
  </r>
  <r>
    <s v="孫國寧"/>
    <x v="1"/>
    <x v="2"/>
    <n v="1588921"/>
  </r>
  <r>
    <s v="江明哲"/>
    <x v="0"/>
    <x v="0"/>
    <n v="1607666"/>
  </r>
  <r>
    <s v="林文華"/>
    <x v="1"/>
    <x v="3"/>
    <n v="1150768"/>
  </r>
  <r>
    <s v="張依萍"/>
    <x v="1"/>
    <x v="2"/>
    <n v="929297"/>
  </r>
  <r>
    <s v="陳文德"/>
    <x v="0"/>
    <x v="0"/>
    <n v="904304"/>
  </r>
  <r>
    <s v="蕭惠真"/>
    <x v="1"/>
    <x v="3"/>
    <n v="813404"/>
  </r>
  <r>
    <s v="林美珍"/>
    <x v="1"/>
    <x v="1"/>
    <n v="1711065"/>
  </r>
  <r>
    <s v="呂玉鳳"/>
    <x v="1"/>
    <x v="1"/>
    <n v="2035587"/>
  </r>
  <r>
    <s v="陳穎瑜"/>
    <x v="0"/>
    <x v="3"/>
    <n v="1585904"/>
  </r>
  <r>
    <s v="林昱君"/>
    <x v="1"/>
    <x v="1"/>
    <n v="639067"/>
  </r>
  <r>
    <s v="張景博"/>
    <x v="0"/>
    <x v="0"/>
    <n v="812719"/>
  </r>
  <r>
    <s v="林香君"/>
    <x v="1"/>
    <x v="1"/>
    <n v="538691"/>
  </r>
  <r>
    <s v="游日競"/>
    <x v="0"/>
    <x v="1"/>
    <n v="1768020"/>
  </r>
  <r>
    <s v="劉銘川"/>
    <x v="0"/>
    <x v="1"/>
    <n v="1622941"/>
  </r>
  <r>
    <s v="許智源"/>
    <x v="0"/>
    <x v="3"/>
    <n v="1709064"/>
  </r>
  <r>
    <s v="黃珮茹"/>
    <x v="1"/>
    <x v="2"/>
    <n v="1189806"/>
  </r>
  <r>
    <s v="許靜茹"/>
    <x v="1"/>
    <x v="2"/>
    <n v="1271771"/>
  </r>
  <r>
    <s v="莊依雯"/>
    <x v="1"/>
    <x v="1"/>
    <n v="311003"/>
  </r>
  <r>
    <s v="林美惠"/>
    <x v="1"/>
    <x v="0"/>
    <n v="1871482"/>
  </r>
  <r>
    <s v="黃建富"/>
    <x v="0"/>
    <x v="0"/>
    <n v="902667"/>
  </r>
  <r>
    <s v="高永煌"/>
    <x v="0"/>
    <x v="2"/>
    <n v="1790580"/>
  </r>
  <r>
    <s v="邱淑珠"/>
    <x v="1"/>
    <x v="0"/>
    <n v="1002969"/>
  </r>
  <r>
    <s v="莊國銓"/>
    <x v="0"/>
    <x v="2"/>
    <n v="1469149"/>
  </r>
  <r>
    <s v="吳淑芬"/>
    <x v="1"/>
    <x v="0"/>
    <n v="522313"/>
  </r>
  <r>
    <s v="徐煒婷"/>
    <x v="1"/>
    <x v="1"/>
    <n v="955957"/>
  </r>
  <r>
    <s v="李宗翰"/>
    <x v="1"/>
    <x v="0"/>
    <n v="860145"/>
  </r>
  <r>
    <s v="林龍盛"/>
    <x v="0"/>
    <x v="3"/>
    <n v="389612"/>
  </r>
  <r>
    <s v="陳婷育"/>
    <x v="1"/>
    <x v="2"/>
    <n v="1884055"/>
  </r>
  <r>
    <s v="江蕙如"/>
    <x v="1"/>
    <x v="1"/>
    <n v="849478"/>
  </r>
  <r>
    <s v="游欣儒"/>
    <x v="0"/>
    <x v="2"/>
    <n v="1395648"/>
  </r>
  <r>
    <s v="陳彥如"/>
    <x v="0"/>
    <x v="1"/>
    <n v="2316141"/>
  </r>
  <r>
    <s v="劉正吉"/>
    <x v="0"/>
    <x v="1"/>
    <n v="876189"/>
  </r>
  <r>
    <s v="賴玉嫣"/>
    <x v="1"/>
    <x v="0"/>
    <n v="2285358"/>
  </r>
  <r>
    <s v="陳佩渝"/>
    <x v="1"/>
    <x v="3"/>
    <n v="1118995"/>
  </r>
  <r>
    <s v="陳意婷"/>
    <x v="1"/>
    <x v="0"/>
    <n v="868223"/>
  </r>
  <r>
    <s v="廖智宏"/>
    <x v="0"/>
    <x v="2"/>
    <n v="1020882"/>
  </r>
  <r>
    <s v="蔡函潔"/>
    <x v="1"/>
    <x v="1"/>
    <n v="2300336"/>
  </r>
  <r>
    <s v="梁珍華"/>
    <x v="1"/>
    <x v="2"/>
    <n v="702668"/>
  </r>
  <r>
    <s v="符皓淳"/>
    <x v="1"/>
    <x v="1"/>
    <n v="766813"/>
  </r>
  <r>
    <s v="古翠華"/>
    <x v="1"/>
    <x v="0"/>
    <n v="1038096"/>
  </r>
  <r>
    <s v="王嘉莉"/>
    <x v="1"/>
    <x v="2"/>
    <n v="2122351"/>
  </r>
  <r>
    <s v="李宜玲"/>
    <x v="1"/>
    <x v="2"/>
    <n v="2043802"/>
  </r>
  <r>
    <s v="楊孟勳"/>
    <x v="0"/>
    <x v="1"/>
    <n v="801593"/>
  </r>
  <r>
    <s v="林宜嫺"/>
    <x v="1"/>
    <x v="2"/>
    <n v="988564"/>
  </r>
  <r>
    <s v="黃家瑋"/>
    <x v="0"/>
    <x v="2"/>
    <n v="1197731"/>
  </r>
  <r>
    <s v="李閣悅"/>
    <x v="1"/>
    <x v="2"/>
    <n v="797530"/>
  </r>
  <r>
    <s v="陳品心"/>
    <x v="1"/>
    <x v="0"/>
    <n v="1614237"/>
  </r>
  <r>
    <s v="謝昀蓉"/>
    <x v="1"/>
    <x v="0"/>
    <n v="1252896"/>
  </r>
  <r>
    <s v="鍾宜軒"/>
    <x v="1"/>
    <x v="0"/>
    <n v="1266205"/>
  </r>
  <r>
    <s v="許哲瑋"/>
    <x v="0"/>
    <x v="3"/>
    <n v="818455"/>
  </r>
  <r>
    <s v="王子文"/>
    <x v="0"/>
    <x v="0"/>
    <n v="1935691"/>
  </r>
  <r>
    <s v="鄭奕儂"/>
    <x v="1"/>
    <x v="3"/>
    <n v="1890186"/>
  </r>
  <r>
    <s v="游琇雯"/>
    <x v="1"/>
    <x v="3"/>
    <n v="976709"/>
  </r>
  <r>
    <s v="陳凱菱"/>
    <x v="1"/>
    <x v="3"/>
    <n v="1391806"/>
  </r>
  <r>
    <s v="王琬婷"/>
    <x v="1"/>
    <x v="3"/>
    <n v="1459757"/>
  </r>
  <r>
    <s v="楊佩華"/>
    <x v="1"/>
    <x v="1"/>
    <n v="991595"/>
  </r>
  <r>
    <s v="廖婉伶"/>
    <x v="1"/>
    <x v="3"/>
    <n v="1340232"/>
  </r>
  <r>
    <s v="周佳穎"/>
    <x v="1"/>
    <x v="2"/>
    <n v="1673225"/>
  </r>
  <r>
    <s v="張逸涵"/>
    <x v="0"/>
    <x v="3"/>
    <n v="800171"/>
  </r>
  <r>
    <s v="林文心"/>
    <x v="1"/>
    <x v="0"/>
    <n v="1722728"/>
  </r>
  <r>
    <s v="吳明明"/>
    <x v="0"/>
    <x v="0"/>
    <n v="940084"/>
  </r>
  <r>
    <s v="李嘉莉"/>
    <x v="1"/>
    <x v="3"/>
    <n v="466256"/>
  </r>
  <r>
    <s v="張銘仁"/>
    <x v="0"/>
    <x v="2"/>
    <n v="902406"/>
  </r>
  <r>
    <s v="黃啟川"/>
    <x v="0"/>
    <x v="0"/>
    <n v="1282209"/>
  </r>
  <r>
    <s v="黃詩宜"/>
    <x v="1"/>
    <x v="3"/>
    <n v="1699289"/>
  </r>
  <r>
    <s v="郭育吟"/>
    <x v="1"/>
    <x v="0"/>
    <n v="1122010"/>
  </r>
  <r>
    <s v="方郁婷"/>
    <x v="1"/>
    <x v="0"/>
    <n v="19266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4900-000000000000}" name="樞紐分析表2" cacheId="3" applyNumberFormats="0" applyBorderFormats="0" applyFontFormats="0" applyPatternFormats="0" applyAlignmentFormats="0" applyWidthHeightFormats="1" dataCaption="數值" updatedVersion="5" minRefreshableVersion="3" showCalcMbrs="0" useAutoFormatting="1" itemPrintTitles="1" createdVersion="3" indent="0" outline="1" outlineData="1" multipleFieldFilters="0" rowHeaderCaption="偏好原因" colHeaderCaption="品牌">
  <location ref="G10:K15" firstHeaderRow="1" firstDataRow="2" firstDataCol="1"/>
  <pivotFields count="5">
    <pivotField showAll="0"/>
    <pivotField dataField="1" showAll="0"/>
    <pivotField axis="axisCol" showAll="0">
      <items count="4">
        <item n="A牌" x="0"/>
        <item n="B牌" x="1"/>
        <item n="C牌" x="2"/>
        <item t="default"/>
      </items>
    </pivotField>
    <pivotField axis="axisRow" showAll="0">
      <items count="4">
        <item n="1. 價格便宜" x="0"/>
        <item n="2. 品質優良" x="1"/>
        <item n="3. 外型美觀" x="2"/>
        <item t="default"/>
      </items>
    </pivotField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人數" fld="1" subtotal="count" baseField="3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5900-000000000000}" name="樞紐分析表9" cacheId="7" applyNumberFormats="0" applyBorderFormats="0" applyFontFormats="0" applyPatternFormats="0" applyAlignmentFormats="0" applyWidthHeightFormats="1" dataCaption="數值" updatedVersion="5" minRefreshableVersion="3" showCalcMbrs="0" useAutoFormatting="1" itemPrintTitles="1" createdVersion="3" indent="0" outline="1" outlineData="1" multipleFieldFilters="0" rowHeaderCaption="地區" colHeaderCaption="性別">
  <location ref="F1:I7" firstHeaderRow="1" firstDataRow="2" firstDataCol="1"/>
  <pivotFields count="4">
    <pivotField showAll="0"/>
    <pivotField axis="axisCol" dataField="1" showAll="0">
      <items count="3">
        <item x="1"/>
        <item x="0"/>
        <item t="default"/>
      </items>
    </pivotField>
    <pivotField axis="axisRow" showAll="0">
      <items count="5">
        <item x="2"/>
        <item x="0"/>
        <item x="3"/>
        <item x="1"/>
        <item t="default"/>
      </items>
    </pivotField>
    <pivotField numFmtId="189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人數" fld="1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5A00-000000000000}" name="樞紐分析表9" cacheId="7" applyNumberFormats="0" applyBorderFormats="0" applyFontFormats="0" applyPatternFormats="0" applyAlignmentFormats="0" applyWidthHeightFormats="1" dataCaption="數值" updatedVersion="5" minRefreshableVersion="3" showCalcMbrs="0" useAutoFormatting="1" itemPrintTitles="1" createdVersion="3" indent="0" outline="1" outlineData="1" multipleFieldFilters="0" rowHeaderCaption="地區" colHeaderCaption="性別">
  <location ref="F1:I7" firstHeaderRow="1" firstDataRow="2" firstDataCol="1"/>
  <pivotFields count="4">
    <pivotField showAll="0"/>
    <pivotField axis="axisCol" dataField="1" showAll="0">
      <items count="3">
        <item x="1"/>
        <item x="0"/>
        <item t="default"/>
      </items>
    </pivotField>
    <pivotField axis="axisRow" showAll="0">
      <items count="5">
        <item x="2"/>
        <item x="0"/>
        <item x="3"/>
        <item x="1"/>
        <item t="default"/>
      </items>
    </pivotField>
    <pivotField numFmtId="189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人數" fld="1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4C00-000000000000}" name="樞紐分析表1" cacheId="3" dataOnRows="1" applyNumberFormats="0" applyBorderFormats="0" applyFontFormats="0" applyPatternFormats="0" applyAlignmentFormats="0" applyWidthHeightFormats="1" dataCaption="數值" updatedVersion="5" minRefreshableVersion="3" showCalcMbrs="0" useAutoFormatting="1" itemPrintTitles="1" createdVersion="3" indent="0" outline="1" outlineData="1" multipleFieldFilters="0" rowHeaderCaption="偏好原因" colHeaderCaption="品牌">
  <location ref="G10:K22" firstHeaderRow="1" firstDataRow="2" firstDataCol="1"/>
  <pivotFields count="5">
    <pivotField showAll="0"/>
    <pivotField dataField="1" showAll="0">
      <items count="3">
        <item x="0"/>
        <item x="1"/>
        <item t="default"/>
      </items>
    </pivotField>
    <pivotField axis="axisCol" showAll="0">
      <items count="4">
        <item n="A牌" x="0"/>
        <item n="B牌" x="1"/>
        <item n="C牌" x="2"/>
        <item t="default"/>
      </items>
    </pivotField>
    <pivotField axis="axisRow" showAll="0">
      <items count="4">
        <item n="1. 價格便宜" x="0"/>
        <item n="2. 品質優良" x="1"/>
        <item n="3. 外型美觀" x="2"/>
        <item t="default"/>
      </items>
    </pivotField>
    <pivotField showAll="0"/>
  </pivotFields>
  <rowFields count="2">
    <field x="3"/>
    <field x="-2"/>
  </rowFields>
  <rowItems count="11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 t="grand">
      <x/>
    </i>
    <i t="grand" i="1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2">
    <dataField name="人數" fld="1" subtotal="count" baseField="0" baseItem="0"/>
    <dataField name="%" fld="1" subtotal="count" showDataAs="percentOfCol" baseField="3" baseItem="0" numFmtId="10"/>
  </dataFields>
  <formats count="8">
    <format dxfId="14">
      <pivotArea type="all" dataOnly="0" outline="0" fieldPosition="0"/>
    </format>
    <format dxfId="13">
      <pivotArea outline="0" collapsedLevelsAreSubtotals="1" fieldPosition="0"/>
    </format>
    <format dxfId="12">
      <pivotArea dataOnly="0" labelOnly="1" fieldPosition="0">
        <references count="1">
          <reference field="3" count="0"/>
        </references>
      </pivotArea>
    </format>
    <format dxfId="1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9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0"/>
          </reference>
        </references>
      </pivotArea>
    </format>
    <format dxfId="8">
      <pivotArea dataOnly="0" labelOnly="1" fieldPosition="0">
        <references count="1">
          <reference field="2" count="0"/>
        </references>
      </pivotArea>
    </format>
    <format dxfId="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4F00-000000000000}" name="樞紐分析表5" cacheId="4" applyNumberFormats="0" applyBorderFormats="0" applyFontFormats="0" applyPatternFormats="0" applyAlignmentFormats="0" applyWidthHeightFormats="1" dataCaption="數值" updatedVersion="3" minRefreshableVersion="3" showCalcMbrs="0" useAutoFormatting="1" itemPrintTitles="1" createdVersion="3" indent="0" outline="1" outlineData="1" multipleFieldFilters="0" rowHeaderCaption="所得" colHeaderCaption="性別">
  <location ref="G10:J49" firstHeaderRow="1" firstDataRow="2" firstDataCol="1"/>
  <pivotFields count="5">
    <pivotField showAll="0"/>
    <pivotField axis="axisCol" showAll="0">
      <items count="3">
        <item n="男" x="0"/>
        <item n="女" x="1"/>
        <item t="default"/>
      </items>
    </pivotField>
    <pivotField showAll="0"/>
    <pivotField showAll="0"/>
    <pivotField axis="axisRow" dataField="1" showAll="0">
      <items count="38">
        <item x="16"/>
        <item x="2"/>
        <item x="30"/>
        <item x="24"/>
        <item x="0"/>
        <item x="11"/>
        <item x="1"/>
        <item x="26"/>
        <item x="6"/>
        <item x="3"/>
        <item x="34"/>
        <item x="13"/>
        <item x="23"/>
        <item x="28"/>
        <item x="10"/>
        <item x="25"/>
        <item x="9"/>
        <item x="18"/>
        <item x="32"/>
        <item x="33"/>
        <item x="17"/>
        <item x="4"/>
        <item x="27"/>
        <item x="12"/>
        <item x="35"/>
        <item x="29"/>
        <item x="31"/>
        <item x="19"/>
        <item x="5"/>
        <item x="8"/>
        <item x="21"/>
        <item x="22"/>
        <item x="15"/>
        <item x="14"/>
        <item x="7"/>
        <item x="36"/>
        <item x="20"/>
        <item t="default"/>
      </items>
    </pivotField>
  </pivotFields>
  <rowFields count="1">
    <field x="4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人數" fld="4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5100-000000000000}" name="樞紐分析表6" cacheId="5" dataOnRows="1" applyNumberFormats="0" applyBorderFormats="0" applyFontFormats="0" applyPatternFormats="0" applyAlignmentFormats="0" applyWidthHeightFormats="1" dataCaption="數值" updatedVersion="3" minRefreshableVersion="3" showCalcMbrs="0" useAutoFormatting="1" itemPrintTitles="1" createdVersion="3" indent="0" outline="1" outlineData="1" multipleFieldFilters="0" rowHeaderCaption="所得分組" colHeaderCaption="性別">
  <location ref="H10:K19" firstHeaderRow="1" firstDataRow="2" firstDataCol="1"/>
  <pivotFields count="6">
    <pivotField showAll="0"/>
    <pivotField axis="axisCol" dataField="1" showAll="0">
      <items count="3">
        <item n="男" x="0"/>
        <item n="女" x="1"/>
        <item t="default"/>
      </items>
    </pivotField>
    <pivotField showAll="0"/>
    <pivotField showAll="0"/>
    <pivotField showAll="0"/>
    <pivotField axis="axisRow" showAll="0">
      <items count="3">
        <item x="0"/>
        <item x="1"/>
        <item t="default"/>
      </items>
    </pivotField>
  </pivotFields>
  <rowFields count="2">
    <field x="5"/>
    <field x="-2"/>
  </rowFields>
  <rowItems count="8">
    <i>
      <x/>
    </i>
    <i r="1">
      <x/>
    </i>
    <i r="1" i="1">
      <x v="1"/>
    </i>
    <i>
      <x v="1"/>
    </i>
    <i r="1">
      <x/>
    </i>
    <i r="1" i="1">
      <x v="1"/>
    </i>
    <i t="grand">
      <x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2">
    <dataField name="人數" fld="1" subtotal="count" baseField="0" baseItem="0"/>
    <dataField name="%" fld="1" subtotal="count" showDataAs="percentOfCol" baseField="0" baseItem="0" numFmtId="182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5400-000000000000}" name="樞紐分析表1" cacheId="6" applyNumberFormats="0" applyBorderFormats="0" applyFontFormats="0" applyPatternFormats="0" applyAlignmentFormats="0" applyWidthHeightFormats="1" dataCaption="數值" updatedVersion="5" minRefreshableVersion="3" useAutoFormatting="1" itemPrintTitles="1" createdVersion="4" indent="0" outline="1" outlineData="1" multipleFieldFilters="0" rowHeaderCaption="業績" colHeaderCaption="性別">
  <location ref="F1:I103" firstHeaderRow="1" firstDataRow="2" firstDataCol="1"/>
  <pivotFields count="4">
    <pivotField showAll="0"/>
    <pivotField axis="axisCol" dataField="1" showAll="0">
      <items count="3">
        <item x="1"/>
        <item x="0"/>
        <item t="default"/>
      </items>
    </pivotField>
    <pivotField showAll="0"/>
    <pivotField axis="axisRow" numFmtId="189" showAll="0">
      <items count="101">
        <item x="50"/>
        <item x="14"/>
        <item x="59"/>
        <item x="19"/>
        <item x="94"/>
        <item x="56"/>
        <item x="44"/>
        <item x="8"/>
        <item x="42"/>
        <item x="1"/>
        <item x="70"/>
        <item x="28"/>
        <item x="29"/>
        <item x="15"/>
        <item x="71"/>
        <item x="78"/>
        <item x="91"/>
        <item x="75"/>
        <item x="43"/>
        <item x="38"/>
        <item x="82"/>
        <item x="27"/>
        <item x="13"/>
        <item x="61"/>
        <item x="58"/>
        <item x="67"/>
        <item x="64"/>
        <item x="95"/>
        <item x="52"/>
        <item x="37"/>
        <item x="36"/>
        <item x="93"/>
        <item x="57"/>
        <item x="85"/>
        <item x="26"/>
        <item x="76"/>
        <item x="88"/>
        <item x="54"/>
        <item x="68"/>
        <item x="72"/>
        <item x="3"/>
        <item x="66"/>
        <item x="98"/>
        <item x="7"/>
        <item x="35"/>
        <item x="22"/>
        <item x="48"/>
        <item x="77"/>
        <item x="5"/>
        <item x="31"/>
        <item x="80"/>
        <item x="81"/>
        <item x="49"/>
        <item x="96"/>
        <item x="12"/>
        <item x="89"/>
        <item x="86"/>
        <item x="4"/>
        <item x="62"/>
        <item x="18"/>
        <item x="87"/>
        <item x="55"/>
        <item x="21"/>
        <item x="6"/>
        <item x="25"/>
        <item x="9"/>
        <item x="2"/>
        <item x="11"/>
        <item x="32"/>
        <item x="41"/>
        <item x="33"/>
        <item x="34"/>
        <item x="79"/>
        <item x="46"/>
        <item x="17"/>
        <item x="20"/>
        <item x="10"/>
        <item x="90"/>
        <item x="97"/>
        <item x="47"/>
        <item x="39"/>
        <item x="92"/>
        <item x="24"/>
        <item x="45"/>
        <item x="53"/>
        <item x="51"/>
        <item x="60"/>
        <item x="84"/>
        <item x="99"/>
        <item x="23"/>
        <item x="83"/>
        <item x="40"/>
        <item x="74"/>
        <item x="16"/>
        <item x="73"/>
        <item x="0"/>
        <item x="65"/>
        <item x="69"/>
        <item x="63"/>
        <item x="30"/>
        <item t="default"/>
      </items>
    </pivotField>
  </pivotFields>
  <rowFields count="1">
    <field x="3"/>
  </rowFields>
  <rowItems count="10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人數" fld="1" subtotal="count" baseField="3" baseItem="0"/>
  </dataFields>
  <formats count="1">
    <format dxfId="6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5500-000000000000}" name="樞紐分析表1" cacheId="6" applyNumberFormats="0" applyBorderFormats="0" applyFontFormats="0" applyPatternFormats="0" applyAlignmentFormats="0" applyWidthHeightFormats="1" dataCaption="數值" updatedVersion="5" minRefreshableVersion="3" useAutoFormatting="1" itemPrintTitles="1" createdVersion="4" indent="0" outline="1" outlineData="1" multipleFieldFilters="0" rowHeaderCaption="業績" colHeaderCaption="性別">
  <location ref="F1:I103" firstHeaderRow="1" firstDataRow="2" firstDataCol="1"/>
  <pivotFields count="4">
    <pivotField showAll="0"/>
    <pivotField axis="axisCol" dataField="1" showAll="0">
      <items count="3">
        <item x="1"/>
        <item x="0"/>
        <item t="default"/>
      </items>
    </pivotField>
    <pivotField showAll="0"/>
    <pivotField axis="axisRow" numFmtId="189" showAll="0">
      <items count="101">
        <item x="50"/>
        <item x="14"/>
        <item x="59"/>
        <item x="19"/>
        <item x="94"/>
        <item x="56"/>
        <item x="44"/>
        <item x="8"/>
        <item x="42"/>
        <item x="1"/>
        <item x="70"/>
        <item x="28"/>
        <item x="29"/>
        <item x="15"/>
        <item x="71"/>
        <item x="78"/>
        <item x="91"/>
        <item x="75"/>
        <item x="43"/>
        <item x="38"/>
        <item x="82"/>
        <item x="27"/>
        <item x="13"/>
        <item x="61"/>
        <item x="58"/>
        <item x="67"/>
        <item x="64"/>
        <item x="95"/>
        <item x="52"/>
        <item x="37"/>
        <item x="36"/>
        <item x="93"/>
        <item x="57"/>
        <item x="85"/>
        <item x="26"/>
        <item x="76"/>
        <item x="88"/>
        <item x="54"/>
        <item x="68"/>
        <item x="72"/>
        <item x="3"/>
        <item x="66"/>
        <item x="98"/>
        <item x="7"/>
        <item x="35"/>
        <item x="22"/>
        <item x="48"/>
        <item x="77"/>
        <item x="5"/>
        <item x="31"/>
        <item x="80"/>
        <item x="81"/>
        <item x="49"/>
        <item x="96"/>
        <item x="12"/>
        <item x="89"/>
        <item x="86"/>
        <item x="4"/>
        <item x="62"/>
        <item x="18"/>
        <item x="87"/>
        <item x="55"/>
        <item x="21"/>
        <item x="6"/>
        <item x="25"/>
        <item x="9"/>
        <item x="2"/>
        <item x="11"/>
        <item x="32"/>
        <item x="41"/>
        <item x="33"/>
        <item x="34"/>
        <item x="79"/>
        <item x="46"/>
        <item x="17"/>
        <item x="20"/>
        <item x="10"/>
        <item x="90"/>
        <item x="97"/>
        <item x="47"/>
        <item x="39"/>
        <item x="92"/>
        <item x="24"/>
        <item x="45"/>
        <item x="53"/>
        <item x="51"/>
        <item x="60"/>
        <item x="84"/>
        <item x="99"/>
        <item x="23"/>
        <item x="83"/>
        <item x="40"/>
        <item x="74"/>
        <item x="16"/>
        <item x="73"/>
        <item x="0"/>
        <item x="65"/>
        <item x="69"/>
        <item x="63"/>
        <item x="30"/>
        <item t="default"/>
      </items>
    </pivotField>
  </pivotFields>
  <rowFields count="1">
    <field x="3"/>
  </rowFields>
  <rowItems count="10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人數" fld="1" subtotal="count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5600-000000000000}" name="樞紐分析表1" cacheId="6" applyNumberFormats="0" applyBorderFormats="0" applyFontFormats="0" applyPatternFormats="0" applyAlignmentFormats="0" applyWidthHeightFormats="1" dataCaption="數值" updatedVersion="5" minRefreshableVersion="3" useAutoFormatting="1" itemPrintTitles="1" createdVersion="4" indent="0" outline="1" outlineData="1" multipleFieldFilters="0" rowHeaderCaption="業績" colHeaderCaption="性別">
  <location ref="F1:I103" firstHeaderRow="1" firstDataRow="2" firstDataCol="1"/>
  <pivotFields count="4">
    <pivotField showAll="0"/>
    <pivotField axis="axisCol" dataField="1" showAll="0">
      <items count="3">
        <item x="1"/>
        <item x="0"/>
        <item t="default"/>
      </items>
    </pivotField>
    <pivotField showAll="0"/>
    <pivotField axis="axisRow" numFmtId="189" showAll="0">
      <items count="101">
        <item x="50"/>
        <item x="14"/>
        <item x="59"/>
        <item x="19"/>
        <item x="94"/>
        <item x="56"/>
        <item x="44"/>
        <item x="8"/>
        <item x="42"/>
        <item x="1"/>
        <item x="70"/>
        <item x="28"/>
        <item x="29"/>
        <item x="15"/>
        <item x="71"/>
        <item x="78"/>
        <item x="91"/>
        <item x="75"/>
        <item x="43"/>
        <item x="38"/>
        <item x="82"/>
        <item x="27"/>
        <item x="13"/>
        <item x="61"/>
        <item x="58"/>
        <item x="67"/>
        <item x="64"/>
        <item x="95"/>
        <item x="52"/>
        <item x="37"/>
        <item x="36"/>
        <item x="93"/>
        <item x="57"/>
        <item x="85"/>
        <item x="26"/>
        <item x="76"/>
        <item x="88"/>
        <item x="54"/>
        <item x="68"/>
        <item x="72"/>
        <item x="3"/>
        <item x="66"/>
        <item x="98"/>
        <item x="7"/>
        <item x="35"/>
        <item x="22"/>
        <item x="48"/>
        <item x="77"/>
        <item x="5"/>
        <item x="31"/>
        <item x="80"/>
        <item x="81"/>
        <item x="49"/>
        <item x="96"/>
        <item x="12"/>
        <item x="89"/>
        <item x="86"/>
        <item x="4"/>
        <item x="62"/>
        <item x="18"/>
        <item x="87"/>
        <item x="55"/>
        <item x="21"/>
        <item x="6"/>
        <item x="25"/>
        <item x="9"/>
        <item x="2"/>
        <item x="11"/>
        <item x="32"/>
        <item x="41"/>
        <item x="33"/>
        <item x="34"/>
        <item x="79"/>
        <item x="46"/>
        <item x="17"/>
        <item x="20"/>
        <item x="10"/>
        <item x="90"/>
        <item x="97"/>
        <item x="47"/>
        <item x="39"/>
        <item x="92"/>
        <item x="24"/>
        <item x="45"/>
        <item x="53"/>
        <item x="51"/>
        <item x="60"/>
        <item x="84"/>
        <item x="99"/>
        <item x="23"/>
        <item x="83"/>
        <item x="40"/>
        <item x="74"/>
        <item x="16"/>
        <item x="73"/>
        <item x="0"/>
        <item x="65"/>
        <item x="69"/>
        <item x="63"/>
        <item x="30"/>
        <item t="default"/>
      </items>
    </pivotField>
  </pivotFields>
  <rowFields count="1">
    <field x="3"/>
  </rowFields>
  <rowItems count="10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人數" fld="1" subtotal="count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5700-000000000000}" name="樞紐分析表9" cacheId="7" applyNumberFormats="0" applyBorderFormats="0" applyFontFormats="0" applyPatternFormats="0" applyAlignmentFormats="0" applyWidthHeightFormats="1" dataCaption="數值" updatedVersion="5" minRefreshableVersion="3" showCalcMbrs="0" useAutoFormatting="1" itemPrintTitles="1" createdVersion="3" indent="0" outline="1" outlineData="1" multipleFieldFilters="0" rowHeaderCaption="地區" colHeaderCaption="性別">
  <location ref="F1:I7" firstHeaderRow="1" firstDataRow="2" firstDataCol="1"/>
  <pivotFields count="4">
    <pivotField showAll="0"/>
    <pivotField axis="axisCol" dataField="1" showAll="0">
      <items count="3">
        <item x="1"/>
        <item x="0"/>
        <item t="default"/>
      </items>
    </pivotField>
    <pivotField axis="axisRow" showAll="0">
      <items count="5">
        <item x="2"/>
        <item x="0"/>
        <item x="3"/>
        <item x="1"/>
        <item t="default"/>
      </items>
    </pivotField>
    <pivotField numFmtId="189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人數" fld="1" subtotal="count" baseField="0" baseItem="0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dataOnly="0" labelOnly="1" fieldPosition="0">
        <references count="1">
          <reference field="2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5800-000000000000}" name="樞紐分析表9" cacheId="7" applyNumberFormats="0" applyBorderFormats="0" applyFontFormats="0" applyPatternFormats="0" applyAlignmentFormats="0" applyWidthHeightFormats="1" dataCaption="數值" updatedVersion="5" minRefreshableVersion="3" showCalcMbrs="0" useAutoFormatting="1" itemPrintTitles="1" createdVersion="3" indent="0" outline="1" outlineData="1" multipleFieldFilters="0" rowHeaderCaption="地區" colHeaderCaption="性別">
  <location ref="F1:I7" firstHeaderRow="1" firstDataRow="2" firstDataCol="1"/>
  <pivotFields count="4">
    <pivotField showAll="0"/>
    <pivotField axis="axisCol" dataField="1" showAll="0">
      <items count="3">
        <item x="1"/>
        <item x="0"/>
        <item t="default"/>
      </items>
    </pivotField>
    <pivotField axis="axisRow" showAll="0">
      <items count="5">
        <item x="2"/>
        <item x="0"/>
        <item x="3"/>
        <item x="1"/>
        <item t="default"/>
      </items>
    </pivotField>
    <pivotField numFmtId="189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人數" fld="1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office.microsoft.com/zh-tw/excel-help/redir/HA102753051.aspx?CTT=5&amp;origin=HA102752955" TargetMode="External"/><Relationship Id="rId21" Type="http://schemas.openxmlformats.org/officeDocument/2006/relationships/hyperlink" Target="http://office.microsoft.com/zh-tw/excel-help/redir/HA102753078.aspx?CTT=5&amp;origin=HA102752955" TargetMode="External"/><Relationship Id="rId42" Type="http://schemas.openxmlformats.org/officeDocument/2006/relationships/hyperlink" Target="http://office.microsoft.com/zh-tw/excel-help/redir/HA102753278.aspx?CTT=5&amp;origin=HA102752955" TargetMode="External"/><Relationship Id="rId47" Type="http://schemas.openxmlformats.org/officeDocument/2006/relationships/hyperlink" Target="http://office.microsoft.com/zh-tw/excel-help/redir/HA102752971.aspx?CTT=5&amp;origin=HA102752955" TargetMode="External"/><Relationship Id="rId63" Type="http://schemas.openxmlformats.org/officeDocument/2006/relationships/hyperlink" Target="http://office.microsoft.com/zh-tw/excel-help/redir/HA102753146.aspx?CTT=5&amp;origin=HA102752955" TargetMode="External"/><Relationship Id="rId68" Type="http://schemas.openxmlformats.org/officeDocument/2006/relationships/hyperlink" Target="http://office.microsoft.com/zh-tw/excel-help/redir/HA102753143.aspx?CTT=5&amp;origin=HA102752955" TargetMode="External"/><Relationship Id="rId84" Type="http://schemas.openxmlformats.org/officeDocument/2006/relationships/hyperlink" Target="http://office.microsoft.com/zh-tw/excel-help/redir/HA102752866.aspx?CTT=5&amp;origin=HA102752955" TargetMode="External"/><Relationship Id="rId89" Type="http://schemas.openxmlformats.org/officeDocument/2006/relationships/hyperlink" Target="http://office.microsoft.com/zh-tw/excel-help/redir/HA102752859.aspx?CTT=5&amp;origin=HA102752955" TargetMode="External"/><Relationship Id="rId16" Type="http://schemas.openxmlformats.org/officeDocument/2006/relationships/hyperlink" Target="http://office.microsoft.com/zh-tw/excel-help/redir/HA102753162.aspx?CTT=5&amp;origin=HA102752955" TargetMode="External"/><Relationship Id="rId11" Type="http://schemas.openxmlformats.org/officeDocument/2006/relationships/hyperlink" Target="http://office.microsoft.com/zh-tw/excel-help/redir/HA102753247.aspx?CTT=5&amp;origin=HA102752955" TargetMode="External"/><Relationship Id="rId32" Type="http://schemas.openxmlformats.org/officeDocument/2006/relationships/hyperlink" Target="http://office.microsoft.com/zh-tw/excel-help/redir/HA102753156.aspx?CTT=5&amp;origin=HA102752955" TargetMode="External"/><Relationship Id="rId37" Type="http://schemas.openxmlformats.org/officeDocument/2006/relationships/hyperlink" Target="http://office.microsoft.com/zh-tw/excel-help/redir/HA102753277.aspx?CTT=5&amp;origin=HA102752955" TargetMode="External"/><Relationship Id="rId53" Type="http://schemas.openxmlformats.org/officeDocument/2006/relationships/hyperlink" Target="http://office.microsoft.com/zh-tw/excel-help/redir/HA102752808.aspx?CTT=5&amp;origin=HA102752955" TargetMode="External"/><Relationship Id="rId58" Type="http://schemas.openxmlformats.org/officeDocument/2006/relationships/hyperlink" Target="http://office.microsoft.com/zh-tw/excel-help/redir/HA102752935.aspx?CTT=5&amp;origin=HA102752955" TargetMode="External"/><Relationship Id="rId74" Type="http://schemas.openxmlformats.org/officeDocument/2006/relationships/hyperlink" Target="http://office.microsoft.com/zh-tw/excel-help/redir/HA102753141.aspx?CTT=5&amp;origin=HA102752955" TargetMode="External"/><Relationship Id="rId79" Type="http://schemas.openxmlformats.org/officeDocument/2006/relationships/hyperlink" Target="http://office.microsoft.com/zh-tw/excel-help/redir/HA102753150.aspx?CTT=5&amp;origin=HA102752955" TargetMode="External"/><Relationship Id="rId102" Type="http://schemas.openxmlformats.org/officeDocument/2006/relationships/hyperlink" Target="http://office.microsoft.com/zh-tw/excel-help/redir/HA102752822.aspx?CTT=5&amp;origin=HA102752955" TargetMode="External"/><Relationship Id="rId5" Type="http://schemas.openxmlformats.org/officeDocument/2006/relationships/hyperlink" Target="http://office.microsoft.com/zh-tw/excel-help/redir/HA102753239.aspx?CTT=5&amp;origin=HA102752955" TargetMode="External"/><Relationship Id="rId90" Type="http://schemas.openxmlformats.org/officeDocument/2006/relationships/hyperlink" Target="http://office.microsoft.com/zh-tw/excel-help/redir/HA102752858.aspx?CTT=5&amp;origin=HA102752955" TargetMode="External"/><Relationship Id="rId95" Type="http://schemas.openxmlformats.org/officeDocument/2006/relationships/hyperlink" Target="http://office.microsoft.com/zh-tw/excel-help/redir/HA102753136.aspx?CTT=5&amp;origin=HA102752955" TargetMode="External"/><Relationship Id="rId22" Type="http://schemas.openxmlformats.org/officeDocument/2006/relationships/hyperlink" Target="http://office.microsoft.com/zh-tw/excel-help/redir/HA102753077.aspx?CTT=5&amp;origin=HA102752955" TargetMode="External"/><Relationship Id="rId27" Type="http://schemas.openxmlformats.org/officeDocument/2006/relationships/hyperlink" Target="http://office.microsoft.com/zh-tw/excel-help/redir/HA102753159.aspx?CTT=5&amp;origin=HA102752955" TargetMode="External"/><Relationship Id="rId43" Type="http://schemas.openxmlformats.org/officeDocument/2006/relationships/hyperlink" Target="http://office.microsoft.com/zh-tw/excel-help/redir/HA102753006.aspx?CTT=5&amp;origin=HA102752955" TargetMode="External"/><Relationship Id="rId48" Type="http://schemas.openxmlformats.org/officeDocument/2006/relationships/hyperlink" Target="http://office.microsoft.com/zh-tw/excel-help/redir/HA102752961.aspx?CTT=5&amp;origin=HA102752955" TargetMode="External"/><Relationship Id="rId64" Type="http://schemas.openxmlformats.org/officeDocument/2006/relationships/hyperlink" Target="http://office.microsoft.com/zh-tw/excel-help/redir/HA102753145.aspx?CTT=5&amp;origin=HA102752955" TargetMode="External"/><Relationship Id="rId69" Type="http://schemas.openxmlformats.org/officeDocument/2006/relationships/hyperlink" Target="http://office.microsoft.com/zh-tw/excel-help/redir/HA102753218.aspx?CTT=5&amp;origin=HA102752955" TargetMode="External"/><Relationship Id="rId80" Type="http://schemas.openxmlformats.org/officeDocument/2006/relationships/hyperlink" Target="http://office.microsoft.com/zh-tw/excel-help/redir/HA102752877.aspx?CTT=5&amp;origin=HA102752955" TargetMode="External"/><Relationship Id="rId85" Type="http://schemas.openxmlformats.org/officeDocument/2006/relationships/hyperlink" Target="http://office.microsoft.com/zh-tw/excel-help/redir/HA102752862.aspx?CTT=5&amp;origin=HA102752955" TargetMode="External"/><Relationship Id="rId12" Type="http://schemas.openxmlformats.org/officeDocument/2006/relationships/hyperlink" Target="http://office.microsoft.com/zh-tw/excel-help/redir/HA102753165.aspx?CTT=5&amp;origin=HA102752955" TargetMode="External"/><Relationship Id="rId17" Type="http://schemas.openxmlformats.org/officeDocument/2006/relationships/hyperlink" Target="http://office.microsoft.com/zh-tw/excel-help/redir/HA102753224.aspx?CTT=5&amp;origin=HA102752955" TargetMode="External"/><Relationship Id="rId25" Type="http://schemas.openxmlformats.org/officeDocument/2006/relationships/hyperlink" Target="http://office.microsoft.com/zh-tw/excel-help/redir/HA102753223.aspx?CTT=5&amp;origin=HA102752955" TargetMode="External"/><Relationship Id="rId33" Type="http://schemas.openxmlformats.org/officeDocument/2006/relationships/hyperlink" Target="http://office.microsoft.com/zh-tw/excel-help/redir/HA102753016.aspx?CTT=5&amp;origin=HA102752955" TargetMode="External"/><Relationship Id="rId38" Type="http://schemas.openxmlformats.org/officeDocument/2006/relationships/hyperlink" Target="http://office.microsoft.com/zh-tw/excel-help/redir/HA102753155.aspx?CTT=5&amp;origin=HA102752955" TargetMode="External"/><Relationship Id="rId46" Type="http://schemas.openxmlformats.org/officeDocument/2006/relationships/hyperlink" Target="http://office.microsoft.com/zh-tw/excel-help/redir/HA102753153.aspx?CTT=5&amp;origin=HA102752955" TargetMode="External"/><Relationship Id="rId59" Type="http://schemas.openxmlformats.org/officeDocument/2006/relationships/hyperlink" Target="http://office.microsoft.com/zh-tw/excel-help/redir/HA102753222.aspx?CTT=5&amp;origin=HA102752955" TargetMode="External"/><Relationship Id="rId67" Type="http://schemas.openxmlformats.org/officeDocument/2006/relationships/hyperlink" Target="http://office.microsoft.com/zh-tw/excel-help/redir/HA102753219.aspx?CTT=5&amp;origin=HA102752955" TargetMode="External"/><Relationship Id="rId103" Type="http://schemas.openxmlformats.org/officeDocument/2006/relationships/hyperlink" Target="http://office.microsoft.com/zh-tw/excel-help/redir/HA102753132.aspx?CTT=5&amp;origin=HA102752955" TargetMode="External"/><Relationship Id="rId20" Type="http://schemas.openxmlformats.org/officeDocument/2006/relationships/hyperlink" Target="http://office.microsoft.com/zh-tw/excel-help/redir/HA102753080.aspx?CTT=5&amp;origin=HA102752955" TargetMode="External"/><Relationship Id="rId41" Type="http://schemas.openxmlformats.org/officeDocument/2006/relationships/hyperlink" Target="http://office.microsoft.com/zh-tw/excel-help/redir/HA102752805.aspx?CTT=5&amp;origin=HA102752955" TargetMode="External"/><Relationship Id="rId54" Type="http://schemas.openxmlformats.org/officeDocument/2006/relationships/hyperlink" Target="http://office.microsoft.com/zh-tw/excel-help/redir/HA102752943.aspx?CTT=5&amp;origin=HA102752955" TargetMode="External"/><Relationship Id="rId62" Type="http://schemas.openxmlformats.org/officeDocument/2006/relationships/hyperlink" Target="http://office.microsoft.com/zh-tw/excel-help/redir/HA102753148.aspx?CTT=5&amp;origin=HA102752955" TargetMode="External"/><Relationship Id="rId70" Type="http://schemas.openxmlformats.org/officeDocument/2006/relationships/hyperlink" Target="http://office.microsoft.com/zh-tw/excel-help/redir/HA102753142.aspx?CTT=5&amp;origin=HA102752955" TargetMode="External"/><Relationship Id="rId75" Type="http://schemas.openxmlformats.org/officeDocument/2006/relationships/hyperlink" Target="http://office.microsoft.com/zh-tw/excel-help/redir/HA102752897.aspx?CTT=5&amp;origin=HA102752955" TargetMode="External"/><Relationship Id="rId83" Type="http://schemas.openxmlformats.org/officeDocument/2006/relationships/hyperlink" Target="http://office.microsoft.com/zh-tw/excel-help/redir/HA102752867.aspx?CTT=5&amp;origin=HA102752955" TargetMode="External"/><Relationship Id="rId88" Type="http://schemas.openxmlformats.org/officeDocument/2006/relationships/hyperlink" Target="http://office.microsoft.com/zh-tw/excel-help/redir/HA102752860.aspx?CTT=5&amp;origin=HA102752955" TargetMode="External"/><Relationship Id="rId91" Type="http://schemas.openxmlformats.org/officeDocument/2006/relationships/hyperlink" Target="http://office.microsoft.com/zh-tw/excel-help/redir/HA102753241.aspx?CTT=5&amp;origin=HA102752955" TargetMode="External"/><Relationship Id="rId96" Type="http://schemas.openxmlformats.org/officeDocument/2006/relationships/hyperlink" Target="http://office.microsoft.com/zh-tw/excel-help/redir/HA102753135.aspx?CTT=5&amp;origin=HA102752955" TargetMode="External"/><Relationship Id="rId1" Type="http://schemas.openxmlformats.org/officeDocument/2006/relationships/hyperlink" Target="http://office.microsoft.com/zh-tw/excel-help/redir/HA102753109.aspx?CTT=5&amp;origin=HA102752955" TargetMode="External"/><Relationship Id="rId6" Type="http://schemas.openxmlformats.org/officeDocument/2006/relationships/hyperlink" Target="http://office.microsoft.com/zh-tw/excel-help/redir/HA102753168.aspx?CTT=5&amp;origin=HA102752955" TargetMode="External"/><Relationship Id="rId15" Type="http://schemas.openxmlformats.org/officeDocument/2006/relationships/hyperlink" Target="http://office.microsoft.com/zh-tw/excel-help/redir/HA102753163.aspx?CTT=5&amp;origin=HA102752955" TargetMode="External"/><Relationship Id="rId23" Type="http://schemas.openxmlformats.org/officeDocument/2006/relationships/hyperlink" Target="http://office.microsoft.com/zh-tw/excel-help/redir/HA102753238.aspx?CTT=5&amp;origin=HA102752955" TargetMode="External"/><Relationship Id="rId28" Type="http://schemas.openxmlformats.org/officeDocument/2006/relationships/hyperlink" Target="http://office.microsoft.com/zh-tw/excel-help/redir/HA102753243.aspx?CTT=5&amp;origin=HA102752955" TargetMode="External"/><Relationship Id="rId36" Type="http://schemas.openxmlformats.org/officeDocument/2006/relationships/hyperlink" Target="http://office.microsoft.com/zh-tw/excel-help/redir/HA102753011.aspx?CTT=5&amp;origin=HA102752955" TargetMode="External"/><Relationship Id="rId49" Type="http://schemas.openxmlformats.org/officeDocument/2006/relationships/hyperlink" Target="http://office.microsoft.com/zh-tw/excel-help/redir/HA102752960.aspx?CTT=5&amp;origin=HA102752955" TargetMode="External"/><Relationship Id="rId57" Type="http://schemas.openxmlformats.org/officeDocument/2006/relationships/hyperlink" Target="http://office.microsoft.com/zh-tw/excel-help/redir/HA102752936.aspx?CTT=5&amp;origin=HA102752955" TargetMode="External"/><Relationship Id="rId10" Type="http://schemas.openxmlformats.org/officeDocument/2006/relationships/hyperlink" Target="http://office.microsoft.com/zh-tw/excel-help/redir/HA102753160.aspx?CTT=5&amp;origin=HA102752955" TargetMode="External"/><Relationship Id="rId31" Type="http://schemas.openxmlformats.org/officeDocument/2006/relationships/hyperlink" Target="http://office.microsoft.com/zh-tw/excel-help/redir/HA102753157.aspx?CTT=5&amp;origin=HA102752955" TargetMode="External"/><Relationship Id="rId44" Type="http://schemas.openxmlformats.org/officeDocument/2006/relationships/hyperlink" Target="http://office.microsoft.com/zh-tw/excel-help/redir/HA102753003.aspx?CTT=5&amp;origin=HA102752955" TargetMode="External"/><Relationship Id="rId52" Type="http://schemas.openxmlformats.org/officeDocument/2006/relationships/hyperlink" Target="http://office.microsoft.com/zh-tw/excel-help/redir/HA102753152.aspx?CTT=5&amp;origin=HA102752955" TargetMode="External"/><Relationship Id="rId60" Type="http://schemas.openxmlformats.org/officeDocument/2006/relationships/hyperlink" Target="http://office.microsoft.com/zh-tw/excel-help/redir/HA102753151.aspx?CTT=5&amp;origin=HA102752955" TargetMode="External"/><Relationship Id="rId65" Type="http://schemas.openxmlformats.org/officeDocument/2006/relationships/hyperlink" Target="http://office.microsoft.com/zh-tw/excel-help/redir/HA102753144.aspx?CTT=5&amp;origin=HA102752955" TargetMode="External"/><Relationship Id="rId73" Type="http://schemas.openxmlformats.org/officeDocument/2006/relationships/hyperlink" Target="http://office.microsoft.com/zh-tw/excel-help/redir/HA102753265.aspx?CTT=5&amp;origin=HA102752955" TargetMode="External"/><Relationship Id="rId78" Type="http://schemas.openxmlformats.org/officeDocument/2006/relationships/hyperlink" Target="http://office.microsoft.com/zh-tw/excel-help/redir/HA102753220.aspx?CTT=5&amp;origin=HA102752955" TargetMode="External"/><Relationship Id="rId81" Type="http://schemas.openxmlformats.org/officeDocument/2006/relationships/hyperlink" Target="http://office.microsoft.com/zh-tw/excel-help/redir/HA102752869.aspx?CTT=5&amp;origin=HA102752955" TargetMode="External"/><Relationship Id="rId86" Type="http://schemas.openxmlformats.org/officeDocument/2006/relationships/hyperlink" Target="http://office.microsoft.com/zh-tw/excel-help/redir/HA102753129.aspx?CTT=5&amp;origin=HA102752955" TargetMode="External"/><Relationship Id="rId94" Type="http://schemas.openxmlformats.org/officeDocument/2006/relationships/hyperlink" Target="http://office.microsoft.com/zh-tw/excel-help/redir/HA102753225.aspx?CTT=5&amp;origin=HA102752955" TargetMode="External"/><Relationship Id="rId99" Type="http://schemas.openxmlformats.org/officeDocument/2006/relationships/hyperlink" Target="http://office.microsoft.com/zh-tw/excel-help/redir/HA102753133.aspx?CTT=5&amp;origin=HA102752955" TargetMode="External"/><Relationship Id="rId101" Type="http://schemas.openxmlformats.org/officeDocument/2006/relationships/hyperlink" Target="http://office.microsoft.com/zh-tw/excel-help/redir/HA102752823.aspx?CTT=5&amp;origin=HA102752955" TargetMode="External"/><Relationship Id="rId4" Type="http://schemas.openxmlformats.org/officeDocument/2006/relationships/hyperlink" Target="http://office.microsoft.com/zh-tw/excel-help/redir/HA102753240.aspx?CTT=5&amp;origin=HA102752955" TargetMode="External"/><Relationship Id="rId9" Type="http://schemas.openxmlformats.org/officeDocument/2006/relationships/hyperlink" Target="http://office.microsoft.com/zh-tw/excel-help/redir/HA102753250.aspx?CTT=5&amp;origin=HA102752955" TargetMode="External"/><Relationship Id="rId13" Type="http://schemas.openxmlformats.org/officeDocument/2006/relationships/hyperlink" Target="http://office.microsoft.com/zh-tw/excel-help/redir/HA102753244.aspx?CTT=5&amp;origin=HA102752955" TargetMode="External"/><Relationship Id="rId18" Type="http://schemas.openxmlformats.org/officeDocument/2006/relationships/hyperlink" Target="http://office.microsoft.com/zh-tw/excel-help/redir/HA102753084.aspx?CTT=5&amp;origin=HA102752955" TargetMode="External"/><Relationship Id="rId39" Type="http://schemas.openxmlformats.org/officeDocument/2006/relationships/hyperlink" Target="http://office.microsoft.com/zh-tw/excel-help/redir/HA102753154.aspx?CTT=5&amp;origin=HA102752955" TargetMode="External"/><Relationship Id="rId34" Type="http://schemas.openxmlformats.org/officeDocument/2006/relationships/hyperlink" Target="http://office.microsoft.com/zh-tw/excel-help/redir/HA102753015.aspx?CTT=5&amp;origin=HA102752955" TargetMode="External"/><Relationship Id="rId50" Type="http://schemas.openxmlformats.org/officeDocument/2006/relationships/hyperlink" Target="http://office.microsoft.com/zh-tw/excel-help/redir/HA102752956.aspx?CTT=5&amp;origin=HA102752955" TargetMode="External"/><Relationship Id="rId55" Type="http://schemas.openxmlformats.org/officeDocument/2006/relationships/hyperlink" Target="http://office.microsoft.com/zh-tw/excel-help/redir/HA102752941.aspx?CTT=5&amp;origin=HA102752955" TargetMode="External"/><Relationship Id="rId76" Type="http://schemas.openxmlformats.org/officeDocument/2006/relationships/hyperlink" Target="http://office.microsoft.com/zh-tw/excel-help/redir/HA102753221.aspx?CTT=5&amp;origin=HA102752955" TargetMode="External"/><Relationship Id="rId97" Type="http://schemas.openxmlformats.org/officeDocument/2006/relationships/hyperlink" Target="http://office.microsoft.com/zh-tw/excel-help/redir/HA102752832.aspx?CTT=5&amp;origin=HA102752955" TargetMode="External"/><Relationship Id="rId104" Type="http://schemas.openxmlformats.org/officeDocument/2006/relationships/hyperlink" Target="http://office.microsoft.com/zh-tw/excel-help/redir/HA102753131.aspx?CTT=5&amp;origin=HA102752955" TargetMode="External"/><Relationship Id="rId7" Type="http://schemas.openxmlformats.org/officeDocument/2006/relationships/hyperlink" Target="http://office.microsoft.com/zh-tw/excel-help/redir/HA102753167.aspx?CTT=5&amp;origin=HA102752955" TargetMode="External"/><Relationship Id="rId71" Type="http://schemas.openxmlformats.org/officeDocument/2006/relationships/hyperlink" Target="http://office.microsoft.com/zh-tw/excel-help/redir/HA102752906.aspx?CTT=5&amp;origin=HA102752955" TargetMode="External"/><Relationship Id="rId92" Type="http://schemas.openxmlformats.org/officeDocument/2006/relationships/hyperlink" Target="http://office.microsoft.com/zh-tw/excel-help/redir/HA102753138.aspx?CTT=5&amp;origin=HA102752955" TargetMode="External"/><Relationship Id="rId2" Type="http://schemas.openxmlformats.org/officeDocument/2006/relationships/hyperlink" Target="http://office.microsoft.com/zh-tw/excel-help/redir/HA102753108.aspx?CTT=5&amp;origin=HA102752955" TargetMode="External"/><Relationship Id="rId29" Type="http://schemas.openxmlformats.org/officeDocument/2006/relationships/hyperlink" Target="http://office.microsoft.com/zh-tw/excel-help/redir/HA102753158.aspx?CTT=5&amp;origin=HA102752955" TargetMode="External"/><Relationship Id="rId24" Type="http://schemas.openxmlformats.org/officeDocument/2006/relationships/hyperlink" Target="http://office.microsoft.com/zh-tw/excel-help/redir/HA102753161.aspx?CTT=5&amp;origin=HA102752955" TargetMode="External"/><Relationship Id="rId40" Type="http://schemas.openxmlformats.org/officeDocument/2006/relationships/hyperlink" Target="http://office.microsoft.com/zh-tw/excel-help/redir/HA102753008.aspx?CTT=5&amp;origin=HA102752955" TargetMode="External"/><Relationship Id="rId45" Type="http://schemas.openxmlformats.org/officeDocument/2006/relationships/hyperlink" Target="http://office.microsoft.com/zh-tw/excel-help/redir/HA102753002.aspx?CTT=5&amp;origin=HA102752955" TargetMode="External"/><Relationship Id="rId66" Type="http://schemas.openxmlformats.org/officeDocument/2006/relationships/hyperlink" Target="http://office.microsoft.com/zh-tw/excel-help/redir/HA102752907.aspx?CTT=5&amp;origin=HA102752955" TargetMode="External"/><Relationship Id="rId87" Type="http://schemas.openxmlformats.org/officeDocument/2006/relationships/hyperlink" Target="http://office.microsoft.com/zh-tw/excel-help/redir/HA102753139.aspx?CTT=5&amp;origin=HA102752955" TargetMode="External"/><Relationship Id="rId61" Type="http://schemas.openxmlformats.org/officeDocument/2006/relationships/hyperlink" Target="http://office.microsoft.com/zh-tw/excel-help/redir/HA102753149.aspx?CTT=5&amp;origin=HA102752955" TargetMode="External"/><Relationship Id="rId82" Type="http://schemas.openxmlformats.org/officeDocument/2006/relationships/hyperlink" Target="http://office.microsoft.com/zh-tw/excel-help/redir/HA102753266.aspx?CTT=5&amp;origin=HA102752955" TargetMode="External"/><Relationship Id="rId19" Type="http://schemas.openxmlformats.org/officeDocument/2006/relationships/hyperlink" Target="http://office.microsoft.com/zh-tw/excel-help/redir/HA102753081.aspx?CTT=5&amp;origin=HA102752955" TargetMode="External"/><Relationship Id="rId14" Type="http://schemas.openxmlformats.org/officeDocument/2006/relationships/hyperlink" Target="http://office.microsoft.com/zh-tw/excel-help/redir/HA102753164.aspx?CTT=5&amp;origin=HA102752955" TargetMode="External"/><Relationship Id="rId30" Type="http://schemas.openxmlformats.org/officeDocument/2006/relationships/hyperlink" Target="http://office.microsoft.com/zh-tw/excel-help/redir/HA102753242.aspx?CTT=5&amp;origin=HA102752955" TargetMode="External"/><Relationship Id="rId35" Type="http://schemas.openxmlformats.org/officeDocument/2006/relationships/hyperlink" Target="http://office.microsoft.com/zh-tw/excel-help/redir/HA102753012.aspx?CTT=5&amp;origin=HA102752955" TargetMode="External"/><Relationship Id="rId56" Type="http://schemas.openxmlformats.org/officeDocument/2006/relationships/hyperlink" Target="http://office.microsoft.com/zh-tw/excel-help/redir/HA102752938.aspx?CTT=5&amp;origin=HA102752955" TargetMode="External"/><Relationship Id="rId77" Type="http://schemas.openxmlformats.org/officeDocument/2006/relationships/hyperlink" Target="http://office.microsoft.com/zh-tw/excel-help/redir/HA102753140.aspx?CTT=5&amp;origin=HA102752955" TargetMode="External"/><Relationship Id="rId100" Type="http://schemas.openxmlformats.org/officeDocument/2006/relationships/hyperlink" Target="http://office.microsoft.com/zh-tw/excel-help/redir/HA102753134.aspx?CTT=5&amp;origin=HA102752955" TargetMode="External"/><Relationship Id="rId8" Type="http://schemas.openxmlformats.org/officeDocument/2006/relationships/hyperlink" Target="http://office.microsoft.com/zh-tw/excel-help/redir/HA102753166.aspx?CTT=5&amp;origin=HA102752955" TargetMode="External"/><Relationship Id="rId51" Type="http://schemas.openxmlformats.org/officeDocument/2006/relationships/hyperlink" Target="http://office.microsoft.com/zh-tw/excel-help/redir/HA102752951.aspx?CTT=5&amp;origin=HA102752955" TargetMode="External"/><Relationship Id="rId72" Type="http://schemas.openxmlformats.org/officeDocument/2006/relationships/hyperlink" Target="http://office.microsoft.com/zh-tw/excel-help/redir/HA102753264.aspx?CTT=5&amp;origin=HA102752955" TargetMode="External"/><Relationship Id="rId93" Type="http://schemas.openxmlformats.org/officeDocument/2006/relationships/hyperlink" Target="http://office.microsoft.com/zh-tw/excel-help/redir/HA102753130.aspx?CTT=5&amp;origin=HA102752955" TargetMode="External"/><Relationship Id="rId98" Type="http://schemas.openxmlformats.org/officeDocument/2006/relationships/hyperlink" Target="http://office.microsoft.com/zh-tw/excel-help/redir/HA102752830.aspx?CTT=5&amp;origin=HA102752955" TargetMode="External"/><Relationship Id="rId3" Type="http://schemas.openxmlformats.org/officeDocument/2006/relationships/hyperlink" Target="http://office.microsoft.com/zh-tw/excel-help/redir/HA102753107.aspx?CTT=5&amp;origin=HA102752955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ivotTable" Target="../pivotTables/pivotTable1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ivotTable" Target="../pivotTables/pivotTable3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ivotTable" Target="../pivotTables/pivotTable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pivotTable" Target="../pivotTables/pivotTable5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0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6" sqref="B26"/>
    </sheetView>
  </sheetViews>
  <sheetFormatPr defaultRowHeight="15.45" x14ac:dyDescent="0.4"/>
  <cols>
    <col min="1" max="1" width="6.5" customWidth="1"/>
    <col min="2" max="2" width="65.92578125" style="217" customWidth="1"/>
  </cols>
  <sheetData>
    <row r="1" spans="1:2" ht="20.6" x14ac:dyDescent="0.4">
      <c r="A1" t="s">
        <v>1142</v>
      </c>
      <c r="B1" s="227" t="s">
        <v>1195</v>
      </c>
    </row>
    <row r="2" spans="1:2" x14ac:dyDescent="0.4">
      <c r="A2" t="s">
        <v>1143</v>
      </c>
      <c r="B2" s="215" t="s">
        <v>555</v>
      </c>
    </row>
    <row r="3" spans="1:2" ht="16.3" x14ac:dyDescent="0.4">
      <c r="A3" t="s">
        <v>1144</v>
      </c>
      <c r="B3" s="216" t="s">
        <v>556</v>
      </c>
    </row>
    <row r="4" spans="1:2" ht="16.3" x14ac:dyDescent="0.4">
      <c r="A4" t="s">
        <v>1145</v>
      </c>
      <c r="B4" s="215" t="s">
        <v>1178</v>
      </c>
    </row>
    <row r="5" spans="1:2" x14ac:dyDescent="0.4">
      <c r="A5" t="s">
        <v>1146</v>
      </c>
      <c r="B5" s="215" t="s">
        <v>557</v>
      </c>
    </row>
    <row r="6" spans="1:2" ht="16.3" x14ac:dyDescent="0.4">
      <c r="A6" t="s">
        <v>1147</v>
      </c>
      <c r="B6" s="216" t="s">
        <v>558</v>
      </c>
    </row>
    <row r="7" spans="1:2" x14ac:dyDescent="0.4">
      <c r="A7" t="s">
        <v>1148</v>
      </c>
      <c r="B7" s="215" t="s">
        <v>559</v>
      </c>
    </row>
    <row r="8" spans="1:2" ht="16.3" x14ac:dyDescent="0.4">
      <c r="A8" t="s">
        <v>1149</v>
      </c>
      <c r="B8" s="215" t="s">
        <v>1179</v>
      </c>
    </row>
    <row r="9" spans="1:2" ht="16.3" x14ac:dyDescent="0.4">
      <c r="A9" t="s">
        <v>1150</v>
      </c>
      <c r="B9" s="216" t="s">
        <v>1180</v>
      </c>
    </row>
    <row r="10" spans="1:2" ht="16.3" x14ac:dyDescent="0.4">
      <c r="A10" t="s">
        <v>1151</v>
      </c>
      <c r="B10" s="216" t="s">
        <v>1181</v>
      </c>
    </row>
    <row r="11" spans="1:2" ht="16.3" x14ac:dyDescent="0.4">
      <c r="A11" t="s">
        <v>1152</v>
      </c>
      <c r="B11" s="216" t="s">
        <v>1182</v>
      </c>
    </row>
    <row r="12" spans="1:2" ht="16.3" x14ac:dyDescent="0.4">
      <c r="A12" t="s">
        <v>1153</v>
      </c>
      <c r="B12" s="215" t="s">
        <v>1183</v>
      </c>
    </row>
    <row r="13" spans="1:2" ht="16.3" x14ac:dyDescent="0.4">
      <c r="A13" t="s">
        <v>1154</v>
      </c>
      <c r="B13" s="216" t="s">
        <v>1184</v>
      </c>
    </row>
    <row r="14" spans="1:2" ht="16.3" x14ac:dyDescent="0.4">
      <c r="A14" t="s">
        <v>1155</v>
      </c>
      <c r="B14" s="216" t="s">
        <v>1185</v>
      </c>
    </row>
    <row r="15" spans="1:2" ht="16.3" x14ac:dyDescent="0.4">
      <c r="A15" t="s">
        <v>1156</v>
      </c>
      <c r="B15" s="216" t="s">
        <v>1186</v>
      </c>
    </row>
    <row r="16" spans="1:2" x14ac:dyDescent="0.4">
      <c r="A16" t="s">
        <v>1157</v>
      </c>
      <c r="B16" s="215" t="s">
        <v>560</v>
      </c>
    </row>
    <row r="17" spans="1:2" x14ac:dyDescent="0.4">
      <c r="A17" t="s">
        <v>1158</v>
      </c>
      <c r="B17" s="215" t="s">
        <v>561</v>
      </c>
    </row>
    <row r="18" spans="1:2" x14ac:dyDescent="0.4">
      <c r="A18" t="s">
        <v>1159</v>
      </c>
      <c r="B18" s="215" t="s">
        <v>562</v>
      </c>
    </row>
    <row r="19" spans="1:2" ht="16.3" x14ac:dyDescent="0.4">
      <c r="A19" t="s">
        <v>1160</v>
      </c>
      <c r="B19" s="215" t="s">
        <v>1187</v>
      </c>
    </row>
    <row r="20" spans="1:2" ht="16.3" x14ac:dyDescent="0.4">
      <c r="A20" t="s">
        <v>1161</v>
      </c>
      <c r="B20" s="215" t="s">
        <v>1188</v>
      </c>
    </row>
    <row r="21" spans="1:2" ht="16.3" x14ac:dyDescent="0.4">
      <c r="A21" t="s">
        <v>1162</v>
      </c>
      <c r="B21" s="215" t="s">
        <v>1189</v>
      </c>
    </row>
    <row r="22" spans="1:2" x14ac:dyDescent="0.4">
      <c r="A22" t="s">
        <v>1163</v>
      </c>
      <c r="B22" s="215" t="s">
        <v>563</v>
      </c>
    </row>
    <row r="23" spans="1:2" ht="16.3" x14ac:dyDescent="0.4">
      <c r="A23" t="s">
        <v>1164</v>
      </c>
      <c r="B23" s="215" t="s">
        <v>1190</v>
      </c>
    </row>
    <row r="24" spans="1:2" x14ac:dyDescent="0.4">
      <c r="A24" t="s">
        <v>1165</v>
      </c>
      <c r="B24" s="215" t="s">
        <v>564</v>
      </c>
    </row>
    <row r="25" spans="1:2" x14ac:dyDescent="0.4">
      <c r="A25" t="s">
        <v>1166</v>
      </c>
      <c r="B25" s="215" t="s">
        <v>565</v>
      </c>
    </row>
    <row r="26" spans="1:2" x14ac:dyDescent="0.4">
      <c r="A26" t="s">
        <v>1167</v>
      </c>
      <c r="B26" s="215" t="s">
        <v>566</v>
      </c>
    </row>
    <row r="27" spans="1:2" x14ac:dyDescent="0.4">
      <c r="A27" t="s">
        <v>1168</v>
      </c>
      <c r="B27" s="215" t="s">
        <v>567</v>
      </c>
    </row>
    <row r="28" spans="1:2" x14ac:dyDescent="0.4">
      <c r="A28" t="s">
        <v>1169</v>
      </c>
      <c r="B28" s="215" t="s">
        <v>568</v>
      </c>
    </row>
    <row r="29" spans="1:2" x14ac:dyDescent="0.4">
      <c r="A29" t="s">
        <v>1170</v>
      </c>
      <c r="B29" s="215" t="s">
        <v>569</v>
      </c>
    </row>
    <row r="30" spans="1:2" ht="16.3" x14ac:dyDescent="0.4">
      <c r="A30" t="s">
        <v>1171</v>
      </c>
      <c r="B30" s="216" t="s">
        <v>1191</v>
      </c>
    </row>
    <row r="31" spans="1:2" ht="16.3" x14ac:dyDescent="0.4">
      <c r="A31" t="s">
        <v>1172</v>
      </c>
      <c r="B31" s="216" t="s">
        <v>1192</v>
      </c>
    </row>
    <row r="32" spans="1:2" ht="16.3" x14ac:dyDescent="0.4">
      <c r="A32" t="s">
        <v>1173</v>
      </c>
      <c r="B32" s="216" t="s">
        <v>1193</v>
      </c>
    </row>
    <row r="33" spans="1:2" x14ac:dyDescent="0.4">
      <c r="A33" t="s">
        <v>1174</v>
      </c>
      <c r="B33" s="215" t="s">
        <v>570</v>
      </c>
    </row>
    <row r="34" spans="1:2" x14ac:dyDescent="0.4">
      <c r="A34" t="s">
        <v>1175</v>
      </c>
      <c r="B34" s="215" t="s">
        <v>571</v>
      </c>
    </row>
    <row r="35" spans="1:2" ht="16.3" x14ac:dyDescent="0.4">
      <c r="A35" t="s">
        <v>1176</v>
      </c>
      <c r="B35" s="215" t="s">
        <v>1194</v>
      </c>
    </row>
    <row r="36" spans="1:2" x14ac:dyDescent="0.4">
      <c r="B36" s="215"/>
    </row>
    <row r="37" spans="1:2" x14ac:dyDescent="0.4">
      <c r="B37" s="215"/>
    </row>
    <row r="38" spans="1:2" x14ac:dyDescent="0.4">
      <c r="B38" s="215"/>
    </row>
    <row r="39" spans="1:2" ht="16.3" x14ac:dyDescent="0.4">
      <c r="B39" s="216"/>
    </row>
    <row r="40" spans="1:2" ht="16.3" x14ac:dyDescent="0.4">
      <c r="B40" s="216"/>
    </row>
  </sheetData>
  <sortState xmlns:xlrd2="http://schemas.microsoft.com/office/spreadsheetml/2017/richdata2" ref="A2:B35">
    <sortCondition ref="A2:A35"/>
  </sortState>
  <phoneticPr fontId="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7"/>
  <sheetViews>
    <sheetView topLeftCell="A3" workbookViewId="0">
      <selection activeCell="J11" sqref="J11"/>
    </sheetView>
  </sheetViews>
  <sheetFormatPr defaultColWidth="9" defaultRowHeight="16.75" x14ac:dyDescent="0.45"/>
  <cols>
    <col min="1" max="1" width="11.85546875" style="54" customWidth="1"/>
    <col min="2" max="3" width="10.5" style="54" customWidth="1"/>
    <col min="4" max="8" width="9" style="54"/>
    <col min="9" max="9" width="11.85546875" style="54" customWidth="1"/>
    <col min="10" max="11" width="10.5" style="54" customWidth="1"/>
    <col min="12" max="16384" width="9" style="54"/>
  </cols>
  <sheetData>
    <row r="1" spans="1:11" x14ac:dyDescent="0.45">
      <c r="A1" s="54" t="s">
        <v>239</v>
      </c>
      <c r="I1" s="54" t="s">
        <v>243</v>
      </c>
    </row>
    <row r="3" spans="1:11" x14ac:dyDescent="0.45">
      <c r="A3" s="221" t="s">
        <v>240</v>
      </c>
      <c r="B3" s="221"/>
      <c r="C3" s="60"/>
      <c r="I3" s="221" t="s">
        <v>244</v>
      </c>
      <c r="J3" s="221"/>
      <c r="K3" s="60"/>
    </row>
    <row r="4" spans="1:11" ht="19.3" x14ac:dyDescent="0.6">
      <c r="A4" s="56" t="s">
        <v>241</v>
      </c>
      <c r="B4" s="55" t="s">
        <v>242</v>
      </c>
      <c r="C4" s="55"/>
      <c r="I4" s="56" t="s">
        <v>245</v>
      </c>
      <c r="J4" s="55" t="s">
        <v>246</v>
      </c>
      <c r="K4" s="55"/>
    </row>
    <row r="5" spans="1:11" x14ac:dyDescent="0.45">
      <c r="A5" s="59">
        <v>0.01</v>
      </c>
      <c r="B5" s="58">
        <f>_xlfn.NORM.S.INV(1-A5/2)</f>
        <v>2.5758293035488999</v>
      </c>
      <c r="C5" s="59"/>
      <c r="D5" s="57"/>
      <c r="I5" s="59">
        <v>0.01</v>
      </c>
      <c r="J5" s="58"/>
      <c r="K5" s="59"/>
    </row>
    <row r="6" spans="1:11" x14ac:dyDescent="0.45">
      <c r="A6" s="59">
        <v>0.05</v>
      </c>
      <c r="B6" s="58">
        <f t="shared" ref="B6:B8" si="0">_xlfn.NORM.S.INV(1-A6/2)</f>
        <v>1.9599639845400536</v>
      </c>
      <c r="C6" s="59"/>
      <c r="D6" s="57"/>
      <c r="I6" s="59">
        <v>0.05</v>
      </c>
      <c r="J6" s="58"/>
      <c r="K6" s="59"/>
    </row>
    <row r="7" spans="1:11" x14ac:dyDescent="0.45">
      <c r="A7" s="59">
        <v>0.1</v>
      </c>
      <c r="B7" s="58">
        <f t="shared" si="0"/>
        <v>1.6448536269514715</v>
      </c>
      <c r="C7" s="59"/>
      <c r="D7" s="57"/>
      <c r="I7" s="59">
        <v>0.1</v>
      </c>
      <c r="J7" s="58"/>
      <c r="K7" s="59"/>
    </row>
    <row r="8" spans="1:11" x14ac:dyDescent="0.45">
      <c r="A8" s="59">
        <v>0.2</v>
      </c>
      <c r="B8" s="58">
        <f t="shared" si="0"/>
        <v>1.2815515655446006</v>
      </c>
      <c r="C8" s="59"/>
      <c r="D8" s="57"/>
      <c r="I8" s="59">
        <v>0.2</v>
      </c>
      <c r="J8" s="58"/>
      <c r="K8" s="59"/>
    </row>
    <row r="9" spans="1:11" x14ac:dyDescent="0.45">
      <c r="A9" s="58"/>
      <c r="B9" s="59"/>
      <c r="C9" s="59"/>
      <c r="I9" s="58"/>
      <c r="J9" s="59"/>
      <c r="K9" s="59"/>
    </row>
    <row r="10" spans="1:11" x14ac:dyDescent="0.45">
      <c r="A10" s="58"/>
      <c r="B10" s="59"/>
      <c r="C10" s="59"/>
      <c r="I10" s="58"/>
      <c r="J10" s="59"/>
      <c r="K10" s="59"/>
    </row>
    <row r="11" spans="1:11" x14ac:dyDescent="0.45">
      <c r="A11" s="58"/>
      <c r="B11" s="59"/>
      <c r="C11" s="59"/>
      <c r="I11" s="58"/>
      <c r="J11" s="59"/>
      <c r="K11" s="59"/>
    </row>
    <row r="12" spans="1:11" x14ac:dyDescent="0.45">
      <c r="A12" s="58"/>
      <c r="B12" s="59"/>
      <c r="C12" s="59"/>
      <c r="I12" s="58"/>
      <c r="J12" s="59"/>
      <c r="K12" s="59"/>
    </row>
    <row r="13" spans="1:11" x14ac:dyDescent="0.45">
      <c r="A13" s="58"/>
      <c r="B13" s="59"/>
      <c r="C13" s="59"/>
      <c r="I13" s="58"/>
      <c r="J13" s="59"/>
      <c r="K13" s="59"/>
    </row>
    <row r="14" spans="1:11" x14ac:dyDescent="0.45">
      <c r="A14" s="58"/>
      <c r="B14" s="59"/>
      <c r="C14" s="59"/>
      <c r="I14" s="58"/>
      <c r="J14" s="59"/>
      <c r="K14" s="59"/>
    </row>
    <row r="15" spans="1:11" x14ac:dyDescent="0.45">
      <c r="A15" s="58"/>
      <c r="B15" s="59"/>
      <c r="C15" s="59"/>
      <c r="I15" s="58"/>
      <c r="J15" s="59"/>
      <c r="K15" s="59"/>
    </row>
    <row r="16" spans="1:11" x14ac:dyDescent="0.45">
      <c r="A16" s="58"/>
      <c r="B16" s="59"/>
      <c r="C16" s="59"/>
      <c r="I16" s="58"/>
      <c r="J16" s="59"/>
      <c r="K16" s="59"/>
    </row>
    <row r="17" spans="1:11" x14ac:dyDescent="0.45">
      <c r="A17" s="59"/>
      <c r="B17" s="58"/>
      <c r="C17" s="58"/>
      <c r="I17" s="59"/>
      <c r="J17" s="58"/>
      <c r="K17" s="58"/>
    </row>
  </sheetData>
  <mergeCells count="2">
    <mergeCell ref="A3:B3"/>
    <mergeCell ref="I3:J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>
    <tabColor indexed="40"/>
  </sheetPr>
  <dimension ref="A1:C16"/>
  <sheetViews>
    <sheetView workbookViewId="0"/>
  </sheetViews>
  <sheetFormatPr defaultColWidth="8.7109375" defaultRowHeight="16.75" x14ac:dyDescent="0.45"/>
  <cols>
    <col min="1" max="1" width="8.140625" style="67" bestFit="1" customWidth="1"/>
    <col min="2" max="3" width="12.35546875" style="67" bestFit="1" customWidth="1"/>
    <col min="4" max="4" width="6.5" style="67" customWidth="1"/>
    <col min="5" max="16384" width="8.7109375" style="67"/>
  </cols>
  <sheetData>
    <row r="1" spans="1:3" x14ac:dyDescent="0.45">
      <c r="B1" s="108" t="s">
        <v>523</v>
      </c>
      <c r="C1" s="108" t="s">
        <v>524</v>
      </c>
    </row>
    <row r="2" spans="1:3" x14ac:dyDescent="0.45">
      <c r="B2" s="113">
        <v>75600</v>
      </c>
      <c r="C2" s="113">
        <v>37700</v>
      </c>
    </row>
    <row r="3" spans="1:3" x14ac:dyDescent="0.45">
      <c r="B3" s="113">
        <v>69500</v>
      </c>
      <c r="C3" s="113">
        <v>42200</v>
      </c>
    </row>
    <row r="4" spans="1:3" x14ac:dyDescent="0.45">
      <c r="B4" s="113">
        <v>75100</v>
      </c>
      <c r="C4" s="113">
        <v>42800</v>
      </c>
    </row>
    <row r="5" spans="1:3" x14ac:dyDescent="0.45">
      <c r="B5" s="113">
        <v>90500</v>
      </c>
      <c r="C5" s="113">
        <v>55900</v>
      </c>
    </row>
    <row r="6" spans="1:3" x14ac:dyDescent="0.45">
      <c r="B6" s="113">
        <v>40250</v>
      </c>
      <c r="C6" s="113">
        <v>59400</v>
      </c>
    </row>
    <row r="7" spans="1:3" x14ac:dyDescent="0.45">
      <c r="B7" s="113">
        <v>38600</v>
      </c>
      <c r="C7" s="113">
        <v>30100</v>
      </c>
    </row>
    <row r="8" spans="1:3" x14ac:dyDescent="0.45">
      <c r="B8" s="113">
        <v>85680</v>
      </c>
      <c r="C8" s="113">
        <v>43500</v>
      </c>
    </row>
    <row r="9" spans="1:3" x14ac:dyDescent="0.45">
      <c r="B9" s="113">
        <v>92000</v>
      </c>
      <c r="C9" s="113">
        <v>31500</v>
      </c>
    </row>
    <row r="10" spans="1:3" x14ac:dyDescent="0.45">
      <c r="B10" s="113">
        <v>104520</v>
      </c>
      <c r="C10" s="113">
        <v>63000</v>
      </c>
    </row>
    <row r="11" spans="1:3" x14ac:dyDescent="0.45">
      <c r="B11" s="113"/>
      <c r="C11" s="113">
        <v>36700</v>
      </c>
    </row>
    <row r="13" spans="1:3" x14ac:dyDescent="0.45">
      <c r="A13" s="100" t="s">
        <v>527</v>
      </c>
      <c r="B13" s="113">
        <f>VAR(B2:B11)</f>
        <v>509588961.11111069</v>
      </c>
      <c r="C13" s="113">
        <f>VAR(C2:C11)</f>
        <v>131817333.33333333</v>
      </c>
    </row>
    <row r="14" spans="1:3" x14ac:dyDescent="0.45">
      <c r="A14" s="67" t="s">
        <v>512</v>
      </c>
      <c r="B14" s="113">
        <f>AVERAGE(B2:B10)</f>
        <v>74638.888888888891</v>
      </c>
      <c r="C14" s="113">
        <f>AVERAGE(C2:C11)</f>
        <v>44280</v>
      </c>
    </row>
    <row r="16" spans="1:3" x14ac:dyDescent="0.45">
      <c r="A16" s="67" t="s">
        <v>513</v>
      </c>
    </row>
  </sheetData>
  <phoneticPr fontId="3" type="noConversion"/>
  <pageMargins left="0.75" right="0.75" top="1" bottom="1" header="0.5" footer="0.5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>
    <tabColor indexed="40"/>
  </sheetPr>
  <dimension ref="A1:D13"/>
  <sheetViews>
    <sheetView workbookViewId="0"/>
  </sheetViews>
  <sheetFormatPr defaultColWidth="9" defaultRowHeight="16.75" x14ac:dyDescent="0.45"/>
  <cols>
    <col min="1" max="1" width="7.640625" style="77" customWidth="1"/>
    <col min="2" max="16384" width="9" style="77"/>
  </cols>
  <sheetData>
    <row r="1" spans="1:4" x14ac:dyDescent="0.45">
      <c r="A1" s="116" t="s">
        <v>529</v>
      </c>
      <c r="B1" s="116"/>
      <c r="C1" s="116"/>
    </row>
    <row r="2" spans="1:4" x14ac:dyDescent="0.45">
      <c r="A2" s="116"/>
      <c r="B2" s="117" t="s">
        <v>112</v>
      </c>
      <c r="C2" s="117" t="s">
        <v>113</v>
      </c>
      <c r="D2" s="78"/>
    </row>
    <row r="3" spans="1:4" x14ac:dyDescent="0.45">
      <c r="A3" s="116"/>
      <c r="B3" s="118">
        <v>26500</v>
      </c>
      <c r="C3" s="118">
        <v>28000</v>
      </c>
      <c r="D3" s="79"/>
    </row>
    <row r="4" spans="1:4" x14ac:dyDescent="0.45">
      <c r="A4" s="116"/>
      <c r="B4" s="118">
        <v>30000</v>
      </c>
      <c r="C4" s="118">
        <v>24000</v>
      </c>
      <c r="D4" s="79"/>
    </row>
    <row r="5" spans="1:4" x14ac:dyDescent="0.45">
      <c r="A5" s="116"/>
      <c r="B5" s="118">
        <v>28000</v>
      </c>
      <c r="C5" s="118">
        <v>23000</v>
      </c>
      <c r="D5" s="79"/>
    </row>
    <row r="6" spans="1:4" x14ac:dyDescent="0.45">
      <c r="A6" s="116"/>
      <c r="B6" s="118">
        <v>34000</v>
      </c>
      <c r="C6" s="118">
        <v>20500</v>
      </c>
      <c r="D6" s="79"/>
    </row>
    <row r="7" spans="1:4" x14ac:dyDescent="0.45">
      <c r="A7" s="116"/>
      <c r="B7" s="118">
        <v>27000</v>
      </c>
      <c r="C7" s="118">
        <v>27000</v>
      </c>
      <c r="D7" s="79"/>
    </row>
    <row r="8" spans="1:4" x14ac:dyDescent="0.45">
      <c r="A8" s="116"/>
      <c r="B8" s="118">
        <v>30000</v>
      </c>
      <c r="C8" s="118">
        <v>28600</v>
      </c>
      <c r="D8" s="79"/>
    </row>
    <row r="9" spans="1:4" x14ac:dyDescent="0.45">
      <c r="A9" s="116"/>
      <c r="B9" s="118">
        <v>25800</v>
      </c>
      <c r="C9" s="118">
        <v>20500</v>
      </c>
      <c r="D9" s="79"/>
    </row>
    <row r="10" spans="1:4" x14ac:dyDescent="0.45">
      <c r="A10" s="116"/>
      <c r="B10" s="118">
        <v>25500</v>
      </c>
      <c r="C10" s="118">
        <v>18000</v>
      </c>
      <c r="D10" s="79"/>
    </row>
    <row r="11" spans="1:4" x14ac:dyDescent="0.45">
      <c r="A11" s="116"/>
      <c r="B11" s="118">
        <v>28500</v>
      </c>
      <c r="C11" s="118">
        <v>24000</v>
      </c>
      <c r="D11" s="79"/>
    </row>
    <row r="12" spans="1:4" x14ac:dyDescent="0.45">
      <c r="A12" s="116"/>
      <c r="B12" s="116"/>
      <c r="C12" s="116"/>
    </row>
    <row r="13" spans="1:4" x14ac:dyDescent="0.45">
      <c r="A13" s="116" t="s">
        <v>165</v>
      </c>
      <c r="B13" s="116">
        <f>_xlfn.VAR.S(B3:B11)</f>
        <v>7172500</v>
      </c>
      <c r="C13" s="116">
        <f>_xlfn.VAR.S(C3:C11)</f>
        <v>13377500</v>
      </c>
    </row>
  </sheetData>
  <phoneticPr fontId="3" type="noConversion"/>
  <pageMargins left="0.75" right="0.75" top="1" bottom="1" header="0.5" footer="0.5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>
    <tabColor rgb="FF92D050"/>
  </sheetPr>
  <dimension ref="A1:L16"/>
  <sheetViews>
    <sheetView workbookViewId="0">
      <selection activeCell="O37" sqref="O37"/>
    </sheetView>
  </sheetViews>
  <sheetFormatPr defaultColWidth="9" defaultRowHeight="16.75" x14ac:dyDescent="0.45"/>
  <cols>
    <col min="1" max="16384" width="9" style="116"/>
  </cols>
  <sheetData>
    <row r="1" spans="1:12" x14ac:dyDescent="0.45">
      <c r="A1" s="119" t="s">
        <v>530</v>
      </c>
      <c r="F1" s="2" t="s">
        <v>78</v>
      </c>
      <c r="G1" s="2"/>
      <c r="H1" s="2"/>
      <c r="I1" s="2"/>
      <c r="J1" s="2"/>
      <c r="K1" s="2"/>
      <c r="L1" s="2"/>
    </row>
    <row r="2" spans="1:12" x14ac:dyDescent="0.45">
      <c r="F2" s="2"/>
      <c r="G2" s="2"/>
      <c r="H2" s="2"/>
      <c r="I2" s="2"/>
      <c r="J2" s="2"/>
      <c r="K2" s="2"/>
      <c r="L2" s="2"/>
    </row>
    <row r="3" spans="1:12" ht="17.149999999999999" thickBot="1" x14ac:dyDescent="0.5">
      <c r="A3" s="117" t="s">
        <v>531</v>
      </c>
      <c r="B3" s="117" t="s">
        <v>532</v>
      </c>
      <c r="C3" s="120" t="s">
        <v>533</v>
      </c>
      <c r="D3" s="117" t="s">
        <v>534</v>
      </c>
      <c r="F3" s="2" t="s">
        <v>79</v>
      </c>
      <c r="G3" s="2"/>
      <c r="H3" s="2"/>
      <c r="I3" s="2"/>
      <c r="J3" s="2"/>
      <c r="K3" s="2"/>
      <c r="L3" s="2"/>
    </row>
    <row r="4" spans="1:12" x14ac:dyDescent="0.45">
      <c r="A4" s="116">
        <v>1250</v>
      </c>
      <c r="B4" s="116">
        <v>1083</v>
      </c>
      <c r="C4" s="116">
        <v>850</v>
      </c>
      <c r="D4" s="116">
        <v>660</v>
      </c>
      <c r="F4" s="4" t="s">
        <v>80</v>
      </c>
      <c r="G4" s="4" t="s">
        <v>81</v>
      </c>
      <c r="H4" s="4" t="s">
        <v>82</v>
      </c>
      <c r="I4" s="4" t="s">
        <v>83</v>
      </c>
      <c r="J4" s="4" t="s">
        <v>8</v>
      </c>
      <c r="K4" s="2"/>
      <c r="L4" s="2"/>
    </row>
    <row r="5" spans="1:12" x14ac:dyDescent="0.45">
      <c r="A5" s="116">
        <v>1324</v>
      </c>
      <c r="B5" s="116">
        <v>1400</v>
      </c>
      <c r="C5" s="116">
        <v>755</v>
      </c>
      <c r="D5" s="116">
        <v>605</v>
      </c>
      <c r="F5" s="2" t="s">
        <v>535</v>
      </c>
      <c r="G5" s="2">
        <v>6</v>
      </c>
      <c r="H5" s="2">
        <v>7041</v>
      </c>
      <c r="I5" s="2">
        <v>1173.5</v>
      </c>
      <c r="J5" s="2">
        <v>73407.899999999994</v>
      </c>
      <c r="K5" s="2"/>
      <c r="L5" s="2"/>
    </row>
    <row r="6" spans="1:12" x14ac:dyDescent="0.45">
      <c r="A6" s="116">
        <v>1600</v>
      </c>
      <c r="B6" s="116">
        <v>1385</v>
      </c>
      <c r="C6" s="116">
        <v>623</v>
      </c>
      <c r="D6" s="116">
        <v>580</v>
      </c>
      <c r="F6" s="2" t="s">
        <v>536</v>
      </c>
      <c r="G6" s="2">
        <v>5</v>
      </c>
      <c r="H6" s="2">
        <v>5416</v>
      </c>
      <c r="I6" s="2">
        <v>1083.2</v>
      </c>
      <c r="J6" s="2">
        <v>100081.69999999995</v>
      </c>
      <c r="K6" s="2"/>
      <c r="L6" s="2"/>
    </row>
    <row r="7" spans="1:12" x14ac:dyDescent="0.45">
      <c r="A7" s="116">
        <v>890</v>
      </c>
      <c r="B7" s="116">
        <v>680</v>
      </c>
      <c r="C7" s="116">
        <v>600</v>
      </c>
      <c r="D7" s="116">
        <v>856</v>
      </c>
      <c r="F7" s="2" t="s">
        <v>537</v>
      </c>
      <c r="G7" s="2">
        <v>7</v>
      </c>
      <c r="H7" s="2">
        <v>5071</v>
      </c>
      <c r="I7" s="2">
        <v>724.42857142857144</v>
      </c>
      <c r="J7" s="2">
        <v>7933.6190476190141</v>
      </c>
      <c r="K7" s="2"/>
      <c r="L7" s="2"/>
    </row>
    <row r="8" spans="1:12" ht="17.149999999999999" thickBot="1" x14ac:dyDescent="0.5">
      <c r="A8" s="116">
        <v>926</v>
      </c>
      <c r="B8" s="116">
        <v>868</v>
      </c>
      <c r="C8" s="116">
        <v>701</v>
      </c>
      <c r="D8" s="116">
        <v>964</v>
      </c>
      <c r="F8" s="3" t="s">
        <v>538</v>
      </c>
      <c r="G8" s="3">
        <v>5</v>
      </c>
      <c r="H8" s="3">
        <v>3665</v>
      </c>
      <c r="I8" s="3">
        <v>733</v>
      </c>
      <c r="J8" s="3">
        <v>28403</v>
      </c>
      <c r="K8" s="2"/>
      <c r="L8" s="2"/>
    </row>
    <row r="9" spans="1:12" x14ac:dyDescent="0.45">
      <c r="A9" s="116">
        <v>1051</v>
      </c>
      <c r="C9" s="116">
        <v>782</v>
      </c>
      <c r="F9" s="2"/>
      <c r="G9" s="2"/>
      <c r="H9" s="2"/>
      <c r="I9" s="2"/>
      <c r="J9" s="2"/>
      <c r="K9" s="2"/>
      <c r="L9" s="2"/>
    </row>
    <row r="10" spans="1:12" x14ac:dyDescent="0.45">
      <c r="C10" s="116">
        <v>760</v>
      </c>
      <c r="F10" s="2"/>
      <c r="G10" s="2"/>
      <c r="H10" s="2"/>
      <c r="I10" s="2"/>
      <c r="J10" s="2"/>
      <c r="K10" s="2"/>
      <c r="L10" s="2"/>
    </row>
    <row r="11" spans="1:12" ht="17.149999999999999" thickBot="1" x14ac:dyDescent="0.5">
      <c r="F11" s="2" t="s">
        <v>86</v>
      </c>
      <c r="G11" s="2"/>
      <c r="H11" s="2"/>
      <c r="I11" s="2"/>
      <c r="J11" s="2"/>
      <c r="K11" s="2"/>
      <c r="L11" s="2"/>
    </row>
    <row r="12" spans="1:12" x14ac:dyDescent="0.45">
      <c r="F12" s="4" t="s">
        <v>87</v>
      </c>
      <c r="G12" s="4" t="s">
        <v>88</v>
      </c>
      <c r="H12" s="4" t="s">
        <v>9</v>
      </c>
      <c r="I12" s="4" t="s">
        <v>89</v>
      </c>
      <c r="J12" s="4" t="s">
        <v>77</v>
      </c>
      <c r="K12" s="4" t="s">
        <v>108</v>
      </c>
      <c r="L12" s="4" t="s">
        <v>90</v>
      </c>
    </row>
    <row r="13" spans="1:12" x14ac:dyDescent="0.45">
      <c r="F13" s="2" t="s">
        <v>109</v>
      </c>
      <c r="G13" s="2">
        <v>961279.63788819872</v>
      </c>
      <c r="H13" s="2">
        <v>3</v>
      </c>
      <c r="I13" s="2">
        <v>320426.54596273293</v>
      </c>
      <c r="J13" s="2">
        <v>6.5563594732060206</v>
      </c>
      <c r="K13" s="2">
        <v>3.1484913191588458E-3</v>
      </c>
      <c r="L13" s="2">
        <v>3.1273500051133998</v>
      </c>
    </row>
    <row r="14" spans="1:12" x14ac:dyDescent="0.45">
      <c r="F14" s="2" t="s">
        <v>110</v>
      </c>
      <c r="G14" s="2">
        <v>928580.01428571437</v>
      </c>
      <c r="H14" s="2">
        <v>19</v>
      </c>
      <c r="I14" s="2">
        <v>48872.632330827073</v>
      </c>
      <c r="J14" s="2"/>
      <c r="K14" s="2"/>
      <c r="L14" s="2"/>
    </row>
    <row r="15" spans="1:12" x14ac:dyDescent="0.45">
      <c r="F15" s="2"/>
      <c r="G15" s="2"/>
      <c r="H15" s="2"/>
      <c r="I15" s="2"/>
      <c r="J15" s="2"/>
      <c r="K15" s="2"/>
      <c r="L15" s="2"/>
    </row>
    <row r="16" spans="1:12" ht="17.149999999999999" thickBot="1" x14ac:dyDescent="0.5">
      <c r="F16" s="3" t="s">
        <v>82</v>
      </c>
      <c r="G16" s="3">
        <v>1889859.6521739131</v>
      </c>
      <c r="H16" s="3">
        <v>22</v>
      </c>
      <c r="I16" s="3"/>
      <c r="J16" s="3"/>
      <c r="K16" s="3"/>
      <c r="L16" s="3"/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>
    <tabColor indexed="40"/>
  </sheetPr>
  <dimension ref="A1:D10"/>
  <sheetViews>
    <sheetView workbookViewId="0"/>
  </sheetViews>
  <sheetFormatPr defaultColWidth="9" defaultRowHeight="16.75" x14ac:dyDescent="0.45"/>
  <cols>
    <col min="1" max="16384" width="9" style="77"/>
  </cols>
  <sheetData>
    <row r="1" spans="1:4" x14ac:dyDescent="0.45">
      <c r="A1" s="121" t="s">
        <v>530</v>
      </c>
    </row>
    <row r="3" spans="1:4" x14ac:dyDescent="0.45">
      <c r="A3" s="78" t="s">
        <v>539</v>
      </c>
      <c r="B3" s="78" t="s">
        <v>532</v>
      </c>
      <c r="C3" s="122" t="s">
        <v>540</v>
      </c>
      <c r="D3" s="78" t="s">
        <v>534</v>
      </c>
    </row>
    <row r="4" spans="1:4" x14ac:dyDescent="0.45">
      <c r="A4" s="77">
        <v>1250</v>
      </c>
      <c r="B4" s="77">
        <v>1083</v>
      </c>
      <c r="C4" s="77">
        <v>850</v>
      </c>
      <c r="D4" s="77">
        <v>660</v>
      </c>
    </row>
    <row r="5" spans="1:4" x14ac:dyDescent="0.45">
      <c r="A5" s="77">
        <v>1324</v>
      </c>
      <c r="B5" s="77">
        <v>1400</v>
      </c>
      <c r="C5" s="77">
        <v>755</v>
      </c>
      <c r="D5" s="77">
        <v>605</v>
      </c>
    </row>
    <row r="6" spans="1:4" x14ac:dyDescent="0.45">
      <c r="A6" s="77">
        <v>1600</v>
      </c>
      <c r="B6" s="77">
        <v>1385</v>
      </c>
      <c r="C6" s="77">
        <v>623</v>
      </c>
      <c r="D6" s="77">
        <v>580</v>
      </c>
    </row>
    <row r="7" spans="1:4" x14ac:dyDescent="0.45">
      <c r="A7" s="77">
        <v>890</v>
      </c>
      <c r="B7" s="77">
        <v>680</v>
      </c>
      <c r="C7" s="77">
        <v>600</v>
      </c>
      <c r="D7" s="77">
        <v>856</v>
      </c>
    </row>
    <row r="8" spans="1:4" x14ac:dyDescent="0.45">
      <c r="A8" s="77">
        <v>926</v>
      </c>
      <c r="B8" s="77">
        <v>868</v>
      </c>
      <c r="C8" s="77">
        <v>701</v>
      </c>
      <c r="D8" s="77">
        <v>964</v>
      </c>
    </row>
    <row r="9" spans="1:4" x14ac:dyDescent="0.45">
      <c r="A9" s="77">
        <v>1051</v>
      </c>
      <c r="C9" s="77">
        <v>782</v>
      </c>
    </row>
    <row r="10" spans="1:4" x14ac:dyDescent="0.45">
      <c r="C10" s="77">
        <v>760</v>
      </c>
    </row>
  </sheetData>
  <phoneticPr fontId="3" type="noConversion"/>
  <pageMargins left="0.75" right="0.75" top="1" bottom="1" header="0.5" footer="0.5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>
    <tabColor indexed="40"/>
  </sheetPr>
  <dimension ref="A1:C21"/>
  <sheetViews>
    <sheetView workbookViewId="0">
      <selection sqref="A1:C1"/>
    </sheetView>
  </sheetViews>
  <sheetFormatPr defaultColWidth="8.7109375" defaultRowHeight="16.75" x14ac:dyDescent="0.45"/>
  <cols>
    <col min="1" max="16384" width="8.7109375" style="67"/>
  </cols>
  <sheetData>
    <row r="1" spans="1:3" x14ac:dyDescent="0.45">
      <c r="A1" s="225" t="s">
        <v>541</v>
      </c>
      <c r="B1" s="225"/>
      <c r="C1" s="225"/>
    </row>
    <row r="2" spans="1:3" x14ac:dyDescent="0.45">
      <c r="A2" s="67" t="s">
        <v>542</v>
      </c>
      <c r="B2" s="67" t="s">
        <v>543</v>
      </c>
      <c r="C2" s="67" t="s">
        <v>544</v>
      </c>
    </row>
    <row r="3" spans="1:3" x14ac:dyDescent="0.45">
      <c r="A3" s="123">
        <v>30000</v>
      </c>
      <c r="B3" s="123">
        <v>2000</v>
      </c>
      <c r="C3" s="123">
        <v>3000</v>
      </c>
    </row>
    <row r="4" spans="1:3" x14ac:dyDescent="0.45">
      <c r="A4" s="123">
        <v>3000</v>
      </c>
      <c r="B4" s="123">
        <v>2000</v>
      </c>
      <c r="C4" s="123">
        <v>2000</v>
      </c>
    </row>
    <row r="5" spans="1:3" x14ac:dyDescent="0.45">
      <c r="A5" s="123">
        <v>2000</v>
      </c>
      <c r="B5" s="123">
        <v>3000</v>
      </c>
      <c r="C5" s="123">
        <v>1000</v>
      </c>
    </row>
    <row r="6" spans="1:3" x14ac:dyDescent="0.45">
      <c r="A6" s="123">
        <v>3000</v>
      </c>
      <c r="B6" s="123">
        <v>2500</v>
      </c>
      <c r="C6" s="123">
        <v>4000</v>
      </c>
    </row>
    <row r="7" spans="1:3" x14ac:dyDescent="0.45">
      <c r="A7" s="123">
        <v>2000</v>
      </c>
      <c r="B7" s="123">
        <v>500</v>
      </c>
      <c r="C7" s="123">
        <v>600</v>
      </c>
    </row>
    <row r="8" spans="1:3" x14ac:dyDescent="0.45">
      <c r="A8" s="123">
        <v>600</v>
      </c>
      <c r="C8" s="123">
        <v>3000</v>
      </c>
    </row>
    <row r="9" spans="1:3" x14ac:dyDescent="0.45">
      <c r="A9" s="123">
        <v>1000</v>
      </c>
      <c r="C9" s="123">
        <v>30000</v>
      </c>
    </row>
    <row r="10" spans="1:3" x14ac:dyDescent="0.45">
      <c r="A10" s="123">
        <v>5000</v>
      </c>
      <c r="C10" s="123">
        <v>3000</v>
      </c>
    </row>
    <row r="11" spans="1:3" x14ac:dyDescent="0.45">
      <c r="A11" s="123">
        <v>1000</v>
      </c>
      <c r="C11" s="123">
        <v>5000</v>
      </c>
    </row>
    <row r="12" spans="1:3" x14ac:dyDescent="0.45">
      <c r="A12" s="123">
        <v>1500</v>
      </c>
      <c r="C12" s="123">
        <v>3000</v>
      </c>
    </row>
    <row r="13" spans="1:3" x14ac:dyDescent="0.45">
      <c r="A13" s="123">
        <v>2500</v>
      </c>
      <c r="C13" s="123">
        <v>5000</v>
      </c>
    </row>
    <row r="14" spans="1:3" x14ac:dyDescent="0.45">
      <c r="A14" s="123">
        <v>5000</v>
      </c>
    </row>
    <row r="15" spans="1:3" x14ac:dyDescent="0.45">
      <c r="A15" s="123">
        <v>4000</v>
      </c>
    </row>
    <row r="16" spans="1:3" x14ac:dyDescent="0.45">
      <c r="A16" s="123">
        <v>3000</v>
      </c>
    </row>
    <row r="17" spans="1:1" x14ac:dyDescent="0.45">
      <c r="A17" s="123">
        <v>5000</v>
      </c>
    </row>
    <row r="18" spans="1:1" x14ac:dyDescent="0.45">
      <c r="A18" s="123">
        <v>5000</v>
      </c>
    </row>
    <row r="19" spans="1:1" x14ac:dyDescent="0.45">
      <c r="A19" s="123">
        <v>5000</v>
      </c>
    </row>
    <row r="20" spans="1:1" x14ac:dyDescent="0.45">
      <c r="A20" s="123">
        <v>3000</v>
      </c>
    </row>
    <row r="21" spans="1:1" x14ac:dyDescent="0.45">
      <c r="A21" s="123">
        <v>5000</v>
      </c>
    </row>
  </sheetData>
  <mergeCells count="1">
    <mergeCell ref="A1:C1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>
    <tabColor rgb="FF00B0F0"/>
  </sheetPr>
  <dimension ref="A1:I192"/>
  <sheetViews>
    <sheetView workbookViewId="0">
      <selection activeCell="L20" sqref="L20"/>
    </sheetView>
  </sheetViews>
  <sheetFormatPr defaultColWidth="9" defaultRowHeight="16.75" x14ac:dyDescent="0.4"/>
  <cols>
    <col min="1" max="1" width="5.35546875" bestFit="1" customWidth="1"/>
    <col min="2" max="3" width="8.640625" customWidth="1"/>
    <col min="4" max="4" width="3.85546875" style="132" customWidth="1"/>
    <col min="5" max="5" width="10" style="127" customWidth="1"/>
    <col min="6" max="6" width="9" style="127"/>
    <col min="7" max="7" width="6.640625" style="127" customWidth="1"/>
    <col min="8" max="8" width="9.85546875" style="127" customWidth="1"/>
    <col min="9" max="9" width="6.7109375" style="127" customWidth="1"/>
    <col min="10" max="16384" width="9" style="127"/>
  </cols>
  <sheetData>
    <row r="1" spans="1:9" x14ac:dyDescent="0.4">
      <c r="A1" s="124" t="s">
        <v>545</v>
      </c>
      <c r="B1" s="124" t="s">
        <v>546</v>
      </c>
      <c r="C1" s="125" t="s">
        <v>547</v>
      </c>
      <c r="D1" s="126"/>
      <c r="G1" s="226" t="s">
        <v>548</v>
      </c>
      <c r="H1" s="226"/>
      <c r="I1" s="226"/>
    </row>
    <row r="2" spans="1:9" x14ac:dyDescent="0.4">
      <c r="A2" s="128">
        <v>101</v>
      </c>
      <c r="B2" s="128">
        <v>80</v>
      </c>
      <c r="C2" s="129">
        <v>2</v>
      </c>
      <c r="D2" s="130"/>
      <c r="E2" s="127" t="s">
        <v>549</v>
      </c>
      <c r="G2" s="131" t="s">
        <v>550</v>
      </c>
      <c r="H2" s="131" t="s">
        <v>551</v>
      </c>
      <c r="I2" s="131" t="s">
        <v>552</v>
      </c>
    </row>
    <row r="3" spans="1:9" x14ac:dyDescent="0.4">
      <c r="A3" s="128">
        <v>107</v>
      </c>
      <c r="B3" s="128">
        <v>500</v>
      </c>
      <c r="C3" s="129">
        <v>2</v>
      </c>
      <c r="D3" s="130"/>
      <c r="E3" s="127" t="s">
        <v>553</v>
      </c>
      <c r="G3"/>
      <c r="H3"/>
      <c r="I3"/>
    </row>
    <row r="4" spans="1:9" x14ac:dyDescent="0.4">
      <c r="A4" s="128">
        <v>109</v>
      </c>
      <c r="B4" s="128">
        <v>250</v>
      </c>
      <c r="C4" s="129">
        <v>1</v>
      </c>
      <c r="D4" s="130"/>
      <c r="E4" s="127" t="s">
        <v>554</v>
      </c>
      <c r="G4"/>
      <c r="H4"/>
      <c r="I4"/>
    </row>
    <row r="5" spans="1:9" x14ac:dyDescent="0.4">
      <c r="A5" s="128">
        <v>110</v>
      </c>
      <c r="B5" s="128">
        <v>500</v>
      </c>
      <c r="C5" s="129">
        <v>1</v>
      </c>
      <c r="D5" s="130"/>
      <c r="G5"/>
      <c r="H5"/>
      <c r="I5"/>
    </row>
    <row r="6" spans="1:9" x14ac:dyDescent="0.4">
      <c r="A6" s="128">
        <v>111</v>
      </c>
      <c r="B6" s="128">
        <v>200</v>
      </c>
      <c r="C6" s="129">
        <v>1</v>
      </c>
      <c r="D6" s="130"/>
      <c r="G6"/>
      <c r="H6"/>
      <c r="I6"/>
    </row>
    <row r="7" spans="1:9" x14ac:dyDescent="0.4">
      <c r="A7" s="128">
        <v>113</v>
      </c>
      <c r="B7" s="128">
        <v>100</v>
      </c>
      <c r="C7" s="129">
        <v>2</v>
      </c>
      <c r="D7" s="130"/>
      <c r="G7"/>
      <c r="H7"/>
      <c r="I7"/>
    </row>
    <row r="8" spans="1:9" x14ac:dyDescent="0.4">
      <c r="A8" s="128">
        <v>115</v>
      </c>
      <c r="B8" s="128">
        <v>600</v>
      </c>
      <c r="C8" s="129">
        <v>1</v>
      </c>
      <c r="D8" s="130"/>
      <c r="G8"/>
      <c r="H8"/>
      <c r="I8"/>
    </row>
    <row r="9" spans="1:9" x14ac:dyDescent="0.4">
      <c r="A9" s="128">
        <v>118</v>
      </c>
      <c r="B9" s="128">
        <v>400</v>
      </c>
      <c r="C9" s="129">
        <v>3</v>
      </c>
      <c r="D9" s="130"/>
      <c r="G9"/>
      <c r="H9"/>
      <c r="I9"/>
    </row>
    <row r="10" spans="1:9" x14ac:dyDescent="0.4">
      <c r="A10" s="128">
        <v>119</v>
      </c>
      <c r="B10" s="128">
        <v>600</v>
      </c>
      <c r="C10" s="129">
        <v>1</v>
      </c>
      <c r="D10" s="130"/>
      <c r="G10"/>
      <c r="H10"/>
      <c r="I10"/>
    </row>
    <row r="11" spans="1:9" x14ac:dyDescent="0.4">
      <c r="A11" s="128">
        <v>120</v>
      </c>
      <c r="B11" s="128">
        <v>1000</v>
      </c>
      <c r="C11" s="129">
        <v>3</v>
      </c>
      <c r="D11" s="130"/>
      <c r="G11"/>
      <c r="H11"/>
      <c r="I11"/>
    </row>
    <row r="12" spans="1:9" x14ac:dyDescent="0.4">
      <c r="A12" s="128">
        <v>121</v>
      </c>
      <c r="B12" s="128">
        <v>400</v>
      </c>
      <c r="C12" s="129">
        <v>3</v>
      </c>
      <c r="D12" s="130"/>
      <c r="G12"/>
      <c r="H12"/>
      <c r="I12"/>
    </row>
    <row r="13" spans="1:9" x14ac:dyDescent="0.4">
      <c r="A13" s="128">
        <v>122</v>
      </c>
      <c r="B13" s="128">
        <v>500</v>
      </c>
      <c r="C13" s="129">
        <v>1</v>
      </c>
      <c r="D13" s="130"/>
      <c r="G13"/>
      <c r="H13"/>
      <c r="I13"/>
    </row>
    <row r="14" spans="1:9" x14ac:dyDescent="0.4">
      <c r="A14" s="128">
        <v>123</v>
      </c>
      <c r="B14" s="128">
        <v>300</v>
      </c>
      <c r="C14" s="129">
        <v>1</v>
      </c>
      <c r="D14" s="130"/>
      <c r="G14"/>
      <c r="H14"/>
      <c r="I14"/>
    </row>
    <row r="15" spans="1:9" x14ac:dyDescent="0.4">
      <c r="A15" s="128">
        <v>124</v>
      </c>
      <c r="B15" s="128">
        <v>300</v>
      </c>
      <c r="C15" s="129">
        <v>1</v>
      </c>
      <c r="D15" s="130"/>
      <c r="G15"/>
      <c r="H15"/>
      <c r="I15"/>
    </row>
    <row r="16" spans="1:9" x14ac:dyDescent="0.4">
      <c r="A16" s="128">
        <v>125</v>
      </c>
      <c r="B16" s="128">
        <v>200</v>
      </c>
      <c r="C16" s="129">
        <v>1</v>
      </c>
      <c r="D16" s="130"/>
      <c r="G16"/>
      <c r="H16"/>
      <c r="I16"/>
    </row>
    <row r="17" spans="1:9" x14ac:dyDescent="0.4">
      <c r="A17" s="128">
        <v>126</v>
      </c>
      <c r="B17" s="128">
        <v>250</v>
      </c>
      <c r="C17" s="129">
        <v>1</v>
      </c>
      <c r="D17" s="130"/>
      <c r="G17"/>
      <c r="H17"/>
      <c r="I17"/>
    </row>
    <row r="18" spans="1:9" x14ac:dyDescent="0.4">
      <c r="A18" s="128">
        <v>127</v>
      </c>
      <c r="B18" s="128">
        <v>200</v>
      </c>
      <c r="C18" s="129">
        <v>2</v>
      </c>
      <c r="D18" s="130"/>
      <c r="G18"/>
      <c r="H18"/>
      <c r="I18"/>
    </row>
    <row r="19" spans="1:9" x14ac:dyDescent="0.4">
      <c r="A19" s="128">
        <v>128</v>
      </c>
      <c r="B19" s="128">
        <v>250</v>
      </c>
      <c r="C19" s="129">
        <v>2</v>
      </c>
      <c r="D19" s="130"/>
      <c r="G19"/>
      <c r="H19"/>
      <c r="I19"/>
    </row>
    <row r="20" spans="1:9" x14ac:dyDescent="0.4">
      <c r="A20" s="128">
        <v>129</v>
      </c>
      <c r="B20" s="128">
        <v>100</v>
      </c>
      <c r="C20" s="129">
        <v>3</v>
      </c>
      <c r="D20" s="130"/>
      <c r="G20"/>
      <c r="H20"/>
      <c r="I20"/>
    </row>
    <row r="21" spans="1:9" x14ac:dyDescent="0.4">
      <c r="A21" s="128">
        <v>130</v>
      </c>
      <c r="B21" s="128">
        <v>300</v>
      </c>
      <c r="C21" s="129">
        <v>3</v>
      </c>
      <c r="D21" s="130"/>
      <c r="G21"/>
      <c r="H21"/>
      <c r="I21"/>
    </row>
    <row r="22" spans="1:9" x14ac:dyDescent="0.4">
      <c r="A22" s="128">
        <v>131</v>
      </c>
      <c r="B22" s="128">
        <v>300</v>
      </c>
      <c r="C22" s="129">
        <v>2</v>
      </c>
      <c r="D22" s="130"/>
      <c r="G22"/>
      <c r="H22"/>
      <c r="I22"/>
    </row>
    <row r="23" spans="1:9" x14ac:dyDescent="0.4">
      <c r="A23" s="128">
        <v>132</v>
      </c>
      <c r="B23" s="128">
        <v>300</v>
      </c>
      <c r="C23" s="129">
        <v>3</v>
      </c>
      <c r="D23" s="130"/>
      <c r="G23"/>
      <c r="H23"/>
      <c r="I23"/>
    </row>
    <row r="24" spans="1:9" x14ac:dyDescent="0.4">
      <c r="A24" s="128">
        <v>133</v>
      </c>
      <c r="B24" s="128">
        <v>180</v>
      </c>
      <c r="C24" s="129">
        <v>1</v>
      </c>
      <c r="D24" s="130"/>
      <c r="G24"/>
      <c r="H24"/>
      <c r="I24"/>
    </row>
    <row r="25" spans="1:9" x14ac:dyDescent="0.4">
      <c r="A25" s="128">
        <v>134</v>
      </c>
      <c r="B25" s="128">
        <v>200</v>
      </c>
      <c r="C25" s="129">
        <v>3</v>
      </c>
      <c r="D25" s="130"/>
      <c r="G25"/>
      <c r="H25"/>
      <c r="I25"/>
    </row>
    <row r="26" spans="1:9" x14ac:dyDescent="0.4">
      <c r="A26" s="128">
        <v>146</v>
      </c>
      <c r="B26" s="128">
        <v>1000</v>
      </c>
      <c r="C26" s="129">
        <v>1</v>
      </c>
      <c r="D26" s="130"/>
      <c r="G26"/>
      <c r="H26"/>
      <c r="I26"/>
    </row>
    <row r="27" spans="1:9" x14ac:dyDescent="0.4">
      <c r="A27" s="128">
        <v>147</v>
      </c>
      <c r="B27" s="128">
        <v>600</v>
      </c>
      <c r="C27" s="129">
        <v>1</v>
      </c>
      <c r="D27" s="130"/>
      <c r="G27"/>
      <c r="H27"/>
      <c r="I27"/>
    </row>
    <row r="28" spans="1:9" x14ac:dyDescent="0.4">
      <c r="A28" s="128">
        <v>148</v>
      </c>
      <c r="B28" s="128">
        <v>400</v>
      </c>
      <c r="C28" s="129">
        <v>3</v>
      </c>
      <c r="D28" s="130"/>
      <c r="G28"/>
      <c r="H28"/>
      <c r="I28"/>
    </row>
    <row r="29" spans="1:9" x14ac:dyDescent="0.4">
      <c r="A29" s="128">
        <v>151</v>
      </c>
      <c r="B29" s="128">
        <v>500</v>
      </c>
      <c r="C29" s="129">
        <v>3</v>
      </c>
      <c r="D29" s="130"/>
      <c r="G29"/>
      <c r="H29"/>
      <c r="I29"/>
    </row>
    <row r="30" spans="1:9" x14ac:dyDescent="0.4">
      <c r="A30" s="128">
        <v>152</v>
      </c>
      <c r="B30" s="128">
        <v>150</v>
      </c>
      <c r="C30" s="129">
        <v>1</v>
      </c>
      <c r="D30" s="130"/>
      <c r="G30"/>
      <c r="H30"/>
      <c r="I30"/>
    </row>
    <row r="31" spans="1:9" x14ac:dyDescent="0.4">
      <c r="A31" s="128">
        <v>204</v>
      </c>
      <c r="B31" s="128">
        <v>1500</v>
      </c>
      <c r="C31" s="129">
        <v>3</v>
      </c>
      <c r="D31" s="130"/>
      <c r="G31"/>
      <c r="H31"/>
      <c r="I31"/>
    </row>
    <row r="32" spans="1:9" x14ac:dyDescent="0.4">
      <c r="A32" s="128">
        <v>211</v>
      </c>
      <c r="B32" s="128">
        <v>200</v>
      </c>
      <c r="C32" s="129">
        <v>3</v>
      </c>
      <c r="D32" s="130"/>
      <c r="G32"/>
      <c r="H32"/>
      <c r="I32"/>
    </row>
    <row r="33" spans="1:9" x14ac:dyDescent="0.4">
      <c r="A33" s="128">
        <v>212</v>
      </c>
      <c r="B33" s="128">
        <v>300</v>
      </c>
      <c r="C33" s="129">
        <v>1</v>
      </c>
      <c r="D33" s="130"/>
      <c r="G33"/>
      <c r="H33"/>
      <c r="I33"/>
    </row>
    <row r="34" spans="1:9" x14ac:dyDescent="0.4">
      <c r="A34" s="128">
        <v>213</v>
      </c>
      <c r="B34" s="128">
        <v>600</v>
      </c>
      <c r="C34" s="129">
        <v>2</v>
      </c>
      <c r="D34" s="130"/>
      <c r="G34"/>
      <c r="H34"/>
      <c r="I34"/>
    </row>
    <row r="35" spans="1:9" x14ac:dyDescent="0.4">
      <c r="A35" s="128">
        <v>214</v>
      </c>
      <c r="B35" s="128">
        <v>200</v>
      </c>
      <c r="C35" s="129">
        <v>2</v>
      </c>
      <c r="D35" s="130"/>
      <c r="G35"/>
      <c r="H35"/>
      <c r="I35"/>
    </row>
    <row r="36" spans="1:9" x14ac:dyDescent="0.4">
      <c r="A36" s="128">
        <v>215</v>
      </c>
      <c r="B36" s="128">
        <v>1000</v>
      </c>
      <c r="C36" s="129">
        <v>1</v>
      </c>
      <c r="D36" s="130"/>
      <c r="G36"/>
      <c r="H36"/>
      <c r="I36"/>
    </row>
    <row r="37" spans="1:9" x14ac:dyDescent="0.4">
      <c r="A37" s="128">
        <v>216</v>
      </c>
      <c r="B37" s="128">
        <v>500</v>
      </c>
      <c r="C37" s="129">
        <v>2</v>
      </c>
      <c r="D37" s="130"/>
      <c r="G37"/>
      <c r="H37"/>
      <c r="I37"/>
    </row>
    <row r="38" spans="1:9" x14ac:dyDescent="0.4">
      <c r="A38" s="128">
        <v>217</v>
      </c>
      <c r="B38" s="128">
        <v>200</v>
      </c>
      <c r="C38" s="129">
        <v>2</v>
      </c>
      <c r="D38" s="130"/>
      <c r="G38"/>
      <c r="H38"/>
      <c r="I38"/>
    </row>
    <row r="39" spans="1:9" x14ac:dyDescent="0.4">
      <c r="A39" s="128">
        <v>218</v>
      </c>
      <c r="B39" s="128">
        <v>200</v>
      </c>
      <c r="C39" s="129">
        <v>2</v>
      </c>
      <c r="D39" s="130"/>
      <c r="G39"/>
      <c r="H39"/>
      <c r="I39"/>
    </row>
    <row r="40" spans="1:9" x14ac:dyDescent="0.4">
      <c r="A40" s="128">
        <v>219</v>
      </c>
      <c r="B40" s="128">
        <v>100</v>
      </c>
      <c r="C40" s="129">
        <v>2</v>
      </c>
      <c r="D40" s="130"/>
      <c r="G40"/>
      <c r="H40"/>
      <c r="I40"/>
    </row>
    <row r="41" spans="1:9" x14ac:dyDescent="0.4">
      <c r="A41" s="128">
        <v>220</v>
      </c>
      <c r="B41" s="128">
        <v>300</v>
      </c>
      <c r="C41" s="129">
        <v>2</v>
      </c>
      <c r="D41" s="130"/>
      <c r="G41"/>
      <c r="H41"/>
      <c r="I41"/>
    </row>
    <row r="42" spans="1:9" x14ac:dyDescent="0.4">
      <c r="A42" s="128">
        <v>221</v>
      </c>
      <c r="B42" s="128">
        <v>200</v>
      </c>
      <c r="C42" s="129">
        <v>2</v>
      </c>
      <c r="D42" s="130"/>
      <c r="G42"/>
      <c r="H42"/>
      <c r="I42"/>
    </row>
    <row r="43" spans="1:9" x14ac:dyDescent="0.4">
      <c r="A43" s="128">
        <v>222</v>
      </c>
      <c r="B43" s="128">
        <v>600</v>
      </c>
      <c r="C43" s="129">
        <v>3</v>
      </c>
      <c r="D43" s="130"/>
      <c r="G43"/>
      <c r="H43"/>
      <c r="I43"/>
    </row>
    <row r="44" spans="1:9" x14ac:dyDescent="0.4">
      <c r="A44" s="128">
        <v>223</v>
      </c>
      <c r="B44" s="128">
        <v>200</v>
      </c>
      <c r="C44" s="129">
        <v>2</v>
      </c>
      <c r="D44" s="130"/>
      <c r="G44"/>
      <c r="H44"/>
      <c r="I44"/>
    </row>
    <row r="45" spans="1:9" x14ac:dyDescent="0.4">
      <c r="A45" s="128">
        <v>224</v>
      </c>
      <c r="B45" s="128">
        <v>200</v>
      </c>
      <c r="C45" s="129">
        <v>2</v>
      </c>
      <c r="D45" s="130"/>
      <c r="G45"/>
      <c r="H45"/>
      <c r="I45"/>
    </row>
    <row r="46" spans="1:9" x14ac:dyDescent="0.4">
      <c r="A46" s="128">
        <v>225</v>
      </c>
      <c r="B46" s="128">
        <v>200</v>
      </c>
      <c r="C46" s="129">
        <v>2</v>
      </c>
      <c r="D46" s="130"/>
      <c r="G46"/>
      <c r="H46"/>
      <c r="I46"/>
    </row>
    <row r="47" spans="1:9" x14ac:dyDescent="0.4">
      <c r="A47" s="128">
        <v>226</v>
      </c>
      <c r="B47" s="128">
        <v>300</v>
      </c>
      <c r="C47" s="129">
        <v>2</v>
      </c>
      <c r="D47" s="130"/>
      <c r="G47"/>
      <c r="H47"/>
      <c r="I47"/>
    </row>
    <row r="48" spans="1:9" x14ac:dyDescent="0.4">
      <c r="A48" s="128">
        <v>227</v>
      </c>
      <c r="B48" s="128">
        <v>500</v>
      </c>
      <c r="C48" s="129">
        <v>2</v>
      </c>
      <c r="D48" s="130"/>
      <c r="G48"/>
      <c r="H48"/>
      <c r="I48"/>
    </row>
    <row r="49" spans="1:9" x14ac:dyDescent="0.4">
      <c r="A49" s="128">
        <v>231</v>
      </c>
      <c r="B49" s="128">
        <v>200</v>
      </c>
      <c r="C49" s="129">
        <v>2</v>
      </c>
      <c r="D49" s="130"/>
      <c r="G49"/>
      <c r="H49"/>
      <c r="I49"/>
    </row>
    <row r="50" spans="1:9" x14ac:dyDescent="0.4">
      <c r="A50" s="128">
        <v>237</v>
      </c>
      <c r="B50" s="128">
        <v>500</v>
      </c>
      <c r="C50" s="129">
        <v>2</v>
      </c>
      <c r="D50" s="130"/>
      <c r="G50"/>
      <c r="H50"/>
      <c r="I50"/>
    </row>
    <row r="51" spans="1:9" x14ac:dyDescent="0.4">
      <c r="A51" s="128">
        <v>238</v>
      </c>
      <c r="B51" s="128">
        <v>600</v>
      </c>
      <c r="C51" s="129">
        <v>2</v>
      </c>
      <c r="D51" s="130"/>
      <c r="G51"/>
      <c r="H51"/>
      <c r="I51"/>
    </row>
    <row r="52" spans="1:9" x14ac:dyDescent="0.4">
      <c r="A52" s="128">
        <v>301</v>
      </c>
      <c r="B52" s="128">
        <v>400</v>
      </c>
      <c r="C52" s="129">
        <v>2</v>
      </c>
      <c r="D52" s="130"/>
      <c r="G52"/>
      <c r="H52"/>
      <c r="I52"/>
    </row>
    <row r="53" spans="1:9" x14ac:dyDescent="0.4">
      <c r="A53" s="128">
        <v>302</v>
      </c>
      <c r="B53" s="128">
        <v>400</v>
      </c>
      <c r="C53" s="129">
        <v>2</v>
      </c>
      <c r="D53" s="130"/>
      <c r="G53"/>
      <c r="H53"/>
      <c r="I53"/>
    </row>
    <row r="54" spans="1:9" x14ac:dyDescent="0.4">
      <c r="A54" s="128">
        <v>303</v>
      </c>
      <c r="B54" s="128">
        <v>800</v>
      </c>
      <c r="C54" s="129">
        <v>1</v>
      </c>
      <c r="D54" s="130"/>
      <c r="G54"/>
      <c r="H54"/>
      <c r="I54"/>
    </row>
    <row r="55" spans="1:9" x14ac:dyDescent="0.4">
      <c r="A55" s="128">
        <v>304</v>
      </c>
      <c r="B55" s="128">
        <v>900</v>
      </c>
      <c r="C55" s="129">
        <v>1</v>
      </c>
      <c r="D55" s="130"/>
      <c r="G55"/>
      <c r="H55"/>
      <c r="I55"/>
    </row>
    <row r="56" spans="1:9" x14ac:dyDescent="0.4">
      <c r="A56" s="128">
        <v>305</v>
      </c>
      <c r="B56" s="128">
        <v>600</v>
      </c>
      <c r="C56" s="129">
        <v>2</v>
      </c>
      <c r="D56" s="130"/>
      <c r="G56"/>
      <c r="H56"/>
      <c r="I56"/>
    </row>
    <row r="57" spans="1:9" x14ac:dyDescent="0.4">
      <c r="A57" s="128">
        <v>306</v>
      </c>
      <c r="B57" s="128">
        <v>800</v>
      </c>
      <c r="C57" s="129">
        <v>1</v>
      </c>
      <c r="D57" s="130"/>
      <c r="G57"/>
      <c r="H57"/>
      <c r="I57"/>
    </row>
    <row r="58" spans="1:9" x14ac:dyDescent="0.4">
      <c r="A58" s="128">
        <v>307</v>
      </c>
      <c r="B58" s="128">
        <v>800</v>
      </c>
      <c r="C58" s="129">
        <v>2</v>
      </c>
      <c r="D58" s="130"/>
    </row>
    <row r="59" spans="1:9" x14ac:dyDescent="0.4">
      <c r="A59" s="128">
        <v>308</v>
      </c>
      <c r="B59" s="128">
        <v>500</v>
      </c>
      <c r="C59" s="129">
        <v>1</v>
      </c>
      <c r="D59" s="130"/>
    </row>
    <row r="60" spans="1:9" x14ac:dyDescent="0.4">
      <c r="A60" s="128">
        <v>309</v>
      </c>
      <c r="B60" s="128">
        <v>30</v>
      </c>
      <c r="C60" s="129">
        <v>3</v>
      </c>
      <c r="D60" s="130"/>
    </row>
    <row r="61" spans="1:9" x14ac:dyDescent="0.4">
      <c r="A61" s="128">
        <v>310</v>
      </c>
      <c r="B61" s="128">
        <v>2000</v>
      </c>
      <c r="C61" s="129">
        <v>1</v>
      </c>
      <c r="D61" s="130"/>
    </row>
    <row r="62" spans="1:9" x14ac:dyDescent="0.4">
      <c r="A62" s="128">
        <v>311</v>
      </c>
      <c r="B62" s="128">
        <v>1200</v>
      </c>
      <c r="C62" s="129">
        <v>1</v>
      </c>
      <c r="D62" s="130"/>
    </row>
    <row r="63" spans="1:9" x14ac:dyDescent="0.4">
      <c r="A63" s="128">
        <v>312</v>
      </c>
      <c r="B63" s="128">
        <v>300</v>
      </c>
      <c r="C63" s="129">
        <v>3</v>
      </c>
      <c r="D63" s="130"/>
    </row>
    <row r="64" spans="1:9" x14ac:dyDescent="0.4">
      <c r="A64" s="128">
        <v>313</v>
      </c>
      <c r="B64" s="128">
        <v>200</v>
      </c>
      <c r="C64" s="129">
        <v>1</v>
      </c>
      <c r="D64" s="130"/>
    </row>
    <row r="65" spans="1:4" x14ac:dyDescent="0.4">
      <c r="A65" s="128">
        <v>314</v>
      </c>
      <c r="B65" s="128">
        <v>200</v>
      </c>
      <c r="C65" s="129">
        <v>1</v>
      </c>
      <c r="D65" s="130"/>
    </row>
    <row r="66" spans="1:4" x14ac:dyDescent="0.4">
      <c r="A66" s="128">
        <v>315</v>
      </c>
      <c r="B66" s="128">
        <v>700</v>
      </c>
      <c r="C66" s="129">
        <v>3</v>
      </c>
      <c r="D66" s="130"/>
    </row>
    <row r="67" spans="1:4" x14ac:dyDescent="0.4">
      <c r="A67" s="128">
        <v>318</v>
      </c>
      <c r="B67" s="128">
        <v>200</v>
      </c>
      <c r="C67" s="129">
        <v>2</v>
      </c>
      <c r="D67" s="130"/>
    </row>
    <row r="68" spans="1:4" x14ac:dyDescent="0.4">
      <c r="A68" s="128">
        <v>319</v>
      </c>
      <c r="B68" s="128">
        <v>1500</v>
      </c>
      <c r="C68" s="129">
        <v>1</v>
      </c>
      <c r="D68" s="130"/>
    </row>
    <row r="69" spans="1:4" x14ac:dyDescent="0.4">
      <c r="A69" s="128">
        <v>320</v>
      </c>
      <c r="B69" s="128">
        <v>500</v>
      </c>
      <c r="C69" s="129">
        <v>1</v>
      </c>
      <c r="D69" s="130"/>
    </row>
    <row r="70" spans="1:4" x14ac:dyDescent="0.4">
      <c r="A70" s="128">
        <v>321</v>
      </c>
      <c r="B70" s="128">
        <v>750</v>
      </c>
      <c r="C70" s="129">
        <v>1</v>
      </c>
      <c r="D70" s="130"/>
    </row>
    <row r="71" spans="1:4" x14ac:dyDescent="0.4">
      <c r="A71" s="128">
        <v>322</v>
      </c>
      <c r="B71" s="128">
        <v>500</v>
      </c>
      <c r="C71" s="129">
        <v>1</v>
      </c>
      <c r="D71" s="130"/>
    </row>
    <row r="72" spans="1:4" x14ac:dyDescent="0.4">
      <c r="A72" s="128">
        <v>323</v>
      </c>
      <c r="B72" s="128">
        <v>400</v>
      </c>
      <c r="C72" s="129">
        <v>3</v>
      </c>
      <c r="D72" s="130"/>
    </row>
    <row r="73" spans="1:4" x14ac:dyDescent="0.4">
      <c r="A73" s="128">
        <v>325</v>
      </c>
      <c r="B73" s="128">
        <v>1300</v>
      </c>
      <c r="C73" s="129">
        <v>1</v>
      </c>
      <c r="D73" s="130"/>
    </row>
    <row r="74" spans="1:4" x14ac:dyDescent="0.4">
      <c r="A74" s="128">
        <v>327</v>
      </c>
      <c r="B74" s="128">
        <v>800</v>
      </c>
      <c r="C74" s="129">
        <v>1</v>
      </c>
      <c r="D74" s="130"/>
    </row>
    <row r="75" spans="1:4" x14ac:dyDescent="0.4">
      <c r="A75" s="128">
        <v>328</v>
      </c>
      <c r="B75" s="128">
        <v>500</v>
      </c>
      <c r="C75" s="129">
        <v>1</v>
      </c>
      <c r="D75" s="130"/>
    </row>
    <row r="76" spans="1:4" x14ac:dyDescent="0.4">
      <c r="A76" s="128">
        <v>330</v>
      </c>
      <c r="B76" s="128">
        <v>200</v>
      </c>
      <c r="C76" s="129">
        <v>1</v>
      </c>
      <c r="D76" s="130"/>
    </row>
    <row r="77" spans="1:4" x14ac:dyDescent="0.4">
      <c r="A77" s="128">
        <v>332</v>
      </c>
      <c r="B77" s="128">
        <v>250</v>
      </c>
      <c r="C77" s="129">
        <v>3</v>
      </c>
      <c r="D77" s="130"/>
    </row>
    <row r="78" spans="1:4" x14ac:dyDescent="0.4">
      <c r="A78" s="128">
        <v>333</v>
      </c>
      <c r="B78" s="128">
        <v>300</v>
      </c>
      <c r="C78" s="129">
        <v>1</v>
      </c>
      <c r="D78" s="130"/>
    </row>
    <row r="79" spans="1:4" x14ac:dyDescent="0.4">
      <c r="A79" s="128">
        <v>401</v>
      </c>
      <c r="B79" s="128">
        <v>400</v>
      </c>
      <c r="C79" s="129">
        <v>1</v>
      </c>
      <c r="D79" s="130"/>
    </row>
    <row r="80" spans="1:4" x14ac:dyDescent="0.4">
      <c r="A80" s="128">
        <v>402</v>
      </c>
      <c r="B80" s="128">
        <v>500</v>
      </c>
      <c r="C80" s="129">
        <v>1</v>
      </c>
      <c r="D80" s="130"/>
    </row>
    <row r="81" spans="1:4" x14ac:dyDescent="0.4">
      <c r="A81" s="128">
        <v>404</v>
      </c>
      <c r="B81" s="128">
        <v>300</v>
      </c>
      <c r="C81" s="129">
        <v>2</v>
      </c>
      <c r="D81" s="130"/>
    </row>
    <row r="82" spans="1:4" x14ac:dyDescent="0.4">
      <c r="A82" s="128">
        <v>501</v>
      </c>
      <c r="B82" s="128">
        <v>300</v>
      </c>
      <c r="C82" s="129">
        <v>1</v>
      </c>
      <c r="D82" s="130"/>
    </row>
    <row r="83" spans="1:4" x14ac:dyDescent="0.4">
      <c r="A83" s="128">
        <v>504</v>
      </c>
      <c r="B83" s="128">
        <v>600</v>
      </c>
      <c r="C83" s="129">
        <v>1</v>
      </c>
      <c r="D83" s="130"/>
    </row>
    <row r="84" spans="1:4" x14ac:dyDescent="0.4">
      <c r="A84" s="128">
        <v>505</v>
      </c>
      <c r="B84" s="128">
        <v>400</v>
      </c>
      <c r="C84" s="129">
        <v>1</v>
      </c>
      <c r="D84" s="130"/>
    </row>
    <row r="85" spans="1:4" x14ac:dyDescent="0.4">
      <c r="A85" s="128">
        <v>506</v>
      </c>
      <c r="B85" s="128">
        <v>300</v>
      </c>
      <c r="C85" s="129">
        <v>1</v>
      </c>
      <c r="D85" s="130"/>
    </row>
    <row r="86" spans="1:4" x14ac:dyDescent="0.4">
      <c r="A86" s="128">
        <v>508</v>
      </c>
      <c r="B86" s="128">
        <v>200</v>
      </c>
      <c r="C86" s="129">
        <v>3</v>
      </c>
      <c r="D86" s="130"/>
    </row>
    <row r="87" spans="1:4" x14ac:dyDescent="0.4">
      <c r="A87" s="128">
        <v>509</v>
      </c>
      <c r="B87" s="128">
        <v>300</v>
      </c>
      <c r="C87" s="129">
        <v>1</v>
      </c>
      <c r="D87" s="130"/>
    </row>
    <row r="88" spans="1:4" x14ac:dyDescent="0.4">
      <c r="A88" s="128">
        <v>510</v>
      </c>
      <c r="B88" s="128">
        <v>1500</v>
      </c>
      <c r="C88" s="129">
        <v>1</v>
      </c>
      <c r="D88" s="130"/>
    </row>
    <row r="89" spans="1:4" x14ac:dyDescent="0.4">
      <c r="A89" s="128">
        <v>511</v>
      </c>
      <c r="B89" s="128">
        <v>1000</v>
      </c>
      <c r="C89" s="129">
        <v>3</v>
      </c>
      <c r="D89" s="130"/>
    </row>
    <row r="90" spans="1:4" x14ac:dyDescent="0.4">
      <c r="A90" s="128">
        <v>512</v>
      </c>
      <c r="B90" s="128">
        <v>250</v>
      </c>
      <c r="C90" s="129">
        <v>2</v>
      </c>
      <c r="D90" s="130"/>
    </row>
    <row r="91" spans="1:4" x14ac:dyDescent="0.4">
      <c r="A91" s="128">
        <v>514</v>
      </c>
      <c r="B91" s="128">
        <v>400</v>
      </c>
      <c r="C91" s="129">
        <v>3</v>
      </c>
      <c r="D91" s="130"/>
    </row>
    <row r="92" spans="1:4" x14ac:dyDescent="0.4">
      <c r="A92" s="128">
        <v>515</v>
      </c>
      <c r="B92" s="128">
        <v>200</v>
      </c>
      <c r="C92" s="129">
        <v>3</v>
      </c>
      <c r="D92" s="130"/>
    </row>
    <row r="93" spans="1:4" x14ac:dyDescent="0.4">
      <c r="A93" s="128">
        <v>516</v>
      </c>
      <c r="B93" s="128">
        <v>400</v>
      </c>
      <c r="C93" s="129">
        <v>3</v>
      </c>
      <c r="D93" s="130"/>
    </row>
    <row r="94" spans="1:4" x14ac:dyDescent="0.4">
      <c r="A94" s="128">
        <v>522</v>
      </c>
      <c r="B94" s="128">
        <v>500</v>
      </c>
      <c r="C94" s="129">
        <v>3</v>
      </c>
      <c r="D94" s="130"/>
    </row>
    <row r="95" spans="1:4" x14ac:dyDescent="0.4">
      <c r="A95" s="128">
        <v>524</v>
      </c>
      <c r="B95" s="128">
        <v>500</v>
      </c>
      <c r="C95" s="129">
        <v>1</v>
      </c>
      <c r="D95" s="130"/>
    </row>
    <row r="96" spans="1:4" x14ac:dyDescent="0.4">
      <c r="A96" s="128">
        <v>526</v>
      </c>
      <c r="B96" s="128">
        <v>600</v>
      </c>
      <c r="C96" s="129">
        <v>1</v>
      </c>
      <c r="D96" s="130"/>
    </row>
    <row r="97" spans="1:4" x14ac:dyDescent="0.4">
      <c r="A97" s="128">
        <v>527</v>
      </c>
      <c r="B97" s="128">
        <v>500</v>
      </c>
      <c r="C97" s="129">
        <v>3</v>
      </c>
      <c r="D97" s="130"/>
    </row>
    <row r="98" spans="1:4" x14ac:dyDescent="0.4">
      <c r="A98" s="128">
        <v>528</v>
      </c>
      <c r="B98" s="128">
        <v>500</v>
      </c>
      <c r="C98" s="129">
        <v>1</v>
      </c>
      <c r="D98" s="130"/>
    </row>
    <row r="99" spans="1:4" x14ac:dyDescent="0.4">
      <c r="A99" s="128">
        <v>529</v>
      </c>
      <c r="B99" s="128">
        <v>600</v>
      </c>
      <c r="C99" s="129">
        <v>1</v>
      </c>
      <c r="D99" s="130"/>
    </row>
    <row r="100" spans="1:4" x14ac:dyDescent="0.4">
      <c r="A100" s="128">
        <v>530</v>
      </c>
      <c r="B100" s="128">
        <v>300</v>
      </c>
      <c r="C100" s="129">
        <v>1</v>
      </c>
      <c r="D100" s="130"/>
    </row>
    <row r="101" spans="1:4" x14ac:dyDescent="0.4">
      <c r="A101" s="128">
        <v>702</v>
      </c>
      <c r="B101" s="128">
        <v>350</v>
      </c>
      <c r="C101" s="129">
        <v>3</v>
      </c>
      <c r="D101" s="130"/>
    </row>
    <row r="102" spans="1:4" x14ac:dyDescent="0.4">
      <c r="A102" s="128">
        <v>703</v>
      </c>
      <c r="B102" s="128">
        <v>300</v>
      </c>
      <c r="C102" s="129">
        <v>2</v>
      </c>
      <c r="D102" s="130"/>
    </row>
    <row r="103" spans="1:4" x14ac:dyDescent="0.4">
      <c r="A103" s="128">
        <v>704</v>
      </c>
      <c r="B103" s="128">
        <v>600</v>
      </c>
      <c r="C103" s="129">
        <v>3</v>
      </c>
      <c r="D103" s="130"/>
    </row>
    <row r="104" spans="1:4" x14ac:dyDescent="0.4">
      <c r="A104" s="128">
        <v>705</v>
      </c>
      <c r="B104" s="128">
        <v>500</v>
      </c>
      <c r="C104" s="129">
        <v>3</v>
      </c>
      <c r="D104" s="130"/>
    </row>
    <row r="105" spans="1:4" x14ac:dyDescent="0.4">
      <c r="A105" s="128">
        <v>706</v>
      </c>
      <c r="B105" s="128">
        <v>550</v>
      </c>
      <c r="C105" s="129">
        <v>3</v>
      </c>
      <c r="D105" s="130"/>
    </row>
    <row r="106" spans="1:4" x14ac:dyDescent="0.4">
      <c r="A106" s="128">
        <v>801</v>
      </c>
      <c r="B106" s="128">
        <v>300</v>
      </c>
      <c r="C106" s="129">
        <v>2</v>
      </c>
      <c r="D106" s="130"/>
    </row>
    <row r="107" spans="1:4" x14ac:dyDescent="0.4">
      <c r="A107" s="128">
        <v>802</v>
      </c>
      <c r="B107" s="128">
        <v>500</v>
      </c>
      <c r="C107" s="129">
        <v>1</v>
      </c>
      <c r="D107" s="130"/>
    </row>
    <row r="108" spans="1:4" x14ac:dyDescent="0.4">
      <c r="A108" s="128">
        <v>902</v>
      </c>
      <c r="B108" s="128">
        <v>400</v>
      </c>
      <c r="C108" s="129">
        <v>1</v>
      </c>
      <c r="D108" s="130"/>
    </row>
    <row r="109" spans="1:4" x14ac:dyDescent="0.4">
      <c r="A109" s="128">
        <v>904</v>
      </c>
      <c r="B109" s="128">
        <v>200</v>
      </c>
      <c r="C109" s="129">
        <v>1</v>
      </c>
      <c r="D109" s="130"/>
    </row>
    <row r="110" spans="1:4" x14ac:dyDescent="0.4">
      <c r="A110" s="128">
        <v>906</v>
      </c>
      <c r="B110" s="128">
        <v>200</v>
      </c>
      <c r="C110" s="129">
        <v>3</v>
      </c>
      <c r="D110" s="130"/>
    </row>
    <row r="111" spans="1:4" x14ac:dyDescent="0.4">
      <c r="A111" s="128">
        <v>907</v>
      </c>
      <c r="B111" s="128">
        <v>500</v>
      </c>
      <c r="C111" s="129">
        <v>1</v>
      </c>
      <c r="D111" s="130"/>
    </row>
    <row r="112" spans="1:4" x14ac:dyDescent="0.4">
      <c r="A112" s="128">
        <v>908</v>
      </c>
      <c r="B112" s="128">
        <v>400</v>
      </c>
      <c r="C112" s="129">
        <v>2</v>
      </c>
      <c r="D112" s="130"/>
    </row>
    <row r="113" spans="1:4" x14ac:dyDescent="0.4">
      <c r="A113" s="128">
        <v>910</v>
      </c>
      <c r="B113" s="128">
        <v>300</v>
      </c>
      <c r="C113" s="129">
        <v>2</v>
      </c>
      <c r="D113" s="130"/>
    </row>
    <row r="114" spans="1:4" x14ac:dyDescent="0.4">
      <c r="A114" s="128">
        <v>912</v>
      </c>
      <c r="B114" s="128">
        <v>300</v>
      </c>
      <c r="C114" s="129">
        <v>2</v>
      </c>
      <c r="D114" s="130"/>
    </row>
    <row r="115" spans="1:4" x14ac:dyDescent="0.4">
      <c r="A115" s="128">
        <v>913</v>
      </c>
      <c r="B115" s="128">
        <v>200</v>
      </c>
      <c r="C115" s="129">
        <v>1</v>
      </c>
      <c r="D115" s="130"/>
    </row>
    <row r="116" spans="1:4" x14ac:dyDescent="0.4">
      <c r="A116" s="128">
        <v>917</v>
      </c>
      <c r="B116" s="128">
        <v>800</v>
      </c>
      <c r="C116" s="129">
        <v>1</v>
      </c>
      <c r="D116" s="130"/>
    </row>
    <row r="117" spans="1:4" x14ac:dyDescent="0.4">
      <c r="A117" s="128">
        <v>918</v>
      </c>
      <c r="B117" s="128">
        <v>200</v>
      </c>
      <c r="C117" s="129">
        <v>2</v>
      </c>
      <c r="D117" s="130"/>
    </row>
    <row r="118" spans="1:4" x14ac:dyDescent="0.4">
      <c r="A118" s="128">
        <v>1101</v>
      </c>
      <c r="B118" s="128">
        <v>700</v>
      </c>
      <c r="C118" s="129">
        <v>1</v>
      </c>
      <c r="D118" s="130"/>
    </row>
    <row r="119" spans="1:4" x14ac:dyDescent="0.4">
      <c r="A119" s="128">
        <v>1102</v>
      </c>
      <c r="B119" s="128">
        <v>300</v>
      </c>
      <c r="C119" s="129">
        <v>1</v>
      </c>
      <c r="D119" s="130"/>
    </row>
    <row r="120" spans="1:4" x14ac:dyDescent="0.4">
      <c r="A120" s="128">
        <v>1201</v>
      </c>
      <c r="B120" s="128">
        <v>1200</v>
      </c>
      <c r="C120" s="129">
        <v>1</v>
      </c>
      <c r="D120" s="130"/>
    </row>
    <row r="121" spans="1:4" x14ac:dyDescent="0.4">
      <c r="D121" s="130"/>
    </row>
    <row r="122" spans="1:4" x14ac:dyDescent="0.4">
      <c r="D122" s="130"/>
    </row>
    <row r="123" spans="1:4" x14ac:dyDescent="0.4">
      <c r="D123" s="130"/>
    </row>
    <row r="124" spans="1:4" x14ac:dyDescent="0.4">
      <c r="D124" s="130"/>
    </row>
    <row r="125" spans="1:4" x14ac:dyDescent="0.4">
      <c r="D125" s="130"/>
    </row>
    <row r="126" spans="1:4" x14ac:dyDescent="0.4">
      <c r="D126" s="130"/>
    </row>
    <row r="127" spans="1:4" x14ac:dyDescent="0.4">
      <c r="D127" s="130"/>
    </row>
    <row r="128" spans="1:4" x14ac:dyDescent="0.4">
      <c r="D128" s="130"/>
    </row>
    <row r="129" spans="4:4" x14ac:dyDescent="0.4">
      <c r="D129" s="130"/>
    </row>
    <row r="130" spans="4:4" x14ac:dyDescent="0.4">
      <c r="D130" s="130"/>
    </row>
    <row r="131" spans="4:4" x14ac:dyDescent="0.4">
      <c r="D131" s="130"/>
    </row>
    <row r="132" spans="4:4" x14ac:dyDescent="0.4">
      <c r="D132" s="130"/>
    </row>
    <row r="133" spans="4:4" x14ac:dyDescent="0.4">
      <c r="D133" s="130"/>
    </row>
    <row r="134" spans="4:4" x14ac:dyDescent="0.4">
      <c r="D134" s="130"/>
    </row>
    <row r="135" spans="4:4" x14ac:dyDescent="0.4">
      <c r="D135" s="130"/>
    </row>
    <row r="136" spans="4:4" x14ac:dyDescent="0.4">
      <c r="D136" s="130"/>
    </row>
    <row r="137" spans="4:4" x14ac:dyDescent="0.4">
      <c r="D137" s="130"/>
    </row>
    <row r="138" spans="4:4" x14ac:dyDescent="0.4">
      <c r="D138" s="130"/>
    </row>
    <row r="139" spans="4:4" x14ac:dyDescent="0.4">
      <c r="D139" s="130"/>
    </row>
    <row r="140" spans="4:4" x14ac:dyDescent="0.4">
      <c r="D140" s="130"/>
    </row>
    <row r="141" spans="4:4" x14ac:dyDescent="0.4">
      <c r="D141" s="130"/>
    </row>
    <row r="142" spans="4:4" x14ac:dyDescent="0.4">
      <c r="D142" s="130"/>
    </row>
    <row r="143" spans="4:4" x14ac:dyDescent="0.4">
      <c r="D143" s="130"/>
    </row>
    <row r="144" spans="4:4" x14ac:dyDescent="0.4">
      <c r="D144" s="130"/>
    </row>
    <row r="145" spans="4:4" x14ac:dyDescent="0.4">
      <c r="D145" s="130"/>
    </row>
    <row r="146" spans="4:4" x14ac:dyDescent="0.4">
      <c r="D146" s="130"/>
    </row>
    <row r="147" spans="4:4" x14ac:dyDescent="0.4">
      <c r="D147" s="130"/>
    </row>
    <row r="148" spans="4:4" x14ac:dyDescent="0.4">
      <c r="D148" s="130"/>
    </row>
    <row r="149" spans="4:4" x14ac:dyDescent="0.4">
      <c r="D149" s="130"/>
    </row>
    <row r="150" spans="4:4" x14ac:dyDescent="0.4">
      <c r="D150" s="130"/>
    </row>
    <row r="151" spans="4:4" x14ac:dyDescent="0.4">
      <c r="D151" s="130"/>
    </row>
    <row r="152" spans="4:4" x14ac:dyDescent="0.4">
      <c r="D152" s="130"/>
    </row>
    <row r="153" spans="4:4" x14ac:dyDescent="0.4">
      <c r="D153" s="130"/>
    </row>
    <row r="154" spans="4:4" x14ac:dyDescent="0.4">
      <c r="D154" s="130"/>
    </row>
    <row r="155" spans="4:4" x14ac:dyDescent="0.4">
      <c r="D155" s="130"/>
    </row>
    <row r="156" spans="4:4" x14ac:dyDescent="0.4">
      <c r="D156" s="130"/>
    </row>
    <row r="157" spans="4:4" x14ac:dyDescent="0.4">
      <c r="D157" s="130"/>
    </row>
    <row r="158" spans="4:4" x14ac:dyDescent="0.4">
      <c r="D158" s="130"/>
    </row>
    <row r="159" spans="4:4" x14ac:dyDescent="0.4">
      <c r="D159" s="130"/>
    </row>
    <row r="160" spans="4:4" x14ac:dyDescent="0.4">
      <c r="D160" s="130"/>
    </row>
    <row r="161" spans="4:4" x14ac:dyDescent="0.4">
      <c r="D161" s="130"/>
    </row>
    <row r="162" spans="4:4" x14ac:dyDescent="0.4">
      <c r="D162" s="130"/>
    </row>
    <row r="163" spans="4:4" x14ac:dyDescent="0.4">
      <c r="D163" s="130"/>
    </row>
    <row r="164" spans="4:4" x14ac:dyDescent="0.4">
      <c r="D164" s="130"/>
    </row>
    <row r="165" spans="4:4" x14ac:dyDescent="0.4">
      <c r="D165" s="130"/>
    </row>
    <row r="166" spans="4:4" x14ac:dyDescent="0.4">
      <c r="D166" s="130"/>
    </row>
    <row r="167" spans="4:4" x14ac:dyDescent="0.4">
      <c r="D167" s="130"/>
    </row>
    <row r="168" spans="4:4" x14ac:dyDescent="0.4">
      <c r="D168" s="130"/>
    </row>
    <row r="169" spans="4:4" x14ac:dyDescent="0.4">
      <c r="D169" s="130"/>
    </row>
    <row r="170" spans="4:4" x14ac:dyDescent="0.4">
      <c r="D170" s="130"/>
    </row>
    <row r="171" spans="4:4" x14ac:dyDescent="0.4">
      <c r="D171" s="130"/>
    </row>
    <row r="172" spans="4:4" x14ac:dyDescent="0.4">
      <c r="D172" s="130"/>
    </row>
    <row r="173" spans="4:4" x14ac:dyDescent="0.4">
      <c r="D173" s="130"/>
    </row>
    <row r="174" spans="4:4" x14ac:dyDescent="0.4">
      <c r="D174" s="130"/>
    </row>
    <row r="175" spans="4:4" x14ac:dyDescent="0.4">
      <c r="D175" s="130"/>
    </row>
    <row r="176" spans="4:4" x14ac:dyDescent="0.4">
      <c r="D176" s="130"/>
    </row>
    <row r="177" spans="4:4" x14ac:dyDescent="0.4">
      <c r="D177" s="130"/>
    </row>
    <row r="178" spans="4:4" x14ac:dyDescent="0.4">
      <c r="D178" s="130"/>
    </row>
    <row r="179" spans="4:4" x14ac:dyDescent="0.4">
      <c r="D179" s="130"/>
    </row>
    <row r="180" spans="4:4" x14ac:dyDescent="0.4">
      <c r="D180" s="130"/>
    </row>
    <row r="181" spans="4:4" x14ac:dyDescent="0.4">
      <c r="D181" s="130"/>
    </row>
    <row r="182" spans="4:4" x14ac:dyDescent="0.4">
      <c r="D182" s="130"/>
    </row>
    <row r="183" spans="4:4" x14ac:dyDescent="0.4">
      <c r="D183" s="130"/>
    </row>
    <row r="184" spans="4:4" x14ac:dyDescent="0.4">
      <c r="D184" s="130"/>
    </row>
    <row r="185" spans="4:4" x14ac:dyDescent="0.4">
      <c r="D185" s="130"/>
    </row>
    <row r="186" spans="4:4" x14ac:dyDescent="0.4">
      <c r="D186" s="130"/>
    </row>
    <row r="187" spans="4:4" x14ac:dyDescent="0.4">
      <c r="D187" s="130"/>
    </row>
    <row r="188" spans="4:4" x14ac:dyDescent="0.4">
      <c r="D188" s="130"/>
    </row>
    <row r="189" spans="4:4" x14ac:dyDescent="0.4">
      <c r="D189" s="130"/>
    </row>
    <row r="190" spans="4:4" x14ac:dyDescent="0.4">
      <c r="D190" s="130"/>
    </row>
    <row r="191" spans="4:4" x14ac:dyDescent="0.4">
      <c r="D191" s="130"/>
    </row>
    <row r="192" spans="4:4" x14ac:dyDescent="0.4">
      <c r="D192" s="130"/>
    </row>
  </sheetData>
  <mergeCells count="1">
    <mergeCell ref="G1:I1"/>
  </mergeCells>
  <phoneticPr fontId="3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3"/>
  <sheetViews>
    <sheetView workbookViewId="0">
      <selection activeCell="B3" sqref="B3"/>
    </sheetView>
  </sheetViews>
  <sheetFormatPr defaultColWidth="9" defaultRowHeight="16.75" x14ac:dyDescent="0.45"/>
  <cols>
    <col min="1" max="1" width="9" style="57"/>
    <col min="2" max="11" width="7.5" style="57" customWidth="1"/>
    <col min="12" max="16384" width="9" style="57"/>
  </cols>
  <sheetData>
    <row r="1" spans="1:11" x14ac:dyDescent="0.45">
      <c r="B1" s="222" t="s">
        <v>247</v>
      </c>
      <c r="C1" s="222"/>
      <c r="D1" s="222"/>
      <c r="E1" s="222"/>
      <c r="F1" s="222"/>
      <c r="G1" s="222"/>
      <c r="H1" s="222"/>
      <c r="I1" s="222"/>
      <c r="J1" s="222"/>
      <c r="K1" s="222"/>
    </row>
    <row r="2" spans="1:11" x14ac:dyDescent="0.45">
      <c r="A2" s="57" t="s">
        <v>248</v>
      </c>
      <c r="B2" s="61">
        <v>0</v>
      </c>
      <c r="C2" s="61">
        <v>0.01</v>
      </c>
      <c r="D2" s="61">
        <v>0.02</v>
      </c>
      <c r="E2" s="61">
        <v>0.03</v>
      </c>
      <c r="F2" s="61">
        <v>0.04</v>
      </c>
      <c r="G2" s="61">
        <v>0.05</v>
      </c>
      <c r="H2" s="61">
        <v>0.06</v>
      </c>
      <c r="I2" s="61">
        <v>7.0000000000000007E-2</v>
      </c>
      <c r="J2" s="61">
        <v>0.08</v>
      </c>
      <c r="K2" s="61">
        <v>0.09</v>
      </c>
    </row>
    <row r="3" spans="1:11" x14ac:dyDescent="0.45">
      <c r="A3" s="62">
        <v>0</v>
      </c>
      <c r="B3" s="63">
        <f>_xlfn.NORM.S.DIST($A3+B$2,TRUE)-0.5</f>
        <v>0</v>
      </c>
      <c r="C3" s="63">
        <f t="shared" ref="C3:K18" si="0">_xlfn.NORM.S.DIST($A3+C$2,TRUE)-0.5</f>
        <v>3.989356314631598E-3</v>
      </c>
      <c r="D3" s="63">
        <f t="shared" si="0"/>
        <v>7.9783137169020524E-3</v>
      </c>
      <c r="E3" s="63">
        <f t="shared" si="0"/>
        <v>1.1966473414112722E-2</v>
      </c>
      <c r="F3" s="63">
        <f t="shared" si="0"/>
        <v>1.5953436852830682E-2</v>
      </c>
      <c r="G3" s="63">
        <f t="shared" si="0"/>
        <v>1.9938805838372486E-2</v>
      </c>
      <c r="H3" s="63">
        <f t="shared" si="0"/>
        <v>2.3922182654106838E-2</v>
      </c>
      <c r="I3" s="63">
        <f t="shared" si="0"/>
        <v>2.7903170180521131E-2</v>
      </c>
      <c r="J3" s="63">
        <f t="shared" si="0"/>
        <v>3.1881372013987441E-2</v>
      </c>
      <c r="K3" s="63">
        <f t="shared" si="0"/>
        <v>3.5856392585172037E-2</v>
      </c>
    </row>
    <row r="4" spans="1:11" x14ac:dyDescent="0.45">
      <c r="A4" s="62">
        <v>0.1</v>
      </c>
      <c r="B4" s="63">
        <f t="shared" ref="B4:K33" si="1">_xlfn.NORM.S.DIST($A4+B$2,TRUE)-0.5</f>
        <v>3.9827837277028988E-2</v>
      </c>
      <c r="C4" s="63">
        <f t="shared" si="0"/>
        <v>4.3795312542316722E-2</v>
      </c>
      <c r="D4" s="63">
        <f t="shared" si="0"/>
        <v>4.7758426020583888E-2</v>
      </c>
      <c r="E4" s="63">
        <f t="shared" si="0"/>
        <v>5.1716786654561142E-2</v>
      </c>
      <c r="F4" s="63">
        <f t="shared" si="0"/>
        <v>5.5670004805906448E-2</v>
      </c>
      <c r="G4" s="63">
        <f t="shared" si="0"/>
        <v>5.9617692370242503E-2</v>
      </c>
      <c r="H4" s="63">
        <f t="shared" si="0"/>
        <v>6.3559462891432883E-2</v>
      </c>
      <c r="I4" s="63">
        <f t="shared" si="0"/>
        <v>6.7494931675038394E-2</v>
      </c>
      <c r="J4" s="63">
        <f t="shared" si="0"/>
        <v>7.1423715900900797E-2</v>
      </c>
      <c r="K4" s="63">
        <f t="shared" si="0"/>
        <v>7.5345434734795491E-2</v>
      </c>
    </row>
    <row r="5" spans="1:11" x14ac:dyDescent="0.45">
      <c r="A5" s="62">
        <v>0.2</v>
      </c>
      <c r="B5" s="63">
        <f t="shared" si="1"/>
        <v>7.9259709439102988E-2</v>
      </c>
      <c r="C5" s="63">
        <f t="shared" si="0"/>
        <v>8.3166163482442323E-2</v>
      </c>
      <c r="D5" s="63">
        <f t="shared" si="0"/>
        <v>8.7064422648214679E-2</v>
      </c>
      <c r="E5" s="63">
        <f t="shared" si="0"/>
        <v>9.0954115142005909E-2</v>
      </c>
      <c r="F5" s="63">
        <f t="shared" si="0"/>
        <v>9.4834871697795808E-2</v>
      </c>
      <c r="G5" s="63">
        <f t="shared" si="0"/>
        <v>9.8706325682923701E-2</v>
      </c>
      <c r="H5" s="63">
        <f t="shared" si="0"/>
        <v>0.10256811320176051</v>
      </c>
      <c r="I5" s="63">
        <f t="shared" si="0"/>
        <v>0.10641987319803947</v>
      </c>
      <c r="J5" s="63">
        <f t="shared" si="0"/>
        <v>0.11026124755579725</v>
      </c>
      <c r="K5" s="63">
        <f t="shared" si="0"/>
        <v>0.11409188119887737</v>
      </c>
    </row>
    <row r="6" spans="1:11" x14ac:dyDescent="0.45">
      <c r="A6" s="62">
        <v>0.3</v>
      </c>
      <c r="B6" s="63">
        <f t="shared" si="1"/>
        <v>0.11791142218895267</v>
      </c>
      <c r="C6" s="63">
        <f t="shared" si="0"/>
        <v>0.12171952182201928</v>
      </c>
      <c r="D6" s="63">
        <f t="shared" si="0"/>
        <v>0.12551583472332006</v>
      </c>
      <c r="E6" s="63">
        <f t="shared" si="0"/>
        <v>0.12930001894065346</v>
      </c>
      <c r="F6" s="63">
        <f t="shared" si="0"/>
        <v>0.13307173603602807</v>
      </c>
      <c r="G6" s="63">
        <f t="shared" si="0"/>
        <v>0.1368306511756191</v>
      </c>
      <c r="H6" s="63">
        <f t="shared" si="0"/>
        <v>0.14057643321799129</v>
      </c>
      <c r="I6" s="63">
        <f t="shared" si="0"/>
        <v>0.14430875480054683</v>
      </c>
      <c r="J6" s="63">
        <f t="shared" si="0"/>
        <v>0.14802729242416279</v>
      </c>
      <c r="K6" s="63">
        <f t="shared" si="0"/>
        <v>0.15173172653598244</v>
      </c>
    </row>
    <row r="7" spans="1:11" x14ac:dyDescent="0.45">
      <c r="A7" s="62">
        <v>0.4</v>
      </c>
      <c r="B7" s="63">
        <f t="shared" si="1"/>
        <v>0.15542174161032429</v>
      </c>
      <c r="C7" s="63">
        <f t="shared" si="0"/>
        <v>0.15909702622767741</v>
      </c>
      <c r="D7" s="63">
        <f t="shared" si="0"/>
        <v>0.16275727315175059</v>
      </c>
      <c r="E7" s="63">
        <f t="shared" si="0"/>
        <v>0.16640217940454238</v>
      </c>
      <c r="F7" s="63">
        <f t="shared" si="0"/>
        <v>0.17003144633940637</v>
      </c>
      <c r="G7" s="63">
        <f t="shared" si="0"/>
        <v>0.17364477971208003</v>
      </c>
      <c r="H7" s="63">
        <f t="shared" si="0"/>
        <v>0.17724188974965227</v>
      </c>
      <c r="I7" s="63">
        <f t="shared" si="0"/>
        <v>0.1808224912174442</v>
      </c>
      <c r="J7" s="63">
        <f t="shared" si="0"/>
        <v>0.18438630348377749</v>
      </c>
      <c r="K7" s="63">
        <f t="shared" si="0"/>
        <v>0.18793305058260945</v>
      </c>
    </row>
    <row r="8" spans="1:11" x14ac:dyDescent="0.45">
      <c r="A8" s="62">
        <v>0.5</v>
      </c>
      <c r="B8" s="63">
        <f t="shared" si="1"/>
        <v>0.19146246127401312</v>
      </c>
      <c r="C8" s="63">
        <f t="shared" si="0"/>
        <v>0.19497426910248061</v>
      </c>
      <c r="D8" s="63">
        <f t="shared" si="0"/>
        <v>0.19846821245303381</v>
      </c>
      <c r="E8" s="63">
        <f t="shared" si="0"/>
        <v>0.20194403460512356</v>
      </c>
      <c r="F8" s="63">
        <f t="shared" si="0"/>
        <v>0.20540148378430201</v>
      </c>
      <c r="G8" s="63">
        <f t="shared" si="0"/>
        <v>0.20884031321165364</v>
      </c>
      <c r="H8" s="63">
        <f t="shared" si="0"/>
        <v>0.21226028115097295</v>
      </c>
      <c r="I8" s="63">
        <f t="shared" si="0"/>
        <v>0.21566115095367588</v>
      </c>
      <c r="J8" s="63">
        <f t="shared" si="0"/>
        <v>0.2190426911014357</v>
      </c>
      <c r="K8" s="63">
        <f t="shared" si="0"/>
        <v>0.22240467524653507</v>
      </c>
    </row>
    <row r="9" spans="1:11" x14ac:dyDescent="0.45">
      <c r="A9" s="62">
        <v>0.6</v>
      </c>
      <c r="B9" s="63">
        <f t="shared" si="1"/>
        <v>0.22574688224992645</v>
      </c>
      <c r="C9" s="63">
        <f t="shared" si="0"/>
        <v>0.22906909621699434</v>
      </c>
      <c r="D9" s="63">
        <f t="shared" si="0"/>
        <v>0.232371106531017</v>
      </c>
      <c r="E9" s="63">
        <f t="shared" si="0"/>
        <v>0.23565270788432247</v>
      </c>
      <c r="F9" s="63">
        <f t="shared" si="0"/>
        <v>0.23891370030713843</v>
      </c>
      <c r="G9" s="63">
        <f t="shared" si="0"/>
        <v>0.24215388919413527</v>
      </c>
      <c r="H9" s="63">
        <f t="shared" si="0"/>
        <v>0.24537308532866386</v>
      </c>
      <c r="I9" s="63">
        <f t="shared" si="0"/>
        <v>0.24857110490468992</v>
      </c>
      <c r="J9" s="63">
        <f t="shared" si="0"/>
        <v>0.25174776954642952</v>
      </c>
      <c r="K9" s="63">
        <f t="shared" si="0"/>
        <v>0.25490290632569057</v>
      </c>
    </row>
    <row r="10" spans="1:11" x14ac:dyDescent="0.45">
      <c r="A10" s="62">
        <v>0.7</v>
      </c>
      <c r="B10" s="63">
        <f t="shared" si="1"/>
        <v>0.25803634777692697</v>
      </c>
      <c r="C10" s="63">
        <f t="shared" si="0"/>
        <v>0.26114793191001329</v>
      </c>
      <c r="D10" s="63">
        <f t="shared" si="0"/>
        <v>0.26423750222074882</v>
      </c>
      <c r="E10" s="63">
        <f t="shared" si="0"/>
        <v>0.26730490769910253</v>
      </c>
      <c r="F10" s="63">
        <f t="shared" si="0"/>
        <v>0.27035000283520938</v>
      </c>
      <c r="G10" s="63">
        <f t="shared" si="0"/>
        <v>0.27337264762313174</v>
      </c>
      <c r="H10" s="63">
        <f t="shared" si="0"/>
        <v>0.27637270756240062</v>
      </c>
      <c r="I10" s="63">
        <f t="shared" si="0"/>
        <v>0.27935005365735044</v>
      </c>
      <c r="J10" s="63">
        <f t="shared" si="0"/>
        <v>0.28230456241426682</v>
      </c>
      <c r="K10" s="63">
        <f t="shared" si="0"/>
        <v>0.28523611583636277</v>
      </c>
    </row>
    <row r="11" spans="1:11" x14ac:dyDescent="0.45">
      <c r="A11" s="62">
        <v>0.8</v>
      </c>
      <c r="B11" s="63">
        <f t="shared" si="1"/>
        <v>0.28814460141660336</v>
      </c>
      <c r="C11" s="63">
        <f t="shared" si="0"/>
        <v>0.29102991212839835</v>
      </c>
      <c r="D11" s="63">
        <f t="shared" si="0"/>
        <v>0.29389194641418692</v>
      </c>
      <c r="E11" s="63">
        <f t="shared" si="0"/>
        <v>0.29673060817193164</v>
      </c>
      <c r="F11" s="63">
        <f t="shared" si="0"/>
        <v>0.29954580673955034</v>
      </c>
      <c r="G11" s="63">
        <f t="shared" si="0"/>
        <v>0.30233745687730762</v>
      </c>
      <c r="H11" s="63">
        <f t="shared" si="0"/>
        <v>0.30510547874819172</v>
      </c>
      <c r="I11" s="63">
        <f t="shared" si="0"/>
        <v>0.30784979789630385</v>
      </c>
      <c r="J11" s="63">
        <f t="shared" si="0"/>
        <v>0.31057034522328786</v>
      </c>
      <c r="K11" s="63">
        <f t="shared" si="0"/>
        <v>0.31326705696282742</v>
      </c>
    </row>
    <row r="12" spans="1:11" x14ac:dyDescent="0.45">
      <c r="A12" s="62">
        <v>0.9</v>
      </c>
      <c r="B12" s="63">
        <f t="shared" si="1"/>
        <v>0.31593987465324047</v>
      </c>
      <c r="C12" s="63">
        <f t="shared" si="0"/>
        <v>0.31858874510820279</v>
      </c>
      <c r="D12" s="63">
        <f t="shared" si="0"/>
        <v>0.32121362038562828</v>
      </c>
      <c r="E12" s="63">
        <f t="shared" si="0"/>
        <v>0.32381445775474216</v>
      </c>
      <c r="F12" s="63">
        <f t="shared" si="0"/>
        <v>0.32639121966137552</v>
      </c>
      <c r="G12" s="63">
        <f t="shared" si="0"/>
        <v>0.32894387369151823</v>
      </c>
      <c r="H12" s="63">
        <f t="shared" si="0"/>
        <v>0.33147239253316219</v>
      </c>
      <c r="I12" s="63">
        <f t="shared" si="0"/>
        <v>0.33397675393647042</v>
      </c>
      <c r="J12" s="63">
        <f t="shared" si="0"/>
        <v>0.33645694067230769</v>
      </c>
      <c r="K12" s="63">
        <f t="shared" si="0"/>
        <v>0.33891294048916909</v>
      </c>
    </row>
    <row r="13" spans="1:11" x14ac:dyDescent="0.45">
      <c r="A13" s="62">
        <v>1</v>
      </c>
      <c r="B13" s="63">
        <f t="shared" si="1"/>
        <v>0.34134474606854304</v>
      </c>
      <c r="C13" s="63">
        <f t="shared" si="0"/>
        <v>0.34375235497874546</v>
      </c>
      <c r="D13" s="63">
        <f t="shared" si="0"/>
        <v>0.34613576962726511</v>
      </c>
      <c r="E13" s="63">
        <f t="shared" si="0"/>
        <v>0.34849499721165633</v>
      </c>
      <c r="F13" s="63">
        <f t="shared" si="0"/>
        <v>0.35083004966901865</v>
      </c>
      <c r="G13" s="63">
        <f t="shared" si="0"/>
        <v>0.35314094362410409</v>
      </c>
      <c r="H13" s="63">
        <f t="shared" si="0"/>
        <v>0.35542770033609039</v>
      </c>
      <c r="I13" s="63">
        <f t="shared" si="0"/>
        <v>0.35769034564406077</v>
      </c>
      <c r="J13" s="63">
        <f t="shared" si="0"/>
        <v>0.35992890991123094</v>
      </c>
      <c r="K13" s="63">
        <f t="shared" si="0"/>
        <v>0.3621434279679645</v>
      </c>
    </row>
    <row r="14" spans="1:11" x14ac:dyDescent="0.45">
      <c r="A14" s="62">
        <v>1.1000000000000001</v>
      </c>
      <c r="B14" s="63">
        <f t="shared" si="1"/>
        <v>0.36433393905361733</v>
      </c>
      <c r="C14" s="63">
        <f t="shared" si="0"/>
        <v>0.36650048675725277</v>
      </c>
      <c r="D14" s="63">
        <f t="shared" si="0"/>
        <v>0.36864311895726931</v>
      </c>
      <c r="E14" s="63">
        <f t="shared" si="0"/>
        <v>0.3707618877599822</v>
      </c>
      <c r="F14" s="63">
        <f t="shared" si="0"/>
        <v>0.37285684943720176</v>
      </c>
      <c r="G14" s="63">
        <f t="shared" si="0"/>
        <v>0.37492806436284987</v>
      </c>
      <c r="H14" s="63">
        <f t="shared" si="0"/>
        <v>0.37697559694865668</v>
      </c>
      <c r="I14" s="63">
        <f t="shared" si="0"/>
        <v>0.37899951557898182</v>
      </c>
      <c r="J14" s="63">
        <f t="shared" si="0"/>
        <v>0.38099989254479938</v>
      </c>
      <c r="K14" s="63">
        <f t="shared" si="0"/>
        <v>0.38297680397689127</v>
      </c>
    </row>
    <row r="15" spans="1:11" x14ac:dyDescent="0.45">
      <c r="A15" s="62">
        <v>1.2</v>
      </c>
      <c r="B15" s="63">
        <f t="shared" si="1"/>
        <v>0.38493032977829178</v>
      </c>
      <c r="C15" s="63">
        <f t="shared" si="0"/>
        <v>0.38686055355602278</v>
      </c>
      <c r="D15" s="63">
        <f t="shared" si="0"/>
        <v>0.38876756255216538</v>
      </c>
      <c r="E15" s="63">
        <f t="shared" si="0"/>
        <v>0.39065144757430814</v>
      </c>
      <c r="F15" s="63">
        <f t="shared" si="0"/>
        <v>0.39251230292541306</v>
      </c>
      <c r="G15" s="63">
        <f t="shared" si="0"/>
        <v>0.39435022633314476</v>
      </c>
      <c r="H15" s="63">
        <f t="shared" si="0"/>
        <v>0.39616531887869966</v>
      </c>
      <c r="I15" s="63">
        <f t="shared" si="0"/>
        <v>0.39795768492518091</v>
      </c>
      <c r="J15" s="63">
        <f t="shared" si="0"/>
        <v>0.39972743204555794</v>
      </c>
      <c r="K15" s="63">
        <f t="shared" si="0"/>
        <v>0.40147467095025213</v>
      </c>
    </row>
    <row r="16" spans="1:11" x14ac:dyDescent="0.45">
      <c r="A16" s="62">
        <v>1.3</v>
      </c>
      <c r="B16" s="63">
        <f t="shared" si="1"/>
        <v>0.4031995154143897</v>
      </c>
      <c r="C16" s="63">
        <f t="shared" si="0"/>
        <v>0.40490208220476098</v>
      </c>
      <c r="D16" s="63">
        <f t="shared" si="0"/>
        <v>0.40658249100652821</v>
      </c>
      <c r="E16" s="63">
        <f t="shared" si="0"/>
        <v>0.40824086434971918</v>
      </c>
      <c r="F16" s="63">
        <f t="shared" si="0"/>
        <v>0.40987732753554751</v>
      </c>
      <c r="G16" s="63">
        <f t="shared" si="0"/>
        <v>0.41149200856259804</v>
      </c>
      <c r="H16" s="63">
        <f t="shared" si="0"/>
        <v>0.41308503805291497</v>
      </c>
      <c r="I16" s="63">
        <f t="shared" si="0"/>
        <v>0.41465654917803307</v>
      </c>
      <c r="J16" s="63">
        <f t="shared" si="0"/>
        <v>0.41620667758498575</v>
      </c>
      <c r="K16" s="63">
        <f t="shared" si="0"/>
        <v>0.41773556132233114</v>
      </c>
    </row>
    <row r="17" spans="1:11" x14ac:dyDescent="0.45">
      <c r="A17" s="62">
        <v>1.4</v>
      </c>
      <c r="B17" s="63">
        <f t="shared" si="1"/>
        <v>0.41924334076622893</v>
      </c>
      <c r="C17" s="63">
        <f t="shared" si="0"/>
        <v>0.42073015854660756</v>
      </c>
      <c r="D17" s="63">
        <f t="shared" si="0"/>
        <v>0.42219615947345368</v>
      </c>
      <c r="E17" s="63">
        <f t="shared" si="0"/>
        <v>0.42364149046326083</v>
      </c>
      <c r="F17" s="63">
        <f t="shared" si="0"/>
        <v>0.42506630046567295</v>
      </c>
      <c r="G17" s="63">
        <f t="shared" si="0"/>
        <v>0.4264707403903516</v>
      </c>
      <c r="H17" s="63">
        <f t="shared" si="0"/>
        <v>0.42785496303410619</v>
      </c>
      <c r="I17" s="63">
        <f t="shared" si="0"/>
        <v>0.42921912300831444</v>
      </c>
      <c r="J17" s="63">
        <f t="shared" si="0"/>
        <v>0.43056337666666833</v>
      </c>
      <c r="K17" s="63">
        <f t="shared" si="0"/>
        <v>0.43188788203327455</v>
      </c>
    </row>
    <row r="18" spans="1:11" x14ac:dyDescent="0.45">
      <c r="A18" s="62">
        <v>1.5</v>
      </c>
      <c r="B18" s="63">
        <f t="shared" si="1"/>
        <v>0.43319279873114191</v>
      </c>
      <c r="C18" s="63">
        <f t="shared" si="0"/>
        <v>0.43447828791108356</v>
      </c>
      <c r="D18" s="63">
        <f t="shared" si="0"/>
        <v>0.43574451218106425</v>
      </c>
      <c r="E18" s="63">
        <f t="shared" si="0"/>
        <v>0.43699163553602161</v>
      </c>
      <c r="F18" s="63">
        <f t="shared" si="0"/>
        <v>0.43821982328818809</v>
      </c>
      <c r="G18" s="63">
        <f t="shared" si="0"/>
        <v>0.43942924199794098</v>
      </c>
      <c r="H18" s="63">
        <f t="shared" si="0"/>
        <v>0.44062005940520699</v>
      </c>
      <c r="I18" s="63">
        <f t="shared" si="0"/>
        <v>0.44179244436144693</v>
      </c>
      <c r="J18" s="63">
        <f t="shared" si="0"/>
        <v>0.44294656676224586</v>
      </c>
      <c r="K18" s="63">
        <f t="shared" si="0"/>
        <v>0.44408259748053058</v>
      </c>
    </row>
    <row r="19" spans="1:11" x14ac:dyDescent="0.45">
      <c r="A19" s="62">
        <v>1.6</v>
      </c>
      <c r="B19" s="63">
        <f t="shared" si="1"/>
        <v>0.44520070830044201</v>
      </c>
      <c r="C19" s="63">
        <f t="shared" si="1"/>
        <v>0.44630107185188028</v>
      </c>
      <c r="D19" s="63">
        <f t="shared" si="1"/>
        <v>0.44738386154574794</v>
      </c>
      <c r="E19" s="63">
        <f t="shared" si="1"/>
        <v>0.44844925150991066</v>
      </c>
      <c r="F19" s="63">
        <f t="shared" si="1"/>
        <v>0.44949741652589625</v>
      </c>
      <c r="G19" s="63">
        <f t="shared" si="1"/>
        <v>0.4505285319663519</v>
      </c>
      <c r="H19" s="63">
        <f t="shared" si="1"/>
        <v>0.45154277373327723</v>
      </c>
      <c r="I19" s="63">
        <f t="shared" si="1"/>
        <v>0.45254031819705265</v>
      </c>
      <c r="J19" s="63">
        <f t="shared" si="1"/>
        <v>0.45352134213628004</v>
      </c>
      <c r="K19" s="63">
        <f t="shared" si="1"/>
        <v>0.45448602267845017</v>
      </c>
    </row>
    <row r="20" spans="1:11" x14ac:dyDescent="0.45">
      <c r="A20" s="62">
        <v>1.7</v>
      </c>
      <c r="B20" s="63">
        <f t="shared" si="1"/>
        <v>0.45543453724145699</v>
      </c>
      <c r="C20" s="63">
        <f t="shared" si="1"/>
        <v>0.45636706347596812</v>
      </c>
      <c r="D20" s="63">
        <f t="shared" si="1"/>
        <v>0.45728377920867114</v>
      </c>
      <c r="E20" s="63">
        <f t="shared" si="1"/>
        <v>0.4581848623864051</v>
      </c>
      <c r="F20" s="63">
        <f t="shared" si="1"/>
        <v>0.45907049102119268</v>
      </c>
      <c r="G20" s="63">
        <f t="shared" si="1"/>
        <v>0.45994084313618289</v>
      </c>
      <c r="H20" s="63">
        <f t="shared" si="1"/>
        <v>0.46079609671251731</v>
      </c>
      <c r="I20" s="63">
        <f t="shared" si="1"/>
        <v>0.46163642963712881</v>
      </c>
      <c r="J20" s="63">
        <f t="shared" si="1"/>
        <v>0.46246201965148326</v>
      </c>
      <c r="K20" s="63">
        <f t="shared" si="1"/>
        <v>0.4632730443012737</v>
      </c>
    </row>
    <row r="21" spans="1:11" x14ac:dyDescent="0.45">
      <c r="A21" s="62">
        <v>1.8</v>
      </c>
      <c r="B21" s="63">
        <f t="shared" si="1"/>
        <v>0.46406968088707423</v>
      </c>
      <c r="C21" s="63">
        <f t="shared" si="1"/>
        <v>0.4648521064159612</v>
      </c>
      <c r="D21" s="63">
        <f t="shared" si="1"/>
        <v>0.46562049755411006</v>
      </c>
      <c r="E21" s="63">
        <f t="shared" si="1"/>
        <v>0.46637503058037166</v>
      </c>
      <c r="F21" s="63">
        <f t="shared" si="1"/>
        <v>0.46711588134083615</v>
      </c>
      <c r="G21" s="63">
        <f t="shared" si="1"/>
        <v>0.46784322520438626</v>
      </c>
      <c r="H21" s="63">
        <f t="shared" si="1"/>
        <v>0.46855723701924734</v>
      </c>
      <c r="I21" s="63">
        <f t="shared" si="1"/>
        <v>0.46925809107053407</v>
      </c>
      <c r="J21" s="63">
        <f t="shared" si="1"/>
        <v>0.46994596103880026</v>
      </c>
      <c r="K21" s="63">
        <f t="shared" si="1"/>
        <v>0.4706210199595906</v>
      </c>
    </row>
    <row r="22" spans="1:11" x14ac:dyDescent="0.45">
      <c r="A22" s="62">
        <v>1.9</v>
      </c>
      <c r="B22" s="63">
        <f t="shared" si="1"/>
        <v>0.47128344018399815</v>
      </c>
      <c r="C22" s="63">
        <f t="shared" si="1"/>
        <v>0.47193339334022744</v>
      </c>
      <c r="D22" s="63">
        <f t="shared" si="1"/>
        <v>0.4725710502961632</v>
      </c>
      <c r="E22" s="63">
        <f t="shared" si="1"/>
        <v>0.47319658112294505</v>
      </c>
      <c r="F22" s="63">
        <f t="shared" si="1"/>
        <v>0.47381015505954727</v>
      </c>
      <c r="G22" s="63">
        <f t="shared" si="1"/>
        <v>0.47441194047836144</v>
      </c>
      <c r="H22" s="63">
        <f t="shared" si="1"/>
        <v>0.47500210485177952</v>
      </c>
      <c r="I22" s="63">
        <f t="shared" si="1"/>
        <v>0.47558081471977742</v>
      </c>
      <c r="J22" s="63">
        <f t="shared" si="1"/>
        <v>0.47614823565849151</v>
      </c>
      <c r="K22" s="63">
        <f t="shared" si="1"/>
        <v>0.47670453224978815</v>
      </c>
    </row>
    <row r="23" spans="1:11" x14ac:dyDescent="0.45">
      <c r="A23" s="62">
        <v>2</v>
      </c>
      <c r="B23" s="63">
        <f t="shared" si="1"/>
        <v>0.47724986805182079</v>
      </c>
      <c r="C23" s="63">
        <f t="shared" si="1"/>
        <v>0.47778440557056856</v>
      </c>
      <c r="D23" s="63">
        <f t="shared" si="1"/>
        <v>0.47830830623235321</v>
      </c>
      <c r="E23" s="63">
        <f t="shared" si="1"/>
        <v>0.47882173035732778</v>
      </c>
      <c r="F23" s="63">
        <f t="shared" si="1"/>
        <v>0.47932483713392993</v>
      </c>
      <c r="G23" s="63">
        <f t="shared" si="1"/>
        <v>0.47981778459429558</v>
      </c>
      <c r="H23" s="63">
        <f t="shared" si="1"/>
        <v>0.48030072959062309</v>
      </c>
      <c r="I23" s="63">
        <f t="shared" si="1"/>
        <v>0.48077382777248268</v>
      </c>
      <c r="J23" s="63">
        <f t="shared" si="1"/>
        <v>0.48123723356506221</v>
      </c>
      <c r="K23" s="63">
        <f t="shared" si="1"/>
        <v>0.48169110014834104</v>
      </c>
    </row>
    <row r="24" spans="1:11" x14ac:dyDescent="0.45">
      <c r="A24" s="62">
        <v>2.1</v>
      </c>
      <c r="B24" s="63">
        <f t="shared" si="1"/>
        <v>0.48213557943718344</v>
      </c>
      <c r="C24" s="63">
        <f t="shared" si="1"/>
        <v>0.48257082206234292</v>
      </c>
      <c r="D24" s="63">
        <f t="shared" si="1"/>
        <v>0.48299697735236724</v>
      </c>
      <c r="E24" s="63">
        <f t="shared" si="1"/>
        <v>0.48341419331639501</v>
      </c>
      <c r="F24" s="63">
        <f t="shared" si="1"/>
        <v>0.48382261662783388</v>
      </c>
      <c r="G24" s="63">
        <f t="shared" si="1"/>
        <v>0.48422239260890954</v>
      </c>
      <c r="H24" s="63">
        <f t="shared" si="1"/>
        <v>0.48461366521607452</v>
      </c>
      <c r="I24" s="63">
        <f t="shared" si="1"/>
        <v>0.48499657702626775</v>
      </c>
      <c r="J24" s="63">
        <f t="shared" si="1"/>
        <v>0.48537126922401075</v>
      </c>
      <c r="K24" s="63">
        <f t="shared" si="1"/>
        <v>0.48573788158933118</v>
      </c>
    </row>
    <row r="25" spans="1:11" x14ac:dyDescent="0.45">
      <c r="A25" s="62">
        <v>2.2000000000000002</v>
      </c>
      <c r="B25" s="63">
        <f t="shared" si="1"/>
        <v>0.48609655248650141</v>
      </c>
      <c r="C25" s="63">
        <f t="shared" si="1"/>
        <v>0.48644741885358</v>
      </c>
      <c r="D25" s="63">
        <f t="shared" si="1"/>
        <v>0.48679061619274377</v>
      </c>
      <c r="E25" s="63">
        <f t="shared" si="1"/>
        <v>0.48712627856139801</v>
      </c>
      <c r="F25" s="63">
        <f t="shared" si="1"/>
        <v>0.48745453856405341</v>
      </c>
      <c r="G25" s="63">
        <f t="shared" si="1"/>
        <v>0.48777552734495533</v>
      </c>
      <c r="H25" s="63">
        <f t="shared" si="1"/>
        <v>0.48808937458145296</v>
      </c>
      <c r="I25" s="63">
        <f t="shared" si="1"/>
        <v>0.48839620847809651</v>
      </c>
      <c r="J25" s="63">
        <f t="shared" si="1"/>
        <v>0.4886961557614472</v>
      </c>
      <c r="K25" s="63">
        <f t="shared" si="1"/>
        <v>0.48898934167558861</v>
      </c>
    </row>
    <row r="26" spans="1:11" x14ac:dyDescent="0.45">
      <c r="A26" s="62">
        <v>2.2999999999999998</v>
      </c>
      <c r="B26" s="63">
        <f t="shared" si="1"/>
        <v>0.48927588997832416</v>
      </c>
      <c r="C26" s="63">
        <f t="shared" si="1"/>
        <v>0.48955592293804895</v>
      </c>
      <c r="D26" s="63">
        <f t="shared" si="1"/>
        <v>0.48982956133128031</v>
      </c>
      <c r="E26" s="63">
        <f t="shared" si="1"/>
        <v>0.49009692444083575</v>
      </c>
      <c r="F26" s="63">
        <f t="shared" si="1"/>
        <v>0.49035813005464168</v>
      </c>
      <c r="G26" s="63">
        <f t="shared" si="1"/>
        <v>0.49061329446516144</v>
      </c>
      <c r="H26" s="63">
        <f t="shared" si="1"/>
        <v>0.49086253246942735</v>
      </c>
      <c r="I26" s="63">
        <f t="shared" si="1"/>
        <v>0.49110595736966323</v>
      </c>
      <c r="J26" s="63">
        <f t="shared" si="1"/>
        <v>0.49134368097448344</v>
      </c>
      <c r="K26" s="63">
        <f t="shared" si="1"/>
        <v>0.49157581360065428</v>
      </c>
    </row>
    <row r="27" spans="1:11" x14ac:dyDescent="0.45">
      <c r="A27" s="62">
        <v>2.4</v>
      </c>
      <c r="B27" s="63">
        <f t="shared" si="1"/>
        <v>0.49180246407540384</v>
      </c>
      <c r="C27" s="63">
        <f t="shared" si="1"/>
        <v>0.49202373973926627</v>
      </c>
      <c r="D27" s="63">
        <f t="shared" si="1"/>
        <v>0.49223974644944635</v>
      </c>
      <c r="E27" s="63">
        <f t="shared" si="1"/>
        <v>0.49245058858369084</v>
      </c>
      <c r="F27" s="63">
        <f t="shared" si="1"/>
        <v>0.49265636904465171</v>
      </c>
      <c r="G27" s="63">
        <f t="shared" si="1"/>
        <v>0.49285718926472855</v>
      </c>
      <c r="H27" s="63">
        <f t="shared" si="1"/>
        <v>0.49305314921137566</v>
      </c>
      <c r="I27" s="63">
        <f t="shared" si="1"/>
        <v>0.49324434739285938</v>
      </c>
      <c r="J27" s="63">
        <f t="shared" si="1"/>
        <v>0.49343088086445319</v>
      </c>
      <c r="K27" s="63">
        <f t="shared" si="1"/>
        <v>0.49361284523505677</v>
      </c>
    </row>
    <row r="28" spans="1:11" x14ac:dyDescent="0.45">
      <c r="A28" s="62">
        <v>2.5</v>
      </c>
      <c r="B28" s="63">
        <f t="shared" si="1"/>
        <v>0.49379033467422384</v>
      </c>
      <c r="C28" s="63">
        <f t="shared" si="1"/>
        <v>0.4939634419195873</v>
      </c>
      <c r="D28" s="63">
        <f t="shared" si="1"/>
        <v>0.49413225828466745</v>
      </c>
      <c r="E28" s="63">
        <f t="shared" si="1"/>
        <v>0.49429687366704933</v>
      </c>
      <c r="F28" s="63">
        <f t="shared" si="1"/>
        <v>0.49445737655691735</v>
      </c>
      <c r="G28" s="63">
        <f t="shared" si="1"/>
        <v>0.49461385404593328</v>
      </c>
      <c r="H28" s="63">
        <f t="shared" si="1"/>
        <v>0.49476639183644422</v>
      </c>
      <c r="I28" s="63">
        <f t="shared" si="1"/>
        <v>0.494915074251009</v>
      </c>
      <c r="J28" s="63">
        <f t="shared" si="1"/>
        <v>0.49505998424222941</v>
      </c>
      <c r="K28" s="63">
        <f t="shared" si="1"/>
        <v>0.49520120340287377</v>
      </c>
    </row>
    <row r="29" spans="1:11" x14ac:dyDescent="0.45">
      <c r="A29" s="62">
        <v>2.6</v>
      </c>
      <c r="B29" s="63">
        <f t="shared" si="1"/>
        <v>0.49533881197628127</v>
      </c>
      <c r="C29" s="63">
        <f t="shared" si="1"/>
        <v>0.49547288886703267</v>
      </c>
      <c r="D29" s="63">
        <f t="shared" si="1"/>
        <v>0.49560351165187866</v>
      </c>
      <c r="E29" s="63">
        <f t="shared" si="1"/>
        <v>0.4957307565909107</v>
      </c>
      <c r="F29" s="63">
        <f t="shared" si="1"/>
        <v>0.49585469863896392</v>
      </c>
      <c r="G29" s="63">
        <f t="shared" si="1"/>
        <v>0.49597541145724167</v>
      </c>
      <c r="H29" s="63">
        <f t="shared" si="1"/>
        <v>0.49609296742514719</v>
      </c>
      <c r="I29" s="63">
        <f t="shared" si="1"/>
        <v>0.49620743765231456</v>
      </c>
      <c r="J29" s="63">
        <f t="shared" si="1"/>
        <v>0.49631889199082502</v>
      </c>
      <c r="K29" s="63">
        <f t="shared" si="1"/>
        <v>0.49642739904760025</v>
      </c>
    </row>
    <row r="30" spans="1:11" x14ac:dyDescent="0.45">
      <c r="A30" s="62">
        <v>2.7</v>
      </c>
      <c r="B30" s="63">
        <f t="shared" si="1"/>
        <v>0.49653302619695938</v>
      </c>
      <c r="C30" s="63">
        <f t="shared" si="1"/>
        <v>0.4966358395933308</v>
      </c>
      <c r="D30" s="63">
        <f t="shared" si="1"/>
        <v>0.49673590418410873</v>
      </c>
      <c r="E30" s="63">
        <f t="shared" si="1"/>
        <v>0.49683328372264224</v>
      </c>
      <c r="F30" s="63">
        <f t="shared" si="1"/>
        <v>0.49692804078134956</v>
      </c>
      <c r="G30" s="63">
        <f t="shared" si="1"/>
        <v>0.49702023676494544</v>
      </c>
      <c r="H30" s="63">
        <f t="shared" si="1"/>
        <v>0.49710993192377384</v>
      </c>
      <c r="I30" s="63">
        <f t="shared" si="1"/>
        <v>0.49719718536723501</v>
      </c>
      <c r="J30" s="63">
        <f t="shared" si="1"/>
        <v>0.49728205507729872</v>
      </c>
      <c r="K30" s="63">
        <f t="shared" si="1"/>
        <v>0.49736459792209509</v>
      </c>
    </row>
    <row r="31" spans="1:11" x14ac:dyDescent="0.45">
      <c r="A31" s="62">
        <v>2.8</v>
      </c>
      <c r="B31" s="63">
        <f t="shared" si="1"/>
        <v>0.49744486966957202</v>
      </c>
      <c r="C31" s="63">
        <f t="shared" si="1"/>
        <v>0.49752292500121409</v>
      </c>
      <c r="D31" s="63">
        <f t="shared" si="1"/>
        <v>0.4975988175258107</v>
      </c>
      <c r="E31" s="63">
        <f t="shared" si="1"/>
        <v>0.4976725997932685</v>
      </c>
      <c r="F31" s="63">
        <f t="shared" si="1"/>
        <v>0.49774432330845764</v>
      </c>
      <c r="G31" s="63">
        <f t="shared" si="1"/>
        <v>0.49781403854508677</v>
      </c>
      <c r="H31" s="63">
        <f t="shared" si="1"/>
        <v>0.49788179495959539</v>
      </c>
      <c r="I31" s="63">
        <f t="shared" si="1"/>
        <v>0.49794764100506028</v>
      </c>
      <c r="J31" s="63">
        <f t="shared" si="1"/>
        <v>0.49801162414510569</v>
      </c>
      <c r="K31" s="63">
        <f t="shared" si="1"/>
        <v>0.49807379086781212</v>
      </c>
    </row>
    <row r="32" spans="1:11" x14ac:dyDescent="0.45">
      <c r="A32" s="62">
        <v>2.9</v>
      </c>
      <c r="B32" s="63">
        <f t="shared" si="1"/>
        <v>0.49813418669961596</v>
      </c>
      <c r="C32" s="63">
        <f t="shared" si="1"/>
        <v>0.49819285621919351</v>
      </c>
      <c r="D32" s="63">
        <f t="shared" si="1"/>
        <v>0.49824984307132392</v>
      </c>
      <c r="E32" s="63">
        <f t="shared" si="1"/>
        <v>0.49830518998072271</v>
      </c>
      <c r="F32" s="63">
        <f t="shared" si="1"/>
        <v>0.49835893876584303</v>
      </c>
      <c r="G32" s="63">
        <f t="shared" si="1"/>
        <v>0.49841113035263518</v>
      </c>
      <c r="H32" s="63">
        <f t="shared" si="1"/>
        <v>0.49846180478826196</v>
      </c>
      <c r="I32" s="63">
        <f t="shared" si="1"/>
        <v>0.49851100125476255</v>
      </c>
      <c r="J32" s="63">
        <f t="shared" si="1"/>
        <v>0.49855875808266004</v>
      </c>
      <c r="K32" s="63">
        <f t="shared" si="1"/>
        <v>0.4986051127645077</v>
      </c>
    </row>
    <row r="33" spans="1:11" x14ac:dyDescent="0.45">
      <c r="A33" s="62">
        <v>3</v>
      </c>
      <c r="B33" s="63">
        <f t="shared" si="1"/>
        <v>0.4986501019683699</v>
      </c>
      <c r="C33" s="63">
        <f t="shared" si="1"/>
        <v>0.49869376155123057</v>
      </c>
      <c r="D33" s="63">
        <f t="shared" si="1"/>
        <v>0.49873612657232769</v>
      </c>
      <c r="E33" s="63">
        <f t="shared" si="1"/>
        <v>0.49877723130640772</v>
      </c>
      <c r="F33" s="63">
        <f t="shared" si="1"/>
        <v>0.4988171092568956</v>
      </c>
      <c r="G33" s="63">
        <f t="shared" si="1"/>
        <v>0.49885579316897732</v>
      </c>
      <c r="H33" s="63">
        <f t="shared" si="1"/>
        <v>0.49889331504259071</v>
      </c>
      <c r="I33" s="63">
        <f t="shared" si="1"/>
        <v>0.49892970614532106</v>
      </c>
      <c r="J33" s="63">
        <f t="shared" si="1"/>
        <v>0.49896499702519714</v>
      </c>
      <c r="K33" s="63">
        <f t="shared" si="1"/>
        <v>0.49899921752338594</v>
      </c>
    </row>
  </sheetData>
  <mergeCells count="1">
    <mergeCell ref="B1:K1"/>
  </mergeCells>
  <phoneticPr fontId="3" type="noConversion"/>
  <pageMargins left="0.7" right="0.7" top="0.75" bottom="0.75" header="0.3" footer="0.3"/>
  <pageSetup paperSize="9" orientation="portrait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0"/>
  </sheetPr>
  <dimension ref="A1:K33"/>
  <sheetViews>
    <sheetView workbookViewId="0">
      <selection activeCell="B3" sqref="B3"/>
    </sheetView>
  </sheetViews>
  <sheetFormatPr defaultColWidth="8.85546875" defaultRowHeight="16.75" x14ac:dyDescent="0.45"/>
  <cols>
    <col min="1" max="1" width="8.85546875" style="1"/>
    <col min="2" max="11" width="7.5" style="1" customWidth="1"/>
    <col min="12" max="16384" width="8.85546875" style="1"/>
  </cols>
  <sheetData>
    <row r="1" spans="1:11" x14ac:dyDescent="0.45">
      <c r="B1" s="1" t="s">
        <v>249</v>
      </c>
    </row>
    <row r="2" spans="1:11" x14ac:dyDescent="0.45">
      <c r="A2" s="64" t="s">
        <v>250</v>
      </c>
      <c r="B2" s="57">
        <v>0</v>
      </c>
      <c r="C2" s="57">
        <v>0.01</v>
      </c>
      <c r="D2" s="10"/>
      <c r="E2" s="10"/>
      <c r="F2" s="10"/>
      <c r="G2" s="10"/>
      <c r="H2" s="10"/>
      <c r="I2" s="10"/>
      <c r="J2" s="10"/>
      <c r="K2" s="10"/>
    </row>
    <row r="3" spans="1:11" x14ac:dyDescent="0.45">
      <c r="A3" s="57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x14ac:dyDescent="0.45">
      <c r="A4" s="57">
        <v>0.1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1" x14ac:dyDescent="0.45">
      <c r="A5" s="66"/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1" x14ac:dyDescent="0.45">
      <c r="A6" s="66"/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x14ac:dyDescent="0.45">
      <c r="A7" s="66"/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1" x14ac:dyDescent="0.45">
      <c r="A8" s="66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pans="1:11" x14ac:dyDescent="0.45">
      <c r="A9" s="66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pans="1:11" x14ac:dyDescent="0.45">
      <c r="A10" s="66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pans="1:11" x14ac:dyDescent="0.45">
      <c r="A11" s="66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pans="1:11" x14ac:dyDescent="0.45">
      <c r="A12" s="66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pans="1:11" x14ac:dyDescent="0.45">
      <c r="A13" s="66"/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spans="1:11" x14ac:dyDescent="0.45">
      <c r="A14" s="66"/>
      <c r="B14" s="65"/>
      <c r="C14" s="65"/>
      <c r="D14" s="65"/>
      <c r="E14" s="65"/>
      <c r="F14" s="65"/>
      <c r="G14" s="65"/>
      <c r="H14" s="65"/>
      <c r="I14" s="65"/>
      <c r="J14" s="65"/>
      <c r="K14" s="65"/>
    </row>
    <row r="15" spans="1:11" x14ac:dyDescent="0.45">
      <c r="A15" s="66"/>
      <c r="B15" s="65"/>
      <c r="C15" s="65"/>
      <c r="D15" s="65"/>
      <c r="E15" s="65"/>
      <c r="F15" s="65"/>
      <c r="G15" s="65"/>
      <c r="H15" s="65"/>
      <c r="I15" s="65"/>
      <c r="J15" s="65"/>
      <c r="K15" s="65"/>
    </row>
    <row r="16" spans="1:11" x14ac:dyDescent="0.45">
      <c r="A16" s="66"/>
      <c r="B16" s="65"/>
      <c r="C16" s="65"/>
      <c r="D16" s="65"/>
      <c r="E16" s="65"/>
      <c r="F16" s="65"/>
      <c r="G16" s="65"/>
      <c r="H16" s="65"/>
      <c r="I16" s="65"/>
      <c r="J16" s="65"/>
      <c r="K16" s="65"/>
    </row>
    <row r="17" spans="1:11" x14ac:dyDescent="0.45">
      <c r="A17" s="66"/>
      <c r="B17" s="65"/>
      <c r="C17" s="65"/>
      <c r="D17" s="65"/>
      <c r="E17" s="65"/>
      <c r="F17" s="65"/>
      <c r="G17" s="65"/>
      <c r="H17" s="65"/>
      <c r="I17" s="65"/>
      <c r="J17" s="65"/>
      <c r="K17" s="65"/>
    </row>
    <row r="18" spans="1:11" x14ac:dyDescent="0.45">
      <c r="A18" s="66"/>
      <c r="B18" s="65"/>
      <c r="C18" s="65"/>
      <c r="D18" s="65"/>
      <c r="E18" s="65"/>
      <c r="F18" s="65"/>
      <c r="G18" s="65"/>
      <c r="H18" s="65"/>
      <c r="I18" s="65"/>
      <c r="J18" s="65"/>
      <c r="K18" s="65"/>
    </row>
    <row r="19" spans="1:11" x14ac:dyDescent="0.45">
      <c r="A19" s="66"/>
      <c r="B19" s="65"/>
      <c r="C19" s="65"/>
      <c r="D19" s="65"/>
      <c r="E19" s="65"/>
      <c r="F19" s="65"/>
      <c r="G19" s="65"/>
      <c r="H19" s="65"/>
      <c r="I19" s="65"/>
      <c r="J19" s="65"/>
      <c r="K19" s="65"/>
    </row>
    <row r="20" spans="1:11" x14ac:dyDescent="0.45">
      <c r="A20" s="66"/>
      <c r="B20" s="65"/>
      <c r="C20" s="65"/>
      <c r="D20" s="65"/>
      <c r="E20" s="65"/>
      <c r="F20" s="65"/>
      <c r="G20" s="65"/>
      <c r="H20" s="65"/>
      <c r="I20" s="65"/>
      <c r="J20" s="65"/>
      <c r="K20" s="65"/>
    </row>
    <row r="21" spans="1:11" x14ac:dyDescent="0.45">
      <c r="A21" s="66"/>
      <c r="B21" s="65"/>
      <c r="C21" s="65"/>
      <c r="D21" s="65"/>
      <c r="E21" s="65"/>
      <c r="F21" s="65"/>
      <c r="G21" s="65"/>
      <c r="H21" s="65"/>
      <c r="I21" s="65"/>
      <c r="J21" s="65"/>
      <c r="K21" s="65"/>
    </row>
    <row r="22" spans="1:11" x14ac:dyDescent="0.45">
      <c r="A22" s="66"/>
      <c r="B22" s="65"/>
      <c r="C22" s="65"/>
      <c r="D22" s="65"/>
      <c r="E22" s="65"/>
      <c r="F22" s="65"/>
      <c r="G22" s="65"/>
      <c r="H22" s="65"/>
      <c r="I22" s="65"/>
      <c r="J22" s="65"/>
      <c r="K22" s="65"/>
    </row>
    <row r="23" spans="1:11" x14ac:dyDescent="0.45">
      <c r="A23" s="66"/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45">
      <c r="A24" s="66"/>
      <c r="B24" s="65"/>
      <c r="C24" s="65"/>
      <c r="D24" s="65"/>
      <c r="E24" s="65"/>
      <c r="F24" s="65"/>
      <c r="G24" s="65"/>
      <c r="H24" s="65"/>
      <c r="I24" s="65"/>
      <c r="J24" s="65"/>
      <c r="K24" s="65"/>
    </row>
    <row r="25" spans="1:11" x14ac:dyDescent="0.45">
      <c r="A25" s="66"/>
      <c r="B25" s="65"/>
      <c r="C25" s="65"/>
      <c r="D25" s="65"/>
      <c r="E25" s="65"/>
      <c r="F25" s="65"/>
      <c r="G25" s="65"/>
      <c r="H25" s="65"/>
      <c r="I25" s="65"/>
      <c r="J25" s="65"/>
      <c r="K25" s="65"/>
    </row>
    <row r="26" spans="1:11" x14ac:dyDescent="0.45">
      <c r="A26" s="66"/>
      <c r="B26" s="65"/>
      <c r="C26" s="65"/>
      <c r="D26" s="65"/>
      <c r="E26" s="65"/>
      <c r="F26" s="65"/>
      <c r="G26" s="65"/>
      <c r="H26" s="65"/>
      <c r="I26" s="65"/>
      <c r="J26" s="65"/>
      <c r="K26" s="65"/>
    </row>
    <row r="27" spans="1:11" x14ac:dyDescent="0.45">
      <c r="A27" s="66"/>
      <c r="B27" s="65"/>
      <c r="C27" s="65"/>
      <c r="D27" s="65"/>
      <c r="E27" s="65"/>
      <c r="F27" s="65"/>
      <c r="G27" s="65"/>
      <c r="H27" s="65"/>
      <c r="I27" s="65"/>
      <c r="J27" s="65"/>
      <c r="K27" s="65"/>
    </row>
    <row r="28" spans="1:11" x14ac:dyDescent="0.45">
      <c r="A28" s="66"/>
      <c r="B28" s="65"/>
      <c r="C28" s="65"/>
      <c r="D28" s="65"/>
      <c r="E28" s="65"/>
      <c r="F28" s="65"/>
      <c r="G28" s="65"/>
      <c r="H28" s="65"/>
      <c r="I28" s="65"/>
      <c r="J28" s="65"/>
      <c r="K28" s="65"/>
    </row>
    <row r="29" spans="1:11" x14ac:dyDescent="0.45">
      <c r="A29" s="66"/>
      <c r="B29" s="65"/>
      <c r="C29" s="65"/>
      <c r="D29" s="65"/>
      <c r="E29" s="65"/>
      <c r="F29" s="65"/>
      <c r="G29" s="65"/>
      <c r="H29" s="65"/>
      <c r="I29" s="65"/>
      <c r="J29" s="65"/>
      <c r="K29" s="65"/>
    </row>
    <row r="30" spans="1:11" x14ac:dyDescent="0.45">
      <c r="A30" s="66"/>
      <c r="B30" s="65"/>
      <c r="C30" s="65"/>
      <c r="D30" s="65"/>
      <c r="E30" s="65"/>
      <c r="F30" s="65"/>
      <c r="G30" s="65"/>
      <c r="H30" s="65"/>
      <c r="I30" s="65"/>
      <c r="J30" s="65"/>
      <c r="K30" s="65"/>
    </row>
    <row r="31" spans="1:11" x14ac:dyDescent="0.45">
      <c r="A31" s="66"/>
      <c r="B31" s="65"/>
      <c r="C31" s="65"/>
      <c r="D31" s="65"/>
      <c r="E31" s="65"/>
      <c r="F31" s="65"/>
      <c r="G31" s="65"/>
      <c r="H31" s="65"/>
      <c r="I31" s="65"/>
      <c r="J31" s="65"/>
      <c r="K31" s="65"/>
    </row>
    <row r="32" spans="1:11" x14ac:dyDescent="0.45">
      <c r="A32" s="66"/>
      <c r="B32" s="65"/>
      <c r="C32" s="65"/>
      <c r="D32" s="65"/>
      <c r="E32" s="65"/>
      <c r="F32" s="65"/>
      <c r="G32" s="65"/>
      <c r="H32" s="65"/>
      <c r="I32" s="65"/>
      <c r="J32" s="65"/>
      <c r="K32" s="65"/>
    </row>
    <row r="33" spans="1:11" x14ac:dyDescent="0.45">
      <c r="A33" s="66"/>
      <c r="B33" s="65"/>
      <c r="C33" s="65"/>
      <c r="D33" s="65"/>
      <c r="E33" s="65"/>
      <c r="F33" s="65"/>
      <c r="G33" s="65"/>
      <c r="H33" s="65"/>
      <c r="I33" s="65"/>
      <c r="J33" s="65"/>
      <c r="K33" s="65"/>
    </row>
  </sheetData>
  <phoneticPr fontId="3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16"/>
  <sheetViews>
    <sheetView topLeftCell="A8" workbookViewId="0">
      <selection activeCell="E13" sqref="E13"/>
    </sheetView>
  </sheetViews>
  <sheetFormatPr defaultColWidth="9" defaultRowHeight="16.75" x14ac:dyDescent="0.45"/>
  <cols>
    <col min="1" max="1" width="9.5" style="2" customWidth="1"/>
    <col min="2" max="2" width="8.85546875" style="2" customWidth="1"/>
    <col min="3" max="3" width="9.85546875" style="2" customWidth="1"/>
    <col min="4" max="4" width="9.140625" style="2" bestFit="1" customWidth="1"/>
    <col min="5" max="5" width="10" style="2" customWidth="1"/>
    <col min="6" max="16384" width="9" style="2"/>
  </cols>
  <sheetData>
    <row r="1" spans="1:6" x14ac:dyDescent="0.45">
      <c r="A1" s="7" t="s">
        <v>161</v>
      </c>
      <c r="B1" s="7" t="s">
        <v>162</v>
      </c>
      <c r="C1" s="7" t="s">
        <v>163</v>
      </c>
      <c r="D1" s="7" t="s">
        <v>164</v>
      </c>
    </row>
    <row r="2" spans="1:6" x14ac:dyDescent="0.45">
      <c r="A2" s="2">
        <v>8.6</v>
      </c>
      <c r="B2" s="2">
        <v>3.2</v>
      </c>
      <c r="C2" s="2">
        <v>100</v>
      </c>
      <c r="D2" s="43">
        <v>0.05</v>
      </c>
    </row>
    <row r="4" spans="1:6" x14ac:dyDescent="0.45">
      <c r="A4" s="6" t="s">
        <v>214</v>
      </c>
      <c r="B4" s="44">
        <f>A2-CONFIDENCE(D2,B2,C2)</f>
        <v>7.9728115249471827</v>
      </c>
      <c r="C4" s="44">
        <f>A2+CONFIDENCE(D2,B2,C2)</f>
        <v>9.2271884750528166</v>
      </c>
      <c r="D4" s="2" t="s">
        <v>252</v>
      </c>
    </row>
    <row r="5" spans="1:6" x14ac:dyDescent="0.45">
      <c r="A5" s="6" t="s">
        <v>214</v>
      </c>
      <c r="B5" s="44">
        <f>A2-_xlfn.CONFIDENCE.NORM(D2,B2,C2)</f>
        <v>7.9728115249471827</v>
      </c>
      <c r="C5" s="44">
        <f>A2+_xlfn.CONFIDENCE.NORM(D2,B2,C2)</f>
        <v>9.2271884750528166</v>
      </c>
      <c r="D5" s="2" t="s">
        <v>251</v>
      </c>
    </row>
    <row r="6" spans="1:6" x14ac:dyDescent="0.45">
      <c r="B6" s="2" t="s">
        <v>253</v>
      </c>
    </row>
    <row r="8" spans="1:6" x14ac:dyDescent="0.45">
      <c r="A8" s="219" t="s">
        <v>215</v>
      </c>
      <c r="B8" s="219"/>
      <c r="C8" s="7" t="s">
        <v>216</v>
      </c>
      <c r="D8" s="7" t="s">
        <v>162</v>
      </c>
      <c r="E8" s="7" t="s">
        <v>163</v>
      </c>
      <c r="F8" s="23" t="s">
        <v>0</v>
      </c>
    </row>
    <row r="9" spans="1:6" x14ac:dyDescent="0.45">
      <c r="A9" s="22">
        <v>85</v>
      </c>
      <c r="B9" s="22">
        <v>80</v>
      </c>
      <c r="C9" s="5">
        <f>AVERAGE(A9:A16,B9:B15)</f>
        <v>66.333333333333329</v>
      </c>
      <c r="D9" s="5">
        <f>_xlfn.STDEV.S(A9:A16,B9:B15)</f>
        <v>22.531459488161577</v>
      </c>
      <c r="E9" s="2">
        <f>COUNT(A9:A16,B9:B15)</f>
        <v>15</v>
      </c>
      <c r="F9" s="43">
        <v>0.05</v>
      </c>
    </row>
    <row r="10" spans="1:6" x14ac:dyDescent="0.45">
      <c r="A10" s="22">
        <v>25</v>
      </c>
      <c r="B10" s="22">
        <v>45</v>
      </c>
    </row>
    <row r="11" spans="1:6" x14ac:dyDescent="0.45">
      <c r="A11" s="22">
        <v>60</v>
      </c>
      <c r="B11" s="22">
        <v>85</v>
      </c>
    </row>
    <row r="12" spans="1:6" x14ac:dyDescent="0.45">
      <c r="A12" s="22">
        <v>80</v>
      </c>
      <c r="B12" s="22">
        <v>52</v>
      </c>
      <c r="C12" s="223" t="s">
        <v>217</v>
      </c>
      <c r="D12" s="223"/>
      <c r="E12" s="223"/>
    </row>
    <row r="13" spans="1:6" x14ac:dyDescent="0.45">
      <c r="A13" s="22">
        <v>87</v>
      </c>
      <c r="B13" s="22">
        <v>88</v>
      </c>
      <c r="C13" s="21">
        <f>C9-_xlfn.CONFIDENCE.T(F9,D9,E9)</f>
        <v>53.855826964272836</v>
      </c>
      <c r="D13" s="22" t="s">
        <v>218</v>
      </c>
      <c r="E13" s="21">
        <f>C9+_xlfn.CONFIDENCE.T(F9,D9,E9)</f>
        <v>78.810839702393821</v>
      </c>
    </row>
    <row r="14" spans="1:6" x14ac:dyDescent="0.45">
      <c r="A14" s="22">
        <v>90</v>
      </c>
      <c r="B14" s="22">
        <v>38</v>
      </c>
      <c r="C14" s="2" t="s">
        <v>254</v>
      </c>
      <c r="E14" s="21"/>
    </row>
    <row r="15" spans="1:6" x14ac:dyDescent="0.45">
      <c r="A15" s="22">
        <v>80</v>
      </c>
      <c r="B15" s="22">
        <v>68</v>
      </c>
    </row>
    <row r="16" spans="1:6" x14ac:dyDescent="0.45">
      <c r="A16" s="22">
        <v>32</v>
      </c>
      <c r="B16" s="22"/>
    </row>
  </sheetData>
  <mergeCells count="2">
    <mergeCell ref="A8:B8"/>
    <mergeCell ref="C12:E12"/>
  </mergeCells>
  <phoneticPr fontId="3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F15"/>
  <sheetViews>
    <sheetView workbookViewId="0">
      <selection activeCell="B4" sqref="B4"/>
    </sheetView>
  </sheetViews>
  <sheetFormatPr defaultColWidth="9" defaultRowHeight="16.75" x14ac:dyDescent="0.45"/>
  <cols>
    <col min="1" max="1" width="10.2109375" style="2" bestFit="1" customWidth="1"/>
    <col min="2" max="2" width="8.85546875" style="2" customWidth="1"/>
    <col min="3" max="3" width="9.85546875" style="2" customWidth="1"/>
    <col min="4" max="4" width="9.140625" style="2" bestFit="1" customWidth="1"/>
    <col min="5" max="16384" width="9" style="2"/>
  </cols>
  <sheetData>
    <row r="1" spans="1:6" x14ac:dyDescent="0.45">
      <c r="A1" s="7" t="s">
        <v>161</v>
      </c>
      <c r="B1" s="7" t="s">
        <v>162</v>
      </c>
      <c r="C1" s="7" t="s">
        <v>163</v>
      </c>
      <c r="D1" s="7" t="s">
        <v>164</v>
      </c>
    </row>
    <row r="2" spans="1:6" x14ac:dyDescent="0.45">
      <c r="A2" s="2">
        <v>8.6</v>
      </c>
      <c r="B2" s="2">
        <v>3.2</v>
      </c>
      <c r="C2" s="2">
        <v>100</v>
      </c>
      <c r="D2" s="43">
        <v>0.05</v>
      </c>
    </row>
    <row r="4" spans="1:6" x14ac:dyDescent="0.45">
      <c r="A4" s="6" t="s">
        <v>214</v>
      </c>
      <c r="B4" s="44"/>
      <c r="C4" s="44"/>
    </row>
    <row r="7" spans="1:6" x14ac:dyDescent="0.45">
      <c r="A7" s="219" t="s">
        <v>215</v>
      </c>
      <c r="B7" s="219"/>
      <c r="C7" s="7" t="s">
        <v>216</v>
      </c>
      <c r="D7" s="7" t="s">
        <v>162</v>
      </c>
      <c r="E7" s="7" t="s">
        <v>163</v>
      </c>
      <c r="F7" s="23" t="s">
        <v>0</v>
      </c>
    </row>
    <row r="8" spans="1:6" x14ac:dyDescent="0.45">
      <c r="A8" s="22">
        <v>85</v>
      </c>
      <c r="B8" s="22">
        <v>80</v>
      </c>
      <c r="C8" s="5"/>
      <c r="D8" s="5"/>
      <c r="F8" s="43">
        <v>0.05</v>
      </c>
    </row>
    <row r="9" spans="1:6" x14ac:dyDescent="0.45">
      <c r="A9" s="22">
        <v>25</v>
      </c>
      <c r="B9" s="22">
        <v>45</v>
      </c>
    </row>
    <row r="10" spans="1:6" x14ac:dyDescent="0.45">
      <c r="A10" s="22">
        <v>60</v>
      </c>
      <c r="B10" s="22">
        <v>85</v>
      </c>
    </row>
    <row r="11" spans="1:6" x14ac:dyDescent="0.45">
      <c r="A11" s="22">
        <v>80</v>
      </c>
      <c r="B11" s="22">
        <v>52</v>
      </c>
      <c r="C11" s="223" t="s">
        <v>217</v>
      </c>
      <c r="D11" s="223"/>
      <c r="E11" s="223"/>
    </row>
    <row r="12" spans="1:6" x14ac:dyDescent="0.45">
      <c r="A12" s="22">
        <v>87</v>
      </c>
      <c r="B12" s="22">
        <v>88</v>
      </c>
      <c r="C12" s="21"/>
      <c r="D12" s="22" t="s">
        <v>218</v>
      </c>
      <c r="E12" s="21"/>
    </row>
    <row r="13" spans="1:6" x14ac:dyDescent="0.45">
      <c r="A13" s="22">
        <v>90</v>
      </c>
      <c r="B13" s="22">
        <v>38</v>
      </c>
    </row>
    <row r="14" spans="1:6" x14ac:dyDescent="0.45">
      <c r="A14" s="22">
        <v>80</v>
      </c>
      <c r="B14" s="22">
        <v>68</v>
      </c>
    </row>
    <row r="15" spans="1:6" x14ac:dyDescent="0.45">
      <c r="A15" s="22">
        <v>32</v>
      </c>
      <c r="B15" s="22"/>
    </row>
  </sheetData>
  <mergeCells count="2">
    <mergeCell ref="A7:B7"/>
    <mergeCell ref="C11:E11"/>
  </mergeCells>
  <phoneticPr fontId="3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5"/>
  <sheetViews>
    <sheetView workbookViewId="0">
      <selection activeCell="B5" sqref="B5"/>
    </sheetView>
  </sheetViews>
  <sheetFormatPr defaultColWidth="9" defaultRowHeight="16.75" x14ac:dyDescent="0.45"/>
  <cols>
    <col min="1" max="16384" width="9" style="2"/>
  </cols>
  <sheetData>
    <row r="1" spans="1:6" x14ac:dyDescent="0.45">
      <c r="A1" s="2">
        <v>75</v>
      </c>
      <c r="B1" s="2">
        <v>78</v>
      </c>
      <c r="C1" s="2">
        <v>79</v>
      </c>
      <c r="D1" s="2">
        <v>80</v>
      </c>
      <c r="E1" s="2">
        <v>82</v>
      </c>
      <c r="F1" s="2">
        <v>83</v>
      </c>
    </row>
    <row r="3" spans="1:6" x14ac:dyDescent="0.45">
      <c r="A3" s="2" t="s">
        <v>159</v>
      </c>
      <c r="B3" s="2">
        <v>76</v>
      </c>
    </row>
    <row r="4" spans="1:6" x14ac:dyDescent="0.45">
      <c r="A4" s="2" t="s">
        <v>160</v>
      </c>
      <c r="B4" s="14">
        <f>ZTEST(A1:F1,B3)</f>
        <v>1.4610980064424187E-3</v>
      </c>
      <c r="C4" s="2" t="s">
        <v>256</v>
      </c>
    </row>
    <row r="5" spans="1:6" x14ac:dyDescent="0.45">
      <c r="A5" s="2" t="s">
        <v>255</v>
      </c>
      <c r="B5" s="14">
        <f>_xlfn.Z.TEST(A1:F1,B3)</f>
        <v>1.4610980064424187E-3</v>
      </c>
    </row>
  </sheetData>
  <phoneticPr fontId="3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F5"/>
  <sheetViews>
    <sheetView workbookViewId="0">
      <selection activeCell="A6" sqref="A6"/>
    </sheetView>
  </sheetViews>
  <sheetFormatPr defaultColWidth="9" defaultRowHeight="16.75" x14ac:dyDescent="0.45"/>
  <cols>
    <col min="1" max="16384" width="9" style="2"/>
  </cols>
  <sheetData>
    <row r="1" spans="1:6" x14ac:dyDescent="0.45">
      <c r="A1" s="2">
        <v>75</v>
      </c>
      <c r="B1" s="2">
        <v>78</v>
      </c>
      <c r="C1" s="2">
        <v>79</v>
      </c>
      <c r="D1" s="2">
        <v>80</v>
      </c>
      <c r="E1" s="2">
        <v>82</v>
      </c>
      <c r="F1" s="2">
        <v>83</v>
      </c>
    </row>
    <row r="3" spans="1:6" x14ac:dyDescent="0.45">
      <c r="A3" s="2" t="s">
        <v>159</v>
      </c>
      <c r="B3" s="2">
        <v>80</v>
      </c>
    </row>
    <row r="4" spans="1:6" x14ac:dyDescent="0.45">
      <c r="A4" s="2" t="s">
        <v>160</v>
      </c>
      <c r="B4" s="20"/>
    </row>
    <row r="5" spans="1:6" x14ac:dyDescent="0.45">
      <c r="A5" s="2" t="s">
        <v>255</v>
      </c>
      <c r="B5" s="14"/>
    </row>
  </sheetData>
  <phoneticPr fontId="3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D14"/>
  <sheetViews>
    <sheetView workbookViewId="0"/>
  </sheetViews>
  <sheetFormatPr defaultColWidth="9" defaultRowHeight="16.75" x14ac:dyDescent="0.45"/>
  <cols>
    <col min="1" max="16384" width="9" style="1"/>
  </cols>
  <sheetData>
    <row r="1" spans="1:4" x14ac:dyDescent="0.45">
      <c r="A1" s="1">
        <v>67</v>
      </c>
      <c r="B1" s="1">
        <v>72</v>
      </c>
      <c r="C1" s="1">
        <v>75</v>
      </c>
      <c r="D1" s="1">
        <v>73</v>
      </c>
    </row>
    <row r="2" spans="1:4" x14ac:dyDescent="0.45">
      <c r="A2" s="1">
        <v>49</v>
      </c>
      <c r="B2" s="1">
        <v>75</v>
      </c>
      <c r="C2" s="1">
        <v>88</v>
      </c>
      <c r="D2" s="1">
        <v>75</v>
      </c>
    </row>
    <row r="3" spans="1:4" x14ac:dyDescent="0.45">
      <c r="A3" s="1">
        <v>58</v>
      </c>
      <c r="B3" s="1">
        <v>63</v>
      </c>
      <c r="C3" s="1">
        <v>67</v>
      </c>
      <c r="D3" s="1">
        <v>55</v>
      </c>
    </row>
    <row r="4" spans="1:4" x14ac:dyDescent="0.45">
      <c r="A4" s="1">
        <v>36</v>
      </c>
      <c r="B4" s="1">
        <v>77</v>
      </c>
      <c r="C4" s="1">
        <v>75</v>
      </c>
      <c r="D4" s="1">
        <v>72</v>
      </c>
    </row>
    <row r="5" spans="1:4" x14ac:dyDescent="0.45">
      <c r="A5" s="1">
        <v>74</v>
      </c>
      <c r="B5" s="1">
        <v>83</v>
      </c>
      <c r="C5" s="1">
        <v>82</v>
      </c>
      <c r="D5" s="1">
        <v>77</v>
      </c>
    </row>
    <row r="6" spans="1:4" x14ac:dyDescent="0.45">
      <c r="A6" s="1">
        <v>89</v>
      </c>
      <c r="B6" s="1">
        <v>65</v>
      </c>
      <c r="C6" s="1">
        <v>86</v>
      </c>
      <c r="D6" s="1">
        <v>80</v>
      </c>
    </row>
    <row r="7" spans="1:4" x14ac:dyDescent="0.45">
      <c r="A7" s="1">
        <v>81</v>
      </c>
      <c r="B7" s="1">
        <v>70</v>
      </c>
      <c r="C7" s="1">
        <v>67</v>
      </c>
      <c r="D7" s="1">
        <v>60</v>
      </c>
    </row>
    <row r="8" spans="1:4" x14ac:dyDescent="0.45">
      <c r="A8" s="1">
        <v>86</v>
      </c>
      <c r="B8" s="1">
        <v>72</v>
      </c>
      <c r="C8" s="1">
        <v>84</v>
      </c>
      <c r="D8" s="1">
        <v>91</v>
      </c>
    </row>
    <row r="9" spans="1:4" x14ac:dyDescent="0.45">
      <c r="A9" s="1">
        <v>96</v>
      </c>
      <c r="B9" s="1">
        <v>70</v>
      </c>
      <c r="C9" s="1">
        <v>81</v>
      </c>
      <c r="D9" s="1">
        <v>60</v>
      </c>
    </row>
    <row r="10" spans="1:4" x14ac:dyDescent="0.45">
      <c r="A10" s="1">
        <v>96</v>
      </c>
      <c r="B10" s="1">
        <v>75</v>
      </c>
      <c r="C10" s="1">
        <v>82</v>
      </c>
      <c r="D10" s="1">
        <v>78</v>
      </c>
    </row>
    <row r="11" spans="1:4" x14ac:dyDescent="0.45">
      <c r="A11" s="1">
        <v>78</v>
      </c>
      <c r="B11" s="1">
        <v>89</v>
      </c>
      <c r="C11" s="1">
        <v>65</v>
      </c>
      <c r="D11" s="1">
        <v>46</v>
      </c>
    </row>
    <row r="12" spans="1:4" x14ac:dyDescent="0.45">
      <c r="A12" s="1">
        <v>85</v>
      </c>
      <c r="B12" s="1">
        <v>83</v>
      </c>
      <c r="C12" s="1">
        <v>38</v>
      </c>
      <c r="D12" s="1">
        <v>72</v>
      </c>
    </row>
    <row r="14" spans="1:4" x14ac:dyDescent="0.45">
      <c r="A14" s="2" t="s">
        <v>158</v>
      </c>
    </row>
  </sheetData>
  <phoneticPr fontId="3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12"/>
  <sheetViews>
    <sheetView workbookViewId="0">
      <selection activeCell="K2" sqref="K2"/>
    </sheetView>
  </sheetViews>
  <sheetFormatPr defaultColWidth="9" defaultRowHeight="16.75" x14ac:dyDescent="0.45"/>
  <cols>
    <col min="1" max="1" width="11.640625" style="2" bestFit="1" customWidth="1"/>
    <col min="2" max="3" width="6" style="2" bestFit="1" customWidth="1"/>
    <col min="4" max="4" width="4.85546875" style="2" customWidth="1"/>
    <col min="5" max="5" width="13.2109375" style="2" customWidth="1"/>
    <col min="6" max="16384" width="9" style="2"/>
  </cols>
  <sheetData>
    <row r="1" spans="1:7" x14ac:dyDescent="0.45">
      <c r="B1" s="7" t="s">
        <v>156</v>
      </c>
      <c r="C1" s="7" t="s">
        <v>157</v>
      </c>
      <c r="E1" s="2" t="s">
        <v>1</v>
      </c>
    </row>
    <row r="2" spans="1:7" ht="17.149999999999999" thickBot="1" x14ac:dyDescent="0.5">
      <c r="B2" s="2">
        <v>75</v>
      </c>
      <c r="C2" s="2">
        <v>65</v>
      </c>
    </row>
    <row r="3" spans="1:7" x14ac:dyDescent="0.45">
      <c r="B3" s="2">
        <v>78</v>
      </c>
      <c r="C3" s="2">
        <v>67</v>
      </c>
      <c r="E3" s="4"/>
      <c r="F3" s="4" t="s">
        <v>2</v>
      </c>
      <c r="G3" s="4" t="s">
        <v>3</v>
      </c>
    </row>
    <row r="4" spans="1:7" x14ac:dyDescent="0.45">
      <c r="B4" s="2">
        <v>79</v>
      </c>
      <c r="C4" s="2">
        <v>72</v>
      </c>
      <c r="E4" s="2" t="s">
        <v>114</v>
      </c>
      <c r="F4" s="2">
        <v>79.222222222222229</v>
      </c>
      <c r="G4" s="2">
        <v>64.888888888888886</v>
      </c>
    </row>
    <row r="5" spans="1:7" x14ac:dyDescent="0.45">
      <c r="B5" s="2">
        <v>80</v>
      </c>
      <c r="C5" s="2">
        <v>81</v>
      </c>
      <c r="E5" s="2" t="s">
        <v>152</v>
      </c>
      <c r="F5" s="2">
        <v>4.5</v>
      </c>
      <c r="G5" s="2">
        <v>12.5</v>
      </c>
    </row>
    <row r="6" spans="1:7" x14ac:dyDescent="0.45">
      <c r="B6" s="2">
        <v>82</v>
      </c>
      <c r="C6" s="2">
        <v>90</v>
      </c>
      <c r="E6" s="2" t="s">
        <v>115</v>
      </c>
      <c r="F6" s="2">
        <v>9</v>
      </c>
      <c r="G6" s="2">
        <v>9</v>
      </c>
    </row>
    <row r="7" spans="1:7" x14ac:dyDescent="0.45">
      <c r="B7" s="2">
        <v>83</v>
      </c>
      <c r="C7" s="2">
        <v>55</v>
      </c>
      <c r="E7" s="2" t="s">
        <v>119</v>
      </c>
      <c r="F7" s="2">
        <v>0</v>
      </c>
    </row>
    <row r="8" spans="1:7" x14ac:dyDescent="0.45">
      <c r="B8" s="2">
        <v>82</v>
      </c>
      <c r="C8" s="2">
        <v>44</v>
      </c>
      <c r="E8" s="2" t="s">
        <v>4</v>
      </c>
      <c r="F8" s="2">
        <v>10.429031876562325</v>
      </c>
    </row>
    <row r="9" spans="1:7" x14ac:dyDescent="0.45">
      <c r="B9" s="2">
        <v>90</v>
      </c>
      <c r="C9" s="2">
        <v>62</v>
      </c>
      <c r="E9" s="2" t="s">
        <v>153</v>
      </c>
      <c r="F9" s="2">
        <v>0</v>
      </c>
    </row>
    <row r="10" spans="1:7" x14ac:dyDescent="0.45">
      <c r="B10" s="2">
        <v>64</v>
      </c>
      <c r="C10" s="2">
        <v>48</v>
      </c>
      <c r="E10" s="2" t="s">
        <v>117</v>
      </c>
      <c r="F10" s="2">
        <v>1.6448536269514715</v>
      </c>
    </row>
    <row r="11" spans="1:7" x14ac:dyDescent="0.45">
      <c r="E11" s="2" t="s">
        <v>155</v>
      </c>
      <c r="F11" s="2">
        <v>0</v>
      </c>
    </row>
    <row r="12" spans="1:7" ht="17.149999999999999" thickBot="1" x14ac:dyDescent="0.5">
      <c r="A12" s="2" t="s">
        <v>154</v>
      </c>
      <c r="B12" s="2">
        <v>4.5</v>
      </c>
      <c r="C12" s="41">
        <v>12.5</v>
      </c>
      <c r="E12" s="3" t="s">
        <v>123</v>
      </c>
      <c r="F12" s="3">
        <v>1.9599639845400536</v>
      </c>
      <c r="G12" s="3"/>
    </row>
  </sheetData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C12"/>
  <sheetViews>
    <sheetView workbookViewId="0">
      <selection activeCell="E1" sqref="E1:K1048576"/>
    </sheetView>
  </sheetViews>
  <sheetFormatPr defaultColWidth="9" defaultRowHeight="16.75" x14ac:dyDescent="0.45"/>
  <cols>
    <col min="1" max="1" width="11.640625" style="2" bestFit="1" customWidth="1"/>
    <col min="2" max="16384" width="9" style="2"/>
  </cols>
  <sheetData>
    <row r="1" spans="1:3" x14ac:dyDescent="0.45">
      <c r="B1" s="7" t="s">
        <v>156</v>
      </c>
      <c r="C1" s="7" t="s">
        <v>157</v>
      </c>
    </row>
    <row r="2" spans="1:3" x14ac:dyDescent="0.45">
      <c r="B2" s="2">
        <v>75</v>
      </c>
      <c r="C2" s="2">
        <v>65</v>
      </c>
    </row>
    <row r="3" spans="1:3" x14ac:dyDescent="0.45">
      <c r="B3" s="2">
        <v>78</v>
      </c>
      <c r="C3" s="2">
        <v>67</v>
      </c>
    </row>
    <row r="4" spans="1:3" x14ac:dyDescent="0.45">
      <c r="B4" s="2">
        <v>79</v>
      </c>
      <c r="C4" s="2">
        <v>72</v>
      </c>
    </row>
    <row r="5" spans="1:3" x14ac:dyDescent="0.45">
      <c r="B5" s="2">
        <v>80</v>
      </c>
      <c r="C5" s="2">
        <v>81</v>
      </c>
    </row>
    <row r="6" spans="1:3" x14ac:dyDescent="0.45">
      <c r="B6" s="2">
        <v>82</v>
      </c>
      <c r="C6" s="2">
        <v>90</v>
      </c>
    </row>
    <row r="7" spans="1:3" x14ac:dyDescent="0.45">
      <c r="B7" s="2">
        <v>83</v>
      </c>
      <c r="C7" s="2">
        <v>55</v>
      </c>
    </row>
    <row r="8" spans="1:3" x14ac:dyDescent="0.45">
      <c r="B8" s="2">
        <v>82</v>
      </c>
      <c r="C8" s="2">
        <v>44</v>
      </c>
    </row>
    <row r="9" spans="1:3" x14ac:dyDescent="0.45">
      <c r="B9" s="2">
        <v>90</v>
      </c>
      <c r="C9" s="2">
        <v>62</v>
      </c>
    </row>
    <row r="10" spans="1:3" x14ac:dyDescent="0.45">
      <c r="B10" s="2">
        <v>64</v>
      </c>
      <c r="C10" s="2">
        <v>48</v>
      </c>
    </row>
    <row r="12" spans="1:3" x14ac:dyDescent="0.45">
      <c r="A12" s="2" t="s">
        <v>154</v>
      </c>
      <c r="B12" s="2">
        <v>4.5</v>
      </c>
      <c r="C12" s="41">
        <v>12.5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5"/>
  <sheetViews>
    <sheetView workbookViewId="0">
      <pane ySplit="1" topLeftCell="A77" activePane="bottomLeft" state="frozen"/>
      <selection activeCell="C92" sqref="C92"/>
      <selection pane="bottomLeft" activeCell="C92" sqref="C92"/>
    </sheetView>
  </sheetViews>
  <sheetFormatPr defaultColWidth="9" defaultRowHeight="15.45" x14ac:dyDescent="0.4"/>
  <cols>
    <col min="1" max="1" width="22.7109375" customWidth="1"/>
    <col min="2" max="2" width="34.140625" customWidth="1"/>
    <col min="3" max="3" width="13.640625" customWidth="1"/>
    <col min="4" max="4" width="23" style="208" customWidth="1"/>
    <col min="5" max="5" width="15.640625" customWidth="1"/>
  </cols>
  <sheetData>
    <row r="1" spans="1:8" s="137" customFormat="1" ht="16.75" x14ac:dyDescent="0.45">
      <c r="A1" s="133" t="s">
        <v>572</v>
      </c>
      <c r="B1" s="133" t="s">
        <v>573</v>
      </c>
      <c r="C1" s="134" t="s">
        <v>574</v>
      </c>
      <c r="D1" s="205" t="s">
        <v>575</v>
      </c>
      <c r="E1" s="135">
        <v>2003</v>
      </c>
      <c r="F1" s="136" t="s">
        <v>576</v>
      </c>
      <c r="G1" s="136" t="s">
        <v>577</v>
      </c>
      <c r="H1" s="135">
        <v>2013</v>
      </c>
    </row>
    <row r="2" spans="1:8" s="137" customFormat="1" ht="16.75" x14ac:dyDescent="0.4">
      <c r="A2" s="138" t="s">
        <v>578</v>
      </c>
      <c r="B2" s="139" t="s">
        <v>579</v>
      </c>
      <c r="C2" s="139" t="str">
        <f>VLOOKUP(TRIM(MID($A2,1,FIND(" ",$A2))),統計函數!$A:$E,4,0)</f>
        <v>平均值</v>
      </c>
      <c r="D2" s="206" t="str">
        <f>VLOOKUP(TRIM(MID($A2,1,FIND(" ",$A2))),統計函數!$A:$E,3,0)</f>
        <v>AVEDEV(number1,number2, ...)</v>
      </c>
      <c r="E2" s="139" t="str">
        <f>VLOOKUP(TRIM(MID($A2,1,FIND(" ",$A2))),統計函數!$A:$E,1,0)</f>
        <v>AVEDEV</v>
      </c>
      <c r="F2" s="140"/>
      <c r="G2" s="139">
        <f>VLOOKUP(TRIM(MID($A2,1,FIND(" ",$A2))),統計函數!$A:$E,5,0)</f>
        <v>0</v>
      </c>
      <c r="H2" s="139"/>
    </row>
    <row r="3" spans="1:8" s="137" customFormat="1" ht="16.75" x14ac:dyDescent="0.4">
      <c r="A3" s="141" t="s">
        <v>580</v>
      </c>
      <c r="B3" s="142" t="s">
        <v>581</v>
      </c>
      <c r="C3" s="139" t="str">
        <f>VLOOKUP(TRIM(MID($A3,1,FIND(" ",$A3))),統計函數!$A:$E,4,0)</f>
        <v>平均值</v>
      </c>
      <c r="D3" s="206" t="str">
        <f>VLOOKUP(TRIM(MID($A3,1,FIND(" ",$A3))),統計函數!$A:$E,3,0)</f>
        <v>AVERAGE(number1,number2, ...)</v>
      </c>
      <c r="E3" s="139" t="str">
        <f>VLOOKUP(TRIM(MID($A3,1,FIND(" ",$A3))),統計函數!$A:$E,1,0)</f>
        <v>AVERAGE</v>
      </c>
      <c r="F3" s="140"/>
      <c r="G3" s="140" t="str">
        <f>VLOOKUP(TRIM(MID($A3,1,FIND(" ",$A3))),統計函數!$A:$E,5,0)</f>
        <v>7-5</v>
      </c>
      <c r="H3" s="139"/>
    </row>
    <row r="4" spans="1:8" s="137" customFormat="1" ht="16.75" x14ac:dyDescent="0.4">
      <c r="A4" s="138" t="s">
        <v>582</v>
      </c>
      <c r="B4" s="139" t="s">
        <v>583</v>
      </c>
      <c r="C4" s="139" t="str">
        <f>VLOOKUP(TRIM(MID($A4,1,FIND(" ",$A4))),統計函數!$A:$E,4,0)</f>
        <v>平均值</v>
      </c>
      <c r="D4" s="206" t="str">
        <f>VLOOKUP(TRIM(MID($A4,1,FIND(" ",$A4))),統計函數!$A:$E,3,0)</f>
        <v>AVERAGEA(value1,value2,...)</v>
      </c>
      <c r="E4" s="139" t="str">
        <f>VLOOKUP(TRIM(MID($A4,1,FIND(" ",$A4))),統計函數!$A:$E,1,0)</f>
        <v>AVERAGEA</v>
      </c>
      <c r="F4" s="140"/>
      <c r="G4" s="140" t="str">
        <f>VLOOKUP(TRIM(MID($A4,1,FIND(" ",$A4))),統計函數!$A:$E,5,0)</f>
        <v>7-5</v>
      </c>
      <c r="H4" s="139"/>
    </row>
    <row r="5" spans="1:8" s="137" customFormat="1" ht="16.75" x14ac:dyDescent="0.4">
      <c r="A5" s="141" t="s">
        <v>584</v>
      </c>
      <c r="B5" s="142" t="s">
        <v>585</v>
      </c>
      <c r="C5" s="139" t="e">
        <f>VLOOKUP(TRIM(MID($A5,1,FIND(" ",$A5))),統計函數!$A:$E,4,0)</f>
        <v>#N/A</v>
      </c>
      <c r="D5" s="206" t="e">
        <f>VLOOKUP(TRIM(MID($A5,1,FIND(" ",$A5))),統計函數!$A:$E,3,0)</f>
        <v>#N/A</v>
      </c>
      <c r="E5" s="209" t="e">
        <f>VLOOKUP(TRIM(MID($A5,1,FIND(" ",$A5))),統計函數!$A:$E,1,0)</f>
        <v>#N/A</v>
      </c>
      <c r="F5" s="140">
        <v>2007</v>
      </c>
      <c r="G5" s="140" t="e">
        <f>VLOOKUP(TRIM(MID($A5,1,FIND(" ",$A5))),統計函數!$A:$E,5,0)</f>
        <v>#N/A</v>
      </c>
      <c r="H5" s="139"/>
    </row>
    <row r="6" spans="1:8" s="137" customFormat="1" ht="16.75" x14ac:dyDescent="0.4">
      <c r="A6" s="138" t="s">
        <v>586</v>
      </c>
      <c r="B6" s="139" t="s">
        <v>587</v>
      </c>
      <c r="C6" s="139" t="e">
        <f>VLOOKUP(TRIM(MID($A6,1,FIND(" ",$A6))),統計函數!$A:$E,4,0)</f>
        <v>#N/A</v>
      </c>
      <c r="D6" s="206" t="e">
        <f>VLOOKUP(TRIM(MID($A6,1,FIND(" ",$A6))),統計函數!$A:$E,3,0)</f>
        <v>#N/A</v>
      </c>
      <c r="E6" s="209" t="e">
        <f>VLOOKUP(TRIM(MID($A6,1,FIND(" ",$A6))),統計函數!$A:$E,1,0)</f>
        <v>#N/A</v>
      </c>
      <c r="F6" s="140">
        <v>2007</v>
      </c>
      <c r="G6" s="140" t="e">
        <f>VLOOKUP(TRIM(MID($A6,1,FIND(" ",$A6))),統計函數!$A:$E,5,0)</f>
        <v>#N/A</v>
      </c>
      <c r="H6" s="139"/>
    </row>
    <row r="7" spans="1:8" s="137" customFormat="1" ht="16.75" x14ac:dyDescent="0.4">
      <c r="A7" s="141" t="s">
        <v>588</v>
      </c>
      <c r="B7" s="142" t="s">
        <v>589</v>
      </c>
      <c r="C7" s="139" t="e">
        <f>VLOOKUP(TRIM(MID($A7,1,FIND(" ",$A7))),統計函數!$A:$E,4,0)</f>
        <v>#N/A</v>
      </c>
      <c r="D7" s="206" t="e">
        <f>VLOOKUP(TRIM(MID($A7,1,FIND(" ",$A7))),統計函數!$A:$E,3,0)</f>
        <v>#N/A</v>
      </c>
      <c r="E7" s="209" t="e">
        <f>VLOOKUP(TRIM(MID($A7,1,FIND(" ",$A7))),統計函數!$A:$E,1,0)</f>
        <v>#N/A</v>
      </c>
      <c r="F7" s="140"/>
      <c r="G7" s="140" t="e">
        <f>VLOOKUP(TRIM(MID($A7,1,FIND(" ",$A7))),統計函數!$A:$E,5,0)</f>
        <v>#N/A</v>
      </c>
      <c r="H7" s="139"/>
    </row>
    <row r="8" spans="1:8" s="137" customFormat="1" ht="16.75" x14ac:dyDescent="0.4">
      <c r="A8" s="138" t="s">
        <v>590</v>
      </c>
      <c r="B8" s="139" t="s">
        <v>591</v>
      </c>
      <c r="C8" s="139" t="e">
        <f>VLOOKUP(TRIM(MID($A8,1,FIND(" ",$A8))),統計函數!$A:$E,4,0)</f>
        <v>#N/A</v>
      </c>
      <c r="D8" s="206" t="e">
        <f>VLOOKUP(TRIM(MID($A8,1,FIND(" ",$A8))),統計函數!$A:$E,3,0)</f>
        <v>#N/A</v>
      </c>
      <c r="E8" s="209" t="e">
        <f>VLOOKUP(TRIM(MID($A8,1,FIND(" ",$A8))),統計函數!$A:$E,1,0)</f>
        <v>#N/A</v>
      </c>
      <c r="F8" s="140"/>
      <c r="G8" s="140" t="e">
        <f>VLOOKUP(TRIM(MID($A8,1,FIND(" ",$A8))),統計函數!$A:$E,5,0)</f>
        <v>#N/A</v>
      </c>
      <c r="H8" s="139"/>
    </row>
    <row r="9" spans="1:8" s="137" customFormat="1" ht="16.75" x14ac:dyDescent="0.4">
      <c r="A9" s="141" t="s">
        <v>592</v>
      </c>
      <c r="B9" s="142" t="s">
        <v>593</v>
      </c>
      <c r="C9" s="139" t="e">
        <f>VLOOKUP(TRIM(MID($A9,1,FIND(" ",$A9))),統計函數!$A:$E,4,0)</f>
        <v>#N/A</v>
      </c>
      <c r="D9" s="206" t="e">
        <f>VLOOKUP(TRIM(MID($A9,1,FIND(" ",$A9))),統計函數!$A:$E,3,0)</f>
        <v>#N/A</v>
      </c>
      <c r="E9" s="209" t="e">
        <f>VLOOKUP(TRIM(MID($A9,1,FIND(" ",$A9))),統計函數!$A:$E,1,0)</f>
        <v>#N/A</v>
      </c>
      <c r="F9" s="140"/>
      <c r="G9" s="140" t="e">
        <f>VLOOKUP(TRIM(MID($A9,1,FIND(" ",$A9))),統計函數!$A:$E,5,0)</f>
        <v>#N/A</v>
      </c>
      <c r="H9" s="139"/>
    </row>
    <row r="10" spans="1:8" s="137" customFormat="1" ht="16.75" x14ac:dyDescent="0.4">
      <c r="A10" s="143" t="s">
        <v>594</v>
      </c>
      <c r="B10" s="144" t="s">
        <v>595</v>
      </c>
      <c r="C10" s="144" t="e">
        <f>VLOOKUP(TRIM(MID($A10,1,FIND(" ",$A10))),統計函數!$A:$E,4,0)</f>
        <v>#N/A</v>
      </c>
      <c r="D10" s="207" t="e">
        <f>VLOOKUP(TRIM(MID($A10,1,FIND(" ",$A10))),統計函數!$A:$E,3,0)</f>
        <v>#N/A</v>
      </c>
      <c r="E10" s="210" t="e">
        <f>VLOOKUP(TRIM(MID($A10,1,FIND(" ",$A10))),統計函數!$A:$E,1,0)</f>
        <v>#N/A</v>
      </c>
      <c r="F10" s="145" t="s">
        <v>596</v>
      </c>
      <c r="G10" s="145" t="e">
        <f>VLOOKUP(TRIM(MID($A10,1,FIND(" ",$A10))),統計函數!$A:$E,5,0)</f>
        <v>#N/A</v>
      </c>
      <c r="H10" s="144" t="e">
        <f>VLOOKUP(A10,#REF!,2,0)</f>
        <v>#REF!</v>
      </c>
    </row>
    <row r="11" spans="1:8" s="137" customFormat="1" ht="16.75" x14ac:dyDescent="0.4">
      <c r="A11" s="141" t="s">
        <v>597</v>
      </c>
      <c r="B11" s="142" t="s">
        <v>598</v>
      </c>
      <c r="C11" s="139" t="e">
        <f>VLOOKUP(TRIM(MID($A11,1,FIND(" ",$A11))),統計函數!$A:$E,4,0)</f>
        <v>#N/A</v>
      </c>
      <c r="D11" s="206" t="e">
        <f>VLOOKUP(TRIM(MID($A11,1,FIND(" ",$A11))),統計函數!$A:$E,3,0)</f>
        <v>#N/A</v>
      </c>
      <c r="E11" s="209" t="e">
        <f>VLOOKUP(TRIM(MID($A11,1,FIND(" ",$A11))),統計函數!$A:$E,1,0)</f>
        <v>#N/A</v>
      </c>
      <c r="F11" s="140"/>
      <c r="G11" s="140" t="e">
        <f>VLOOKUP(TRIM(MID($A11,1,FIND(" ",$A11))),統計函數!$A:$E,5,0)</f>
        <v>#N/A</v>
      </c>
      <c r="H11" s="139"/>
    </row>
    <row r="12" spans="1:8" s="137" customFormat="1" ht="16.75" x14ac:dyDescent="0.4">
      <c r="A12" s="138" t="s">
        <v>599</v>
      </c>
      <c r="B12" s="139" t="s">
        <v>600</v>
      </c>
      <c r="C12" s="139" t="e">
        <f>VLOOKUP(TRIM(MID($A12,1,FIND(" ",$A12))),統計函數!$A:$E,4,0)</f>
        <v>#N/A</v>
      </c>
      <c r="D12" s="206" t="e">
        <f>VLOOKUP(TRIM(MID($A12,1,FIND(" ",$A12))),統計函數!$A:$E,3,0)</f>
        <v>#N/A</v>
      </c>
      <c r="E12" s="209" t="e">
        <f>VLOOKUP(TRIM(MID($A12,1,FIND(" ",$A12))),統計函數!$A:$E,1,0)</f>
        <v>#N/A</v>
      </c>
      <c r="F12" s="140"/>
      <c r="G12" s="140" t="e">
        <f>VLOOKUP(TRIM(MID($A12,1,FIND(" ",$A12))),統計函數!$A:$E,5,0)</f>
        <v>#N/A</v>
      </c>
      <c r="H12" s="139"/>
    </row>
    <row r="13" spans="1:8" s="137" customFormat="1" ht="16.75" x14ac:dyDescent="0.4">
      <c r="A13" s="141" t="s">
        <v>601</v>
      </c>
      <c r="B13" s="142" t="s">
        <v>602</v>
      </c>
      <c r="C13" s="139" t="e">
        <f>VLOOKUP(TRIM(MID($A13,1,FIND(" ",$A13))),統計函數!$A:$E,4,0)</f>
        <v>#N/A</v>
      </c>
      <c r="D13" s="206" t="e">
        <f>VLOOKUP(TRIM(MID($A13,1,FIND(" ",$A13))),統計函數!$A:$E,3,0)</f>
        <v>#N/A</v>
      </c>
      <c r="E13" s="209" t="e">
        <f>VLOOKUP(TRIM(MID($A13,1,FIND(" ",$A13))),統計函數!$A:$E,1,0)</f>
        <v>#N/A</v>
      </c>
      <c r="F13" s="140"/>
      <c r="G13" s="140" t="e">
        <f>VLOOKUP(TRIM(MID($A13,1,FIND(" ",$A13))),統計函數!$A:$E,5,0)</f>
        <v>#N/A</v>
      </c>
      <c r="H13" s="139"/>
    </row>
    <row r="14" spans="1:8" s="137" customFormat="1" ht="16.75" x14ac:dyDescent="0.4">
      <c r="A14" s="138" t="s">
        <v>603</v>
      </c>
      <c r="B14" s="139" t="s">
        <v>600</v>
      </c>
      <c r="C14" s="139" t="e">
        <f>VLOOKUP(TRIM(MID($A14,1,FIND(" ",$A14))),統計函數!$A:$E,4,0)</f>
        <v>#N/A</v>
      </c>
      <c r="D14" s="206" t="e">
        <f>VLOOKUP(TRIM(MID($A14,1,FIND(" ",$A14))),統計函數!$A:$E,3,0)</f>
        <v>#N/A</v>
      </c>
      <c r="E14" s="209" t="e">
        <f>VLOOKUP(TRIM(MID($A14,1,FIND(" ",$A14))),統計函數!$A:$E,1,0)</f>
        <v>#N/A</v>
      </c>
      <c r="F14" s="140"/>
      <c r="G14" s="140" t="e">
        <f>VLOOKUP(TRIM(MID($A14,1,FIND(" ",$A14))),統計函數!$A:$E,5,0)</f>
        <v>#N/A</v>
      </c>
      <c r="H14" s="139"/>
    </row>
    <row r="15" spans="1:8" s="137" customFormat="1" ht="16.75" x14ac:dyDescent="0.4">
      <c r="A15" s="141" t="s">
        <v>604</v>
      </c>
      <c r="B15" s="142" t="s">
        <v>605</v>
      </c>
      <c r="C15" s="139" t="e">
        <f>VLOOKUP(TRIM(MID($A15,1,FIND(" ",$A15))),統計函數!$A:$E,4,0)</f>
        <v>#N/A</v>
      </c>
      <c r="D15" s="206" t="e">
        <f>VLOOKUP(TRIM(MID($A15,1,FIND(" ",$A15))),統計函數!$A:$E,3,0)</f>
        <v>#N/A</v>
      </c>
      <c r="E15" s="209" t="e">
        <f>VLOOKUP(TRIM(MID($A15,1,FIND(" ",$A15))),統計函數!$A:$E,1,0)</f>
        <v>#N/A</v>
      </c>
      <c r="F15" s="140"/>
      <c r="G15" s="140" t="e">
        <f>VLOOKUP(TRIM(MID($A15,1,FIND(" ",$A15))),統計函數!$A:$E,5,0)</f>
        <v>#N/A</v>
      </c>
      <c r="H15" s="139"/>
    </row>
    <row r="16" spans="1:8" s="137" customFormat="1" ht="16.75" x14ac:dyDescent="0.4">
      <c r="A16" s="138" t="s">
        <v>606</v>
      </c>
      <c r="B16" s="139" t="s">
        <v>607</v>
      </c>
      <c r="C16" s="139" t="e">
        <f>VLOOKUP(TRIM(MID($A16,1,FIND(" ",$A16))),統計函數!$A:$E,4,0)</f>
        <v>#N/A</v>
      </c>
      <c r="D16" s="206" t="e">
        <f>VLOOKUP(TRIM(MID($A16,1,FIND(" ",$A16))),統計函數!$A:$E,3,0)</f>
        <v>#N/A</v>
      </c>
      <c r="E16" s="209" t="e">
        <f>VLOOKUP(TRIM(MID($A16,1,FIND(" ",$A16))),統計函數!$A:$E,1,0)</f>
        <v>#N/A</v>
      </c>
      <c r="F16" s="140"/>
      <c r="G16" s="140" t="e">
        <f>VLOOKUP(TRIM(MID($A16,1,FIND(" ",$A16))),統計函數!$A:$E,5,0)</f>
        <v>#N/A</v>
      </c>
      <c r="H16" s="139"/>
    </row>
    <row r="17" spans="1:8" s="137" customFormat="1" ht="16.75" x14ac:dyDescent="0.4">
      <c r="A17" s="141" t="s">
        <v>608</v>
      </c>
      <c r="B17" s="142" t="s">
        <v>609</v>
      </c>
      <c r="C17" s="139" t="e">
        <f>VLOOKUP(TRIM(MID($A17,1,FIND(" ",$A17))),統計函數!$A:$E,4,0)</f>
        <v>#N/A</v>
      </c>
      <c r="D17" s="206" t="e">
        <f>VLOOKUP(TRIM(MID($A17,1,FIND(" ",$A17))),統計函數!$A:$E,3,0)</f>
        <v>#N/A</v>
      </c>
      <c r="E17" s="209" t="e">
        <f>VLOOKUP(TRIM(MID($A17,1,FIND(" ",$A17))),統計函數!$A:$E,1,0)</f>
        <v>#N/A</v>
      </c>
      <c r="F17" s="140"/>
      <c r="G17" s="140" t="e">
        <f>VLOOKUP(TRIM(MID($A17,1,FIND(" ",$A17))),統計函數!$A:$E,5,0)</f>
        <v>#N/A</v>
      </c>
      <c r="H17" s="139"/>
    </row>
    <row r="18" spans="1:8" s="137" customFormat="1" ht="16.75" x14ac:dyDescent="0.4">
      <c r="A18" s="138" t="s">
        <v>610</v>
      </c>
      <c r="B18" s="139" t="s">
        <v>611</v>
      </c>
      <c r="C18" s="139" t="e">
        <f>VLOOKUP(TRIM(MID($A18,1,FIND(" ",$A18))),統計函數!$A:$E,4,0)</f>
        <v>#N/A</v>
      </c>
      <c r="D18" s="206" t="e">
        <f>VLOOKUP(TRIM(MID($A18,1,FIND(" ",$A18))),統計函數!$A:$E,3,0)</f>
        <v>#N/A</v>
      </c>
      <c r="E18" s="209" t="e">
        <f>VLOOKUP(TRIM(MID($A18,1,FIND(" ",$A18))),統計函數!$A:$E,1,0)</f>
        <v>#N/A</v>
      </c>
      <c r="F18" s="140"/>
      <c r="G18" s="140" t="e">
        <f>VLOOKUP(TRIM(MID($A18,1,FIND(" ",$A18))),統計函數!$A:$E,5,0)</f>
        <v>#N/A</v>
      </c>
      <c r="H18" s="139"/>
    </row>
    <row r="19" spans="1:8" s="137" customFormat="1" ht="16.75" x14ac:dyDescent="0.4">
      <c r="A19" s="211" t="s">
        <v>612</v>
      </c>
      <c r="B19" s="212" t="s">
        <v>613</v>
      </c>
      <c r="C19" s="212" t="str">
        <f>VLOOKUP(TRIM(MID($A19,1,FIND(" ",$A19))),統計函數!$A:$E,4,0)</f>
        <v>相關係數</v>
      </c>
      <c r="D19" s="213" t="str">
        <f>VLOOKUP(TRIM(MID($A19,1,FIND(" ",$A19))),統計函數!$A:$E,3,0)</f>
        <v>CORREL(array1,array2)</v>
      </c>
      <c r="E19" s="212" t="str">
        <f>VLOOKUP(TRIM(MID($A19,1,FIND(" ",$A19))),統計函數!$A:$E,1,0)</f>
        <v>CORREL</v>
      </c>
      <c r="F19" s="214"/>
      <c r="G19" s="214" t="str">
        <f>VLOOKUP(TRIM(MID($A19,1,FIND(" ",$A19))),統計函數!$A:$E,5,0)</f>
        <v>9-1</v>
      </c>
      <c r="H19" s="212" t="s">
        <v>1052</v>
      </c>
    </row>
    <row r="20" spans="1:8" s="137" customFormat="1" ht="16.75" x14ac:dyDescent="0.4">
      <c r="A20" s="138" t="s">
        <v>614</v>
      </c>
      <c r="B20" s="139" t="s">
        <v>615</v>
      </c>
      <c r="C20" s="139" t="str">
        <f>VLOOKUP(TRIM(MID($A20,1,FIND(" ",$A20))),統計函數!$A:$E,4,0)</f>
        <v>計數</v>
      </c>
      <c r="D20" s="206" t="str">
        <f>VLOOKUP(TRIM(MID($A20,1,FIND(" ",$A20))),統計函數!$A:$E,3,0)</f>
        <v>COUNT(value1,value2, ...)</v>
      </c>
      <c r="E20" s="139" t="str">
        <f>VLOOKUP(TRIM(MID($A20,1,FIND(" ",$A20))),統計函數!$A:$E,1,0)</f>
        <v>COUNT</v>
      </c>
      <c r="F20" s="140"/>
      <c r="G20" s="140" t="str">
        <f>VLOOKUP(TRIM(MID($A20,1,FIND(" ",$A20))),統計函數!$A:$E,5,0)</f>
        <v>7-1</v>
      </c>
      <c r="H20" s="139"/>
    </row>
    <row r="21" spans="1:8" s="137" customFormat="1" ht="16.75" x14ac:dyDescent="0.4">
      <c r="A21" s="141" t="s">
        <v>616</v>
      </c>
      <c r="B21" s="142" t="s">
        <v>617</v>
      </c>
      <c r="C21" s="139" t="str">
        <f>VLOOKUP(TRIM(MID($A21,1,FIND(" ",$A21))),統計函數!$A:$E,4,0)</f>
        <v>計數</v>
      </c>
      <c r="D21" s="206" t="str">
        <f>VLOOKUP(TRIM(MID($A21,1,FIND(" ",$A21))),統計函數!$A:$E,3,0)</f>
        <v>COUNTA(value1,value2, ...)</v>
      </c>
      <c r="E21" s="139" t="str">
        <f>VLOOKUP(TRIM(MID($A21,1,FIND(" ",$A21))),統計函數!$A:$E,1,0)</f>
        <v>COUNTA</v>
      </c>
      <c r="F21" s="140"/>
      <c r="G21" s="140" t="str">
        <f>VLOOKUP(TRIM(MID($A21,1,FIND(" ",$A21))),統計函數!$A:$E,5,0)</f>
        <v>7-1</v>
      </c>
      <c r="H21" s="139"/>
    </row>
    <row r="22" spans="1:8" s="137" customFormat="1" ht="16.75" x14ac:dyDescent="0.4">
      <c r="A22" s="138" t="s">
        <v>618</v>
      </c>
      <c r="B22" s="139" t="s">
        <v>619</v>
      </c>
      <c r="C22" s="139" t="str">
        <f>VLOOKUP(TRIM(MID($A22,1,FIND(" ",$A22))),統計函數!$A:$E,4,0)</f>
        <v>計數</v>
      </c>
      <c r="D22" s="206" t="str">
        <f>VLOOKUP(TRIM(MID($A22,1,FIND(" ",$A22))),統計函數!$A:$E,3,0)</f>
        <v>countblank(range)</v>
      </c>
      <c r="E22" s="139" t="str">
        <f>VLOOKUP(TRIM(MID($A22,1,FIND(" ",$A22))),統計函數!$A:$E,1,0)</f>
        <v>COUNTBLANK</v>
      </c>
      <c r="F22" s="140"/>
      <c r="G22" s="140" t="str">
        <f>VLOOKUP(TRIM(MID($A22,1,FIND(" ",$A22))),統計函數!$A:$E,5,0)</f>
        <v>7-3</v>
      </c>
      <c r="H22" s="139"/>
    </row>
    <row r="23" spans="1:8" s="137" customFormat="1" ht="16.75" x14ac:dyDescent="0.4">
      <c r="A23" s="141" t="s">
        <v>620</v>
      </c>
      <c r="B23" s="142" t="s">
        <v>621</v>
      </c>
      <c r="C23" s="139" t="str">
        <f>VLOOKUP(TRIM(MID($A23,1,FIND(" ",$A23))),統計函數!$A:$E,4,0)</f>
        <v>計數</v>
      </c>
      <c r="D23" s="206" t="str">
        <f>VLOOKUP(TRIM(MID($A23,1,FIND(" ",$A23))),統計函數!$A:$E,3,0)</f>
        <v>countif(range,criteria)</v>
      </c>
      <c r="E23" s="139" t="str">
        <f>VLOOKUP(TRIM(MID($A23,1,FIND(" ",$A23))),統計函數!$A:$E,1,0)</f>
        <v>COUNTIF</v>
      </c>
      <c r="F23" s="140"/>
      <c r="G23" s="140" t="str">
        <f>VLOOKUP(TRIM(MID($A23,1,FIND(" ",$A23))),統計函數!$A:$E,5,0)</f>
        <v>7-2</v>
      </c>
      <c r="H23" s="139"/>
    </row>
    <row r="24" spans="1:8" s="137" customFormat="1" ht="16.75" x14ac:dyDescent="0.4">
      <c r="A24" s="138" t="s">
        <v>622</v>
      </c>
      <c r="B24" s="139" t="s">
        <v>623</v>
      </c>
      <c r="C24" s="139" t="e">
        <f>VLOOKUP(TRIM(MID($A24,1,FIND(" ",$A24))),統計函數!$A:$E,4,0)</f>
        <v>#N/A</v>
      </c>
      <c r="D24" s="206" t="e">
        <f>VLOOKUP(TRIM(MID($A24,1,FIND(" ",$A24))),統計函數!$A:$E,3,0)</f>
        <v>#N/A</v>
      </c>
      <c r="E24" s="209" t="e">
        <f>VLOOKUP(TRIM(MID($A24,1,FIND(" ",$A24))),統計函數!$A:$E,1,0)</f>
        <v>#N/A</v>
      </c>
      <c r="F24" s="140"/>
      <c r="G24" s="140" t="e">
        <f>VLOOKUP(TRIM(MID($A24,1,FIND(" ",$A24))),統計函數!$A:$E,5,0)</f>
        <v>#N/A</v>
      </c>
      <c r="H24" s="139"/>
    </row>
    <row r="25" spans="1:8" s="137" customFormat="1" ht="16.75" x14ac:dyDescent="0.4">
      <c r="A25" s="141" t="s">
        <v>624</v>
      </c>
      <c r="B25" s="142" t="s">
        <v>625</v>
      </c>
      <c r="C25" s="139" t="e">
        <f>VLOOKUP(TRIM(MID($A25,1,FIND(" ",$A25))),統計函數!$A:$E,4,0)</f>
        <v>#N/A</v>
      </c>
      <c r="D25" s="206" t="e">
        <f>VLOOKUP(TRIM(MID($A25,1,FIND(" ",$A25))),統計函數!$A:$E,3,0)</f>
        <v>#N/A</v>
      </c>
      <c r="E25" s="209" t="e">
        <f>VLOOKUP(TRIM(MID($A25,1,FIND(" ",$A25))),統計函數!$A:$E,1,0)</f>
        <v>#N/A</v>
      </c>
      <c r="F25" s="140"/>
      <c r="G25" s="140" t="e">
        <f>VLOOKUP(TRIM(MID($A25,1,FIND(" ",$A25))),統計函數!$A:$E,5,0)</f>
        <v>#N/A</v>
      </c>
      <c r="H25" s="139"/>
    </row>
    <row r="26" spans="1:8" s="137" customFormat="1" ht="16.75" x14ac:dyDescent="0.4">
      <c r="A26" s="138" t="s">
        <v>626</v>
      </c>
      <c r="B26" s="139" t="s">
        <v>627</v>
      </c>
      <c r="C26" s="139" t="e">
        <f>VLOOKUP(TRIM(MID($A26,1,FIND(" ",$A26))),統計函數!$A:$E,4,0)</f>
        <v>#N/A</v>
      </c>
      <c r="D26" s="206" t="e">
        <f>VLOOKUP(TRIM(MID($A26,1,FIND(" ",$A26))),統計函數!$A:$E,3,0)</f>
        <v>#N/A</v>
      </c>
      <c r="E26" s="209" t="e">
        <f>VLOOKUP(TRIM(MID($A26,1,FIND(" ",$A26))),統計函數!$A:$E,1,0)</f>
        <v>#N/A</v>
      </c>
      <c r="F26" s="140"/>
      <c r="G26" s="140" t="e">
        <f>VLOOKUP(TRIM(MID($A26,1,FIND(" ",$A26))),統計函數!$A:$E,5,0)</f>
        <v>#N/A</v>
      </c>
      <c r="H26" s="139"/>
    </row>
    <row r="27" spans="1:8" s="137" customFormat="1" ht="16.75" x14ac:dyDescent="0.4">
      <c r="A27" s="141" t="s">
        <v>628</v>
      </c>
      <c r="B27" s="142" t="s">
        <v>629</v>
      </c>
      <c r="C27" s="139" t="str">
        <f>VLOOKUP(TRIM(MID($A27,1,FIND(" ",$A27))),統計函數!$A:$E,4,0)</f>
        <v>平方和</v>
      </c>
      <c r="D27" s="206" t="str">
        <f>VLOOKUP(TRIM(MID($A27,1,FIND(" ",$A27))),統計函數!$A:$E,3,0)</f>
        <v>DEVSQ(number1,number2,...)</v>
      </c>
      <c r="E27" s="139" t="str">
        <f>VLOOKUP(TRIM(MID($A27,1,FIND(" ",$A27))),統計函數!$A:$E,1,0)</f>
        <v>DEVSQ</v>
      </c>
      <c r="F27" s="140"/>
      <c r="G27" s="140">
        <f>VLOOKUP(TRIM(MID($A27,1,FIND(" ",$A27))),統計函數!$A:$E,5,0)</f>
        <v>0</v>
      </c>
      <c r="H27" s="139"/>
    </row>
    <row r="28" spans="1:8" s="137" customFormat="1" ht="16.75" x14ac:dyDescent="0.4">
      <c r="A28" s="138" t="s">
        <v>630</v>
      </c>
      <c r="B28" s="139" t="s">
        <v>631</v>
      </c>
      <c r="C28" s="139" t="e">
        <f>VLOOKUP(TRIM(MID($A28,1,FIND(" ",$A28))),統計函數!$A:$E,4,0)</f>
        <v>#N/A</v>
      </c>
      <c r="D28" s="206" t="e">
        <f>VLOOKUP(TRIM(MID($A28,1,FIND(" ",$A28))),統計函數!$A:$E,3,0)</f>
        <v>#N/A</v>
      </c>
      <c r="E28" s="209" t="e">
        <f>VLOOKUP(TRIM(MID($A28,1,FIND(" ",$A28))),統計函數!$A:$E,1,0)</f>
        <v>#N/A</v>
      </c>
      <c r="F28" s="140"/>
      <c r="G28" s="140" t="e">
        <f>VLOOKUP(TRIM(MID($A28,1,FIND(" ",$A28))),統計函數!$A:$E,5,0)</f>
        <v>#N/A</v>
      </c>
      <c r="H28" s="139"/>
    </row>
    <row r="29" spans="1:8" s="137" customFormat="1" ht="16.75" x14ac:dyDescent="0.4">
      <c r="A29" s="141" t="s">
        <v>632</v>
      </c>
      <c r="B29" s="142" t="s">
        <v>633</v>
      </c>
      <c r="C29" s="139" t="e">
        <f>VLOOKUP(TRIM(MID($A29,1,FIND(" ",$A29))),統計函數!$A:$E,4,0)</f>
        <v>#N/A</v>
      </c>
      <c r="D29" s="206" t="e">
        <f>VLOOKUP(TRIM(MID($A29,1,FIND(" ",$A29))),統計函數!$A:$E,3,0)</f>
        <v>#N/A</v>
      </c>
      <c r="E29" s="209" t="e">
        <f>VLOOKUP(TRIM(MID($A29,1,FIND(" ",$A29))),統計函數!$A:$E,1,0)</f>
        <v>#N/A</v>
      </c>
      <c r="F29" s="140"/>
      <c r="G29" s="140" t="e">
        <f>VLOOKUP(TRIM(MID($A29,1,FIND(" ",$A29))),統計函數!$A:$E,5,0)</f>
        <v>#N/A</v>
      </c>
      <c r="H29" s="139"/>
    </row>
    <row r="30" spans="1:8" s="137" customFormat="1" ht="16.75" x14ac:dyDescent="0.4">
      <c r="A30" s="138" t="s">
        <v>634</v>
      </c>
      <c r="B30" s="139" t="s">
        <v>633</v>
      </c>
      <c r="C30" s="139" t="e">
        <f>VLOOKUP(TRIM(MID($A30,1,FIND(" ",$A30))),統計函數!$A:$E,4,0)</f>
        <v>#N/A</v>
      </c>
      <c r="D30" s="206" t="e">
        <f>VLOOKUP(TRIM(MID($A30,1,FIND(" ",$A30))),統計函數!$A:$E,3,0)</f>
        <v>#N/A</v>
      </c>
      <c r="E30" s="209" t="e">
        <f>VLOOKUP(TRIM(MID($A30,1,FIND(" ",$A30))),統計函數!$A:$E,1,0)</f>
        <v>#N/A</v>
      </c>
      <c r="F30" s="140"/>
      <c r="G30" s="140" t="e">
        <f>VLOOKUP(TRIM(MID($A30,1,FIND(" ",$A30))),統計函數!$A:$E,5,0)</f>
        <v>#N/A</v>
      </c>
      <c r="H30" s="139"/>
    </row>
    <row r="31" spans="1:8" s="137" customFormat="1" ht="16.75" x14ac:dyDescent="0.4">
      <c r="A31" s="141" t="s">
        <v>635</v>
      </c>
      <c r="B31" s="142" t="s">
        <v>636</v>
      </c>
      <c r="C31" s="139" t="e">
        <f>VLOOKUP(TRIM(MID($A31,1,FIND(" ",$A31))),統計函數!$A:$E,4,0)</f>
        <v>#N/A</v>
      </c>
      <c r="D31" s="206" t="e">
        <f>VLOOKUP(TRIM(MID($A31,1,FIND(" ",$A31))),統計函數!$A:$E,3,0)</f>
        <v>#N/A</v>
      </c>
      <c r="E31" s="209" t="e">
        <f>VLOOKUP(TRIM(MID($A31,1,FIND(" ",$A31))),統計函數!$A:$E,1,0)</f>
        <v>#N/A</v>
      </c>
      <c r="F31" s="140"/>
      <c r="G31" s="140" t="e">
        <f>VLOOKUP(TRIM(MID($A31,1,FIND(" ",$A31))),統計函數!$A:$E,5,0)</f>
        <v>#N/A</v>
      </c>
      <c r="H31" s="139"/>
    </row>
    <row r="32" spans="1:8" s="137" customFormat="1" ht="16.75" x14ac:dyDescent="0.4">
      <c r="A32" s="138" t="s">
        <v>637</v>
      </c>
      <c r="B32" s="139" t="s">
        <v>636</v>
      </c>
      <c r="C32" s="139" t="e">
        <f>VLOOKUP(TRIM(MID($A32,1,FIND(" ",$A32))),統計函數!$A:$E,4,0)</f>
        <v>#N/A</v>
      </c>
      <c r="D32" s="206" t="e">
        <f>VLOOKUP(TRIM(MID($A32,1,FIND(" ",$A32))),統計函數!$A:$E,3,0)</f>
        <v>#N/A</v>
      </c>
      <c r="E32" s="209" t="e">
        <f>VLOOKUP(TRIM(MID($A32,1,FIND(" ",$A32))),統計函數!$A:$E,1,0)</f>
        <v>#N/A</v>
      </c>
      <c r="F32" s="140"/>
      <c r="G32" s="140" t="e">
        <f>VLOOKUP(TRIM(MID($A32,1,FIND(" ",$A32))),統計函數!$A:$E,5,0)</f>
        <v>#N/A</v>
      </c>
      <c r="H32" s="139"/>
    </row>
    <row r="33" spans="1:8" s="137" customFormat="1" ht="16.75" x14ac:dyDescent="0.4">
      <c r="A33" s="141" t="s">
        <v>638</v>
      </c>
      <c r="B33" s="142" t="s">
        <v>639</v>
      </c>
      <c r="C33" s="139" t="e">
        <f>VLOOKUP(TRIM(MID($A33,1,FIND(" ",$A33))),統計函數!$A:$E,4,0)</f>
        <v>#N/A</v>
      </c>
      <c r="D33" s="206" t="e">
        <f>VLOOKUP(TRIM(MID($A33,1,FIND(" ",$A33))),統計函數!$A:$E,3,0)</f>
        <v>#N/A</v>
      </c>
      <c r="E33" s="209" t="e">
        <f>VLOOKUP(TRIM(MID($A33,1,FIND(" ",$A33))),統計函數!$A:$E,1,0)</f>
        <v>#N/A</v>
      </c>
      <c r="F33" s="140"/>
      <c r="G33" s="140" t="e">
        <f>VLOOKUP(TRIM(MID($A33,1,FIND(" ",$A33))),統計函數!$A:$E,5,0)</f>
        <v>#N/A</v>
      </c>
      <c r="H33" s="139"/>
    </row>
    <row r="34" spans="1:8" s="137" customFormat="1" ht="16.75" x14ac:dyDescent="0.4">
      <c r="A34" s="138" t="s">
        <v>640</v>
      </c>
      <c r="B34" s="139" t="s">
        <v>641</v>
      </c>
      <c r="C34" s="139" t="str">
        <f>VLOOKUP(TRIM(MID($A34,1,FIND(" ",$A34))),統計函數!$A:$E,4,0)</f>
        <v>費雪轉換</v>
      </c>
      <c r="D34" s="206" t="str">
        <f>VLOOKUP(TRIM(MID($A34,1,FIND(" ",$A34))),統計函數!$A:$E,3,0)</f>
        <v>FISHER(x)</v>
      </c>
      <c r="E34" s="139" t="str">
        <f>VLOOKUP(TRIM(MID($A34,1,FIND(" ",$A34))),統計函數!$A:$E,1,0)</f>
        <v>FISHER</v>
      </c>
      <c r="F34" s="140"/>
      <c r="G34" s="140">
        <f>VLOOKUP(TRIM(MID($A34,1,FIND(" ",$A34))),統計函數!$A:$E,5,0)</f>
        <v>0</v>
      </c>
      <c r="H34" s="139"/>
    </row>
    <row r="35" spans="1:8" s="137" customFormat="1" ht="16.75" x14ac:dyDescent="0.4">
      <c r="A35" s="141" t="s">
        <v>642</v>
      </c>
      <c r="B35" s="142" t="s">
        <v>643</v>
      </c>
      <c r="C35" s="139" t="str">
        <f>VLOOKUP(TRIM(MID($A35,1,FIND(" ",$A35))),統計函數!$A:$E,4,0)</f>
        <v>費雪轉換</v>
      </c>
      <c r="D35" s="206" t="str">
        <f>VLOOKUP(TRIM(MID($A35,1,FIND(" ",$A35))),統計函數!$A:$E,3,0)</f>
        <v>FISHERINV(y)</v>
      </c>
      <c r="E35" s="139" t="str">
        <f>VLOOKUP(TRIM(MID($A35,1,FIND(" ",$A35))),統計函數!$A:$E,1,0)</f>
        <v>FISHERINV</v>
      </c>
      <c r="F35" s="140"/>
      <c r="G35" s="140">
        <f>VLOOKUP(TRIM(MID($A35,1,FIND(" ",$A35))),統計函數!$A:$E,5,0)</f>
        <v>0</v>
      </c>
      <c r="H35" s="139"/>
    </row>
    <row r="36" spans="1:8" s="137" customFormat="1" ht="16.75" x14ac:dyDescent="0.4">
      <c r="A36" s="211" t="s">
        <v>644</v>
      </c>
      <c r="B36" s="212" t="s">
        <v>645</v>
      </c>
      <c r="C36" s="212" t="str">
        <f>VLOOKUP(TRIM(MID($A36,1,FIND(" ",$A36))),統計函數!$A:$E,4,0)</f>
        <v>趨勢</v>
      </c>
      <c r="D36" s="213" t="str">
        <f>VLOOKUP(TRIM(MID($A36,1,FIND(" ",$A36))),統計函數!$A:$E,3,0)</f>
        <v>FORECAST(x,known_y's,known_x's)</v>
      </c>
      <c r="E36" s="212" t="str">
        <f>VLOOKUP(TRIM(MID($A36,1,FIND(" ",$A36))),統計函數!$A:$E,1,0)</f>
        <v>FORECAST</v>
      </c>
      <c r="F36" s="214"/>
      <c r="G36" s="214" t="str">
        <f>VLOOKUP(TRIM(MID($A36,1,FIND(" ",$A36))),統計函數!$A:$E,5,0)</f>
        <v>9-9</v>
      </c>
      <c r="H36" s="212" t="s">
        <v>1052</v>
      </c>
    </row>
    <row r="37" spans="1:8" s="137" customFormat="1" ht="16.75" x14ac:dyDescent="0.4">
      <c r="A37" s="141" t="s">
        <v>646</v>
      </c>
      <c r="B37" s="142" t="s">
        <v>647</v>
      </c>
      <c r="C37" s="139" t="str">
        <f>VLOOKUP(TRIM(MID($A37,1,FIND(" ",$A37))),統計函數!$A:$E,4,0)</f>
        <v>頻率分配</v>
      </c>
      <c r="D37" s="206" t="str">
        <f>VLOOKUP(TRIM(MID($A37,1,FIND(" ",$A37))),統計函數!$A:$E,3,0)</f>
        <v>FREQUENCY(data_array,bins_array)</v>
      </c>
      <c r="E37" s="139" t="str">
        <f>VLOOKUP(TRIM(MID($A37,1,FIND(" ",$A37))),統計函數!$A:$E,1,0)</f>
        <v>FREQUENCY</v>
      </c>
      <c r="F37" s="140"/>
      <c r="G37" s="140" t="str">
        <f>VLOOKUP(TRIM(MID($A37,1,FIND(" ",$A37))),統計函數!$A:$E,5,0)</f>
        <v>7-13</v>
      </c>
      <c r="H37" s="139"/>
    </row>
    <row r="38" spans="1:8" s="137" customFormat="1" ht="16.75" x14ac:dyDescent="0.4">
      <c r="A38" s="143" t="s">
        <v>648</v>
      </c>
      <c r="B38" s="144" t="s">
        <v>649</v>
      </c>
      <c r="C38" s="144" t="e">
        <f>VLOOKUP(TRIM(MID($A38,1,FIND(" ",$A38))),統計函數!$A:$E,4,0)</f>
        <v>#N/A</v>
      </c>
      <c r="D38" s="207" t="e">
        <f>VLOOKUP(TRIM(MID($A38,1,FIND(" ",$A38))),統計函數!$A:$E,3,0)</f>
        <v>#N/A</v>
      </c>
      <c r="E38" s="210" t="e">
        <f>VLOOKUP(TRIM(MID($A38,1,FIND(" ",$A38))),統計函數!$A:$E,1,0)</f>
        <v>#N/A</v>
      </c>
      <c r="F38" s="145" t="s">
        <v>596</v>
      </c>
      <c r="G38" s="145" t="e">
        <f>VLOOKUP(TRIM(MID($A38,1,FIND(" ",$A38))),統計函數!$A:$E,5,0)</f>
        <v>#N/A</v>
      </c>
      <c r="H38" s="144" t="e">
        <f>VLOOKUP(A38,#REF!,2,0)</f>
        <v>#REF!</v>
      </c>
    </row>
    <row r="39" spans="1:8" s="137" customFormat="1" ht="16.75" x14ac:dyDescent="0.4">
      <c r="A39" s="141" t="s">
        <v>650</v>
      </c>
      <c r="B39" s="142" t="s">
        <v>651</v>
      </c>
      <c r="C39" s="139" t="e">
        <f>VLOOKUP(TRIM(MID($A39,1,FIND(" ",$A39))),統計函數!$A:$E,4,0)</f>
        <v>#N/A</v>
      </c>
      <c r="D39" s="206" t="e">
        <f>VLOOKUP(TRIM(MID($A39,1,FIND(" ",$A39))),統計函數!$A:$E,3,0)</f>
        <v>#N/A</v>
      </c>
      <c r="E39" s="209" t="e">
        <f>VLOOKUP(TRIM(MID($A39,1,FIND(" ",$A39))),統計函數!$A:$E,1,0)</f>
        <v>#N/A</v>
      </c>
      <c r="F39" s="140"/>
      <c r="G39" s="140" t="e">
        <f>VLOOKUP(TRIM(MID($A39,1,FIND(" ",$A39))),統計函數!$A:$E,5,0)</f>
        <v>#N/A</v>
      </c>
      <c r="H39" s="139"/>
    </row>
    <row r="40" spans="1:8" s="137" customFormat="1" ht="16.75" x14ac:dyDescent="0.4">
      <c r="A40" s="138" t="s">
        <v>652</v>
      </c>
      <c r="B40" s="139" t="s">
        <v>653</v>
      </c>
      <c r="C40" s="139" t="e">
        <f>VLOOKUP(TRIM(MID($A40,1,FIND(" ",$A40))),統計函數!$A:$E,4,0)</f>
        <v>#N/A</v>
      </c>
      <c r="D40" s="206" t="e">
        <f>VLOOKUP(TRIM(MID($A40,1,FIND(" ",$A40))),統計函數!$A:$E,3,0)</f>
        <v>#N/A</v>
      </c>
      <c r="E40" s="209" t="e">
        <f>VLOOKUP(TRIM(MID($A40,1,FIND(" ",$A40))),統計函數!$A:$E,1,0)</f>
        <v>#N/A</v>
      </c>
      <c r="F40" s="140"/>
      <c r="G40" s="140" t="e">
        <f>VLOOKUP(TRIM(MID($A40,1,FIND(" ",$A40))),統計函數!$A:$E,5,0)</f>
        <v>#N/A</v>
      </c>
      <c r="H40" s="139"/>
    </row>
    <row r="41" spans="1:8" s="137" customFormat="1" ht="16.75" x14ac:dyDescent="0.4">
      <c r="A41" s="141" t="s">
        <v>654</v>
      </c>
      <c r="B41" s="142" t="s">
        <v>655</v>
      </c>
      <c r="C41" s="139" t="str">
        <f>VLOOKUP(TRIM(MID($A41,1,FIND(" ",$A41))),統計函數!$A:$E,4,0)</f>
        <v>自然對數</v>
      </c>
      <c r="D41" s="206" t="str">
        <f>VLOOKUP(TRIM(MID($A41,1,FIND(" ",$A41))),統計函數!$A:$E,3,0)</f>
        <v>GAMMALN(x)</v>
      </c>
      <c r="E41" s="139" t="str">
        <f>VLOOKUP(TRIM(MID($A41,1,FIND(" ",$A41))),統計函數!$A:$E,1,0)</f>
        <v>GAMMALN</v>
      </c>
      <c r="F41" s="140"/>
      <c r="G41" s="140">
        <f>VLOOKUP(TRIM(MID($A41,1,FIND(" ",$A41))),統計函數!$A:$E,5,0)</f>
        <v>0</v>
      </c>
      <c r="H41" s="139"/>
    </row>
    <row r="42" spans="1:8" s="137" customFormat="1" ht="16.75" x14ac:dyDescent="0.4">
      <c r="A42" s="138" t="s">
        <v>656</v>
      </c>
      <c r="B42" s="139" t="s">
        <v>655</v>
      </c>
      <c r="C42" s="139" t="e">
        <f>VLOOKUP(TRIM(MID($A42,1,FIND(" ",$A42))),統計函數!$A:$E,4,0)</f>
        <v>#N/A</v>
      </c>
      <c r="D42" s="206" t="e">
        <f>VLOOKUP(TRIM(MID($A42,1,FIND(" ",$A42))),統計函數!$A:$E,3,0)</f>
        <v>#N/A</v>
      </c>
      <c r="E42" s="209" t="e">
        <f>VLOOKUP(TRIM(MID($A42,1,FIND(" ",$A42))),統計函數!$A:$E,1,0)</f>
        <v>#N/A</v>
      </c>
      <c r="F42" s="140"/>
      <c r="G42" s="140" t="e">
        <f>VLOOKUP(TRIM(MID($A42,1,FIND(" ",$A42))),統計函數!$A:$E,5,0)</f>
        <v>#N/A</v>
      </c>
      <c r="H42" s="139"/>
    </row>
    <row r="43" spans="1:8" s="137" customFormat="1" ht="16.75" x14ac:dyDescent="0.4">
      <c r="A43" s="143" t="s">
        <v>657</v>
      </c>
      <c r="B43" s="144" t="s">
        <v>658</v>
      </c>
      <c r="C43" s="144" t="e">
        <f>VLOOKUP(TRIM(MID($A43,1,FIND(" ",$A43))),統計函數!$A:$E,4,0)</f>
        <v>#N/A</v>
      </c>
      <c r="D43" s="207" t="e">
        <f>VLOOKUP(TRIM(MID($A43,1,FIND(" ",$A43))),統計函數!$A:$E,3,0)</f>
        <v>#N/A</v>
      </c>
      <c r="E43" s="210" t="e">
        <f>VLOOKUP(TRIM(MID($A43,1,FIND(" ",$A43))),統計函數!$A:$E,1,0)</f>
        <v>#N/A</v>
      </c>
      <c r="F43" s="145" t="s">
        <v>596</v>
      </c>
      <c r="G43" s="145" t="e">
        <f>VLOOKUP(TRIM(MID($A43,1,FIND(" ",$A43))),統計函數!$A:$E,5,0)</f>
        <v>#N/A</v>
      </c>
      <c r="H43" s="144" t="e">
        <f>VLOOKUP(A43,#REF!,2,0)</f>
        <v>#REF!</v>
      </c>
    </row>
    <row r="44" spans="1:8" s="137" customFormat="1" ht="16.75" x14ac:dyDescent="0.4">
      <c r="A44" s="138" t="s">
        <v>659</v>
      </c>
      <c r="B44" s="139" t="s">
        <v>660</v>
      </c>
      <c r="C44" s="139" t="str">
        <f>VLOOKUP(TRIM(MID($A44,1,FIND(" ",$A44))),統計函數!$A:$E,4,0)</f>
        <v>平均數</v>
      </c>
      <c r="D44" s="206" t="str">
        <f>VLOOKUP(TRIM(MID($A44,1,FIND(" ",$A44))),統計函數!$A:$E,3,0)</f>
        <v>GEOMEAN(number1,number2, ...)</v>
      </c>
      <c r="E44" s="139" t="str">
        <f>VLOOKUP(TRIM(MID($A44,1,FIND(" ",$A44))),統計函數!$A:$E,1,0)</f>
        <v>GEOMEAN</v>
      </c>
      <c r="F44" s="140"/>
      <c r="G44" s="140">
        <f>VLOOKUP(TRIM(MID($A44,1,FIND(" ",$A44))),統計函數!$A:$E,5,0)</f>
        <v>0</v>
      </c>
      <c r="H44" s="139"/>
    </row>
    <row r="45" spans="1:8" s="137" customFormat="1" ht="16.75" x14ac:dyDescent="0.4">
      <c r="A45" s="211" t="s">
        <v>661</v>
      </c>
      <c r="B45" s="212" t="s">
        <v>662</v>
      </c>
      <c r="C45" s="212" t="str">
        <f>VLOOKUP(TRIM(MID($A45,1,FIND(" ",$A45))),統計函數!$A:$E,4,0)</f>
        <v>趨勢</v>
      </c>
      <c r="D45" s="213" t="str">
        <f>VLOOKUP(TRIM(MID($A45,1,FIND(" ",$A45))),統計函數!$A:$E,3,0)</f>
        <v>GROWTH(known_y's,known_x's,new_x's,const)</v>
      </c>
      <c r="E45" s="212" t="str">
        <f>VLOOKUP(TRIM(MID($A45,1,FIND(" ",$A45))),統計函數!$A:$E,1,0)</f>
        <v>GROWTH</v>
      </c>
      <c r="F45" s="214"/>
      <c r="G45" s="214" t="str">
        <f>VLOOKUP(TRIM(MID($A45,1,FIND(" ",$A45))),統計函數!$A:$E,5,0)</f>
        <v>9-12</v>
      </c>
      <c r="H45" s="212" t="s">
        <v>1052</v>
      </c>
    </row>
    <row r="46" spans="1:8" s="137" customFormat="1" ht="16.75" x14ac:dyDescent="0.4">
      <c r="A46" s="138" t="s">
        <v>663</v>
      </c>
      <c r="B46" s="139" t="s">
        <v>664</v>
      </c>
      <c r="C46" s="139" t="str">
        <f>VLOOKUP(TRIM(MID($A46,1,FIND(" ",$A46))),統計函數!$A:$E,4,0)</f>
        <v>平均值</v>
      </c>
      <c r="D46" s="206" t="str">
        <f>VLOOKUP(TRIM(MID($A46,1,FIND(" ",$A46))),統計函數!$A:$E,3,0)</f>
        <v>HARMEAN(number1,number2, ...)</v>
      </c>
      <c r="E46" s="139" t="str">
        <f>VLOOKUP(TRIM(MID($A46,1,FIND(" ",$A46))),統計函數!$A:$E,1,0)</f>
        <v>HARMEAN</v>
      </c>
      <c r="F46" s="140"/>
      <c r="G46" s="140">
        <f>VLOOKUP(TRIM(MID($A46,1,FIND(" ",$A46))),統計函數!$A:$E,5,0)</f>
        <v>0</v>
      </c>
      <c r="H46" s="139"/>
    </row>
    <row r="47" spans="1:8" s="137" customFormat="1" ht="16.75" x14ac:dyDescent="0.4">
      <c r="A47" s="141" t="s">
        <v>665</v>
      </c>
      <c r="B47" s="142" t="s">
        <v>666</v>
      </c>
      <c r="C47" s="139" t="e">
        <f>VLOOKUP(TRIM(MID($A47,1,FIND(" ",$A47))),統計函數!$A:$E,4,0)</f>
        <v>#N/A</v>
      </c>
      <c r="D47" s="206" t="e">
        <f>VLOOKUP(TRIM(MID($A47,1,FIND(" ",$A47))),統計函數!$A:$E,3,0)</f>
        <v>#N/A</v>
      </c>
      <c r="E47" s="209" t="e">
        <f>VLOOKUP(TRIM(MID($A47,1,FIND(" ",$A47))),統計函數!$A:$E,1,0)</f>
        <v>#N/A</v>
      </c>
      <c r="F47" s="140"/>
      <c r="G47" s="140" t="e">
        <f>VLOOKUP(TRIM(MID($A47,1,FIND(" ",$A47))),統計函數!$A:$E,5,0)</f>
        <v>#N/A</v>
      </c>
      <c r="H47" s="139"/>
    </row>
    <row r="48" spans="1:8" s="137" customFormat="1" ht="16.75" x14ac:dyDescent="0.4">
      <c r="A48" s="211" t="s">
        <v>667</v>
      </c>
      <c r="B48" s="212" t="s">
        <v>668</v>
      </c>
      <c r="C48" s="212" t="str">
        <f>VLOOKUP(TRIM(MID($A48,1,FIND(" ",$A48))),統計函數!$A:$E,4,0)</f>
        <v>迴歸</v>
      </c>
      <c r="D48" s="213" t="str">
        <f>VLOOKUP(TRIM(MID($A48,1,FIND(" ",$A48))),統計函數!$A:$E,3,0)</f>
        <v>INTERCEPT(known_y's,known_x's)</v>
      </c>
      <c r="E48" s="212" t="str">
        <f>VLOOKUP(TRIM(MID($A48,1,FIND(" ",$A48))),統計函數!$A:$E,1,0)</f>
        <v>INTERCEPT</v>
      </c>
      <c r="F48" s="214"/>
      <c r="G48" s="214" t="str">
        <f>VLOOKUP(TRIM(MID($A48,1,FIND(" ",$A48))),統計函數!$A:$E,5,0)</f>
        <v>9-7</v>
      </c>
      <c r="H48" s="212" t="s">
        <v>1052</v>
      </c>
    </row>
    <row r="49" spans="1:8" s="137" customFormat="1" ht="16.75" x14ac:dyDescent="0.4">
      <c r="A49" s="141" t="s">
        <v>669</v>
      </c>
      <c r="B49" s="142" t="s">
        <v>670</v>
      </c>
      <c r="C49" s="139" t="str">
        <f>VLOOKUP(TRIM(MID($A49,1,FIND(" ",$A49))),統計函數!$A:$E,4,0)</f>
        <v>峰度</v>
      </c>
      <c r="D49" s="206" t="str">
        <f>VLOOKUP(TRIM(MID($A49,1,FIND(" ",$A49))),統計函數!$A:$E,3,0)</f>
        <v>KURT(number1,number2, ...)</v>
      </c>
      <c r="E49" s="139" t="str">
        <f>VLOOKUP(TRIM(MID($A49,1,FIND(" ",$A49))),統計函數!$A:$E,1,0)</f>
        <v>KURT</v>
      </c>
      <c r="F49" s="140"/>
      <c r="G49" s="140" t="str">
        <f>VLOOKUP(TRIM(MID($A49,1,FIND(" ",$A49))),統計函數!$A:$E,5,0)</f>
        <v>7-18</v>
      </c>
      <c r="H49" s="139"/>
    </row>
    <row r="50" spans="1:8" s="137" customFormat="1" ht="16.75" x14ac:dyDescent="0.4">
      <c r="A50" s="138" t="s">
        <v>671</v>
      </c>
      <c r="B50" s="139" t="s">
        <v>672</v>
      </c>
      <c r="C50" s="139" t="str">
        <f>VLOOKUP(TRIM(MID($A50,1,FIND(" ",$A50))),統計函數!$A:$E,4,0)</f>
        <v>array</v>
      </c>
      <c r="D50" s="206" t="str">
        <f>VLOOKUP(TRIM(MID($A50,1,FIND(" ",$A50))),統計函數!$A:$E,3,0)</f>
        <v>LARGE(array,k)</v>
      </c>
      <c r="E50" s="139" t="str">
        <f>VLOOKUP(TRIM(MID($A50,1,FIND(" ",$A50))),統計函數!$A:$E,1,0)</f>
        <v>LARGE</v>
      </c>
      <c r="F50" s="140"/>
      <c r="G50" s="140" t="str">
        <f>VLOOKUP(TRIM(MID($A50,1,FIND(" ",$A50))),統計函數!$A:$E,5,0)</f>
        <v>7-20</v>
      </c>
      <c r="H50" s="139"/>
    </row>
    <row r="51" spans="1:8" s="137" customFormat="1" ht="16.75" x14ac:dyDescent="0.4">
      <c r="A51" s="211" t="s">
        <v>673</v>
      </c>
      <c r="B51" s="212" t="s">
        <v>674</v>
      </c>
      <c r="C51" s="212" t="str">
        <f>VLOOKUP(TRIM(MID($A51,1,FIND(" ",$A51))),統計函數!$A:$E,4,0)</f>
        <v>迴歸</v>
      </c>
      <c r="D51" s="213" t="str">
        <f>VLOOKUP(TRIM(MID($A51,1,FIND(" ",$A51))),統計函數!$A:$E,3,0)</f>
        <v>LINEST(known_y's,known_x's,const,stats)</v>
      </c>
      <c r="E51" s="212" t="str">
        <f>VLOOKUP(TRIM(MID($A51,1,FIND(" ",$A51))),統計函數!$A:$E,1,0)</f>
        <v>LINEST</v>
      </c>
      <c r="F51" s="214"/>
      <c r="G51" s="214" t="str">
        <f>VLOOKUP(TRIM(MID($A51,1,FIND(" ",$A51))),統計函數!$A:$E,5,0)</f>
        <v>9-6</v>
      </c>
      <c r="H51" s="212" t="s">
        <v>1052</v>
      </c>
    </row>
    <row r="52" spans="1:8" s="137" customFormat="1" ht="16.75" x14ac:dyDescent="0.4">
      <c r="A52" s="211" t="s">
        <v>675</v>
      </c>
      <c r="B52" s="212" t="s">
        <v>676</v>
      </c>
      <c r="C52" s="212" t="str">
        <f>VLOOKUP(TRIM(MID($A52,1,FIND(" ",$A52))),統計函數!$A:$E,4,0)</f>
        <v>迴歸</v>
      </c>
      <c r="D52" s="213" t="str">
        <f>VLOOKUP(TRIM(MID($A52,1,FIND(" ",$A52))),統計函數!$A:$E,3,0)</f>
        <v>LOGEST(known_y's,known_x's,const,stats)</v>
      </c>
      <c r="E52" s="212" t="str">
        <f>VLOOKUP(TRIM(MID($A52,1,FIND(" ",$A52))),統計函數!$A:$E,1,0)</f>
        <v>LOGEST</v>
      </c>
      <c r="F52" s="214"/>
      <c r="G52" s="214" t="str">
        <f>VLOOKUP(TRIM(MID($A52,1,FIND(" ",$A52))),統計函數!$A:$E,5,0)</f>
        <v>9-11</v>
      </c>
      <c r="H52" s="212" t="s">
        <v>1052</v>
      </c>
    </row>
    <row r="53" spans="1:8" s="137" customFormat="1" ht="16.75" x14ac:dyDescent="0.4">
      <c r="A53" s="141" t="s">
        <v>677</v>
      </c>
      <c r="B53" s="142" t="s">
        <v>678</v>
      </c>
      <c r="C53" s="139" t="e">
        <f>VLOOKUP(TRIM(MID($A53,1,FIND(" ",$A53))),統計函數!$A:$E,4,0)</f>
        <v>#N/A</v>
      </c>
      <c r="D53" s="206" t="e">
        <f>VLOOKUP(TRIM(MID($A53,1,FIND(" ",$A53))),統計函數!$A:$E,3,0)</f>
        <v>#N/A</v>
      </c>
      <c r="E53" s="209" t="e">
        <f>VLOOKUP(TRIM(MID($A53,1,FIND(" ",$A53))),統計函數!$A:$E,1,0)</f>
        <v>#N/A</v>
      </c>
      <c r="F53" s="140"/>
      <c r="G53" s="140" t="e">
        <f>VLOOKUP(TRIM(MID($A53,1,FIND(" ",$A53))),統計函數!$A:$E,5,0)</f>
        <v>#N/A</v>
      </c>
      <c r="H53" s="139"/>
    </row>
    <row r="54" spans="1:8" s="137" customFormat="1" ht="16.75" x14ac:dyDescent="0.4">
      <c r="A54" s="138" t="s">
        <v>679</v>
      </c>
      <c r="B54" s="139" t="s">
        <v>680</v>
      </c>
      <c r="C54" s="139" t="e">
        <f>VLOOKUP(TRIM(MID($A54,1,FIND(" ",$A54))),統計函數!$A:$E,4,0)</f>
        <v>#N/A</v>
      </c>
      <c r="D54" s="206" t="e">
        <f>VLOOKUP(TRIM(MID($A54,1,FIND(" ",$A54))),統計函數!$A:$E,3,0)</f>
        <v>#N/A</v>
      </c>
      <c r="E54" s="209" t="e">
        <f>VLOOKUP(TRIM(MID($A54,1,FIND(" ",$A54))),統計函數!$A:$E,1,0)</f>
        <v>#N/A</v>
      </c>
      <c r="F54" s="140"/>
      <c r="G54" s="140" t="e">
        <f>VLOOKUP(TRIM(MID($A54,1,FIND(" ",$A54))),統計函數!$A:$E,5,0)</f>
        <v>#N/A</v>
      </c>
      <c r="H54" s="139"/>
    </row>
    <row r="55" spans="1:8" s="137" customFormat="1" ht="16.75" x14ac:dyDescent="0.4">
      <c r="A55" s="141" t="s">
        <v>681</v>
      </c>
      <c r="B55" s="142" t="s">
        <v>682</v>
      </c>
      <c r="C55" s="139" t="str">
        <f>VLOOKUP(TRIM(MID($A55,1,FIND(" ",$A55))),統計函數!$A:$E,4,0)</f>
        <v>最大值</v>
      </c>
      <c r="D55" s="206" t="str">
        <f>VLOOKUP(TRIM(MID($A55,1,FIND(" ",$A55))),統計函數!$A:$E,3,0)</f>
        <v>MAX(number1,number2,...)</v>
      </c>
      <c r="E55" s="139" t="str">
        <f>VLOOKUP(TRIM(MID($A55,1,FIND(" ",$A55))),統計函數!$A:$E,1,0)</f>
        <v>MAX</v>
      </c>
      <c r="F55" s="140"/>
      <c r="G55" s="140" t="str">
        <f>VLOOKUP(TRIM(MID($A55,1,FIND(" ",$A55))),統計函數!$A:$E,5,0)</f>
        <v>7-6</v>
      </c>
      <c r="H55" s="139"/>
    </row>
    <row r="56" spans="1:8" s="137" customFormat="1" ht="16.75" x14ac:dyDescent="0.4">
      <c r="A56" s="138" t="s">
        <v>683</v>
      </c>
      <c r="B56" s="139" t="s">
        <v>684</v>
      </c>
      <c r="C56" s="139" t="str">
        <f>VLOOKUP(TRIM(MID($A56,1,FIND(" ",$A56))),統計函數!$A:$E,4,0)</f>
        <v>最大值</v>
      </c>
      <c r="D56" s="206" t="str">
        <f>VLOOKUP(TRIM(MID($A56,1,FIND(" ",$A56))),統計函數!$A:$E,3,0)</f>
        <v>MAXA(value1,value2,...)</v>
      </c>
      <c r="E56" s="139" t="str">
        <f>VLOOKUP(TRIM(MID($A56,1,FIND(" ",$A56))),統計函數!$A:$E,1,0)</f>
        <v>MAXA</v>
      </c>
      <c r="F56" s="140"/>
      <c r="G56" s="140" t="str">
        <f>VLOOKUP(TRIM(MID($A56,1,FIND(" ",$A56))),統計函數!$A:$E,5,0)</f>
        <v>7-6</v>
      </c>
      <c r="H56" s="139"/>
    </row>
    <row r="57" spans="1:8" s="137" customFormat="1" ht="16.75" x14ac:dyDescent="0.4">
      <c r="A57" s="141" t="s">
        <v>685</v>
      </c>
      <c r="B57" s="142" t="s">
        <v>686</v>
      </c>
      <c r="C57" s="139" t="str">
        <f>VLOOKUP(TRIM(MID($A57,1,FIND(" ",$A57))),統計函數!$A:$E,4,0)</f>
        <v>中位數</v>
      </c>
      <c r="D57" s="206" t="str">
        <f>VLOOKUP(TRIM(MID($A57,1,FIND(" ",$A57))),統計函數!$A:$E,3,0)</f>
        <v>MEDIAN(number1,number2, ...)</v>
      </c>
      <c r="E57" s="139" t="str">
        <f>VLOOKUP(TRIM(MID($A57,1,FIND(" ",$A57))),統計函數!$A:$E,1,0)</f>
        <v>MEDIAN</v>
      </c>
      <c r="F57" s="140"/>
      <c r="G57" s="140" t="str">
        <f>VLOOKUP(TRIM(MID($A57,1,FIND(" ",$A57))),統計函數!$A:$E,5,0)</f>
        <v>7-15</v>
      </c>
      <c r="H57" s="139"/>
    </row>
    <row r="58" spans="1:8" s="137" customFormat="1" ht="16.75" x14ac:dyDescent="0.4">
      <c r="A58" s="138" t="s">
        <v>687</v>
      </c>
      <c r="B58" s="139" t="s">
        <v>688</v>
      </c>
      <c r="C58" s="139" t="str">
        <f>VLOOKUP(TRIM(MID($A58,1,FIND(" ",$A58))),統計函數!$A:$E,4,0)</f>
        <v>最小值</v>
      </c>
      <c r="D58" s="206" t="str">
        <f>VLOOKUP(TRIM(MID($A58,1,FIND(" ",$A58))),統計函數!$A:$E,3,0)</f>
        <v>MIN(number1,number2, ...)</v>
      </c>
      <c r="E58" s="139" t="str">
        <f>VLOOKUP(TRIM(MID($A58,1,FIND(" ",$A58))),統計函數!$A:$E,1,0)</f>
        <v>MIN</v>
      </c>
      <c r="F58" s="140"/>
      <c r="G58" s="140" t="str">
        <f>VLOOKUP(TRIM(MID($A58,1,FIND(" ",$A58))),統計函數!$A:$E,5,0)</f>
        <v>7-7</v>
      </c>
      <c r="H58" s="139"/>
    </row>
    <row r="59" spans="1:8" s="137" customFormat="1" ht="16.75" x14ac:dyDescent="0.4">
      <c r="A59" s="141" t="s">
        <v>689</v>
      </c>
      <c r="B59" s="142" t="s">
        <v>690</v>
      </c>
      <c r="C59" s="139" t="str">
        <f>VLOOKUP(TRIM(MID($A59,1,FIND(" ",$A59))),統計函數!$A:$E,4,0)</f>
        <v>最小值</v>
      </c>
      <c r="D59" s="206" t="str">
        <f>VLOOKUP(TRIM(MID($A59,1,FIND(" ",$A59))),統計函數!$A:$E,3,0)</f>
        <v>MINA(value1,value2,...)</v>
      </c>
      <c r="E59" s="139" t="str">
        <f>VLOOKUP(TRIM(MID($A59,1,FIND(" ",$A59))),統計函數!$A:$E,1,0)</f>
        <v>MINA</v>
      </c>
      <c r="F59" s="140"/>
      <c r="G59" s="140" t="str">
        <f>VLOOKUP(TRIM(MID($A59,1,FIND(" ",$A59))),統計函數!$A:$E,5,0)</f>
        <v>7-7</v>
      </c>
      <c r="H59" s="139"/>
    </row>
    <row r="60" spans="1:8" s="137" customFormat="1" ht="16.75" x14ac:dyDescent="0.4">
      <c r="A60" s="138" t="s">
        <v>691</v>
      </c>
      <c r="B60" s="139" t="s">
        <v>692</v>
      </c>
      <c r="C60" s="139" t="e">
        <f>VLOOKUP(TRIM(MID($A60,1,FIND(" ",$A60))),統計函數!$A:$E,4,0)</f>
        <v>#N/A</v>
      </c>
      <c r="D60" s="206" t="e">
        <f>VLOOKUP(TRIM(MID($A60,1,FIND(" ",$A60))),統計函數!$A:$E,3,0)</f>
        <v>#N/A</v>
      </c>
      <c r="E60" s="209" t="e">
        <f>VLOOKUP(TRIM(MID($A60,1,FIND(" ",$A60))),統計函數!$A:$E,1,0)</f>
        <v>#N/A</v>
      </c>
      <c r="F60" s="140"/>
      <c r="G60" s="140" t="e">
        <f>VLOOKUP(TRIM(MID($A60,1,FIND(" ",$A60))),統計函數!$A:$E,5,0)</f>
        <v>#N/A</v>
      </c>
      <c r="H60" s="139"/>
    </row>
    <row r="61" spans="1:8" s="137" customFormat="1" ht="16.75" x14ac:dyDescent="0.4">
      <c r="A61" s="141" t="s">
        <v>693</v>
      </c>
      <c r="B61" s="142" t="s">
        <v>694</v>
      </c>
      <c r="C61" s="139" t="e">
        <f>VLOOKUP(TRIM(MID($A61,1,FIND(" ",$A61))),統計函數!$A:$E,4,0)</f>
        <v>#N/A</v>
      </c>
      <c r="D61" s="206" t="e">
        <f>VLOOKUP(TRIM(MID($A61,1,FIND(" ",$A61))),統計函數!$A:$E,3,0)</f>
        <v>#N/A</v>
      </c>
      <c r="E61" s="209" t="e">
        <f>VLOOKUP(TRIM(MID($A61,1,FIND(" ",$A61))),統計函數!$A:$E,1,0)</f>
        <v>#N/A</v>
      </c>
      <c r="F61" s="140"/>
      <c r="G61" s="140" t="e">
        <f>VLOOKUP(TRIM(MID($A61,1,FIND(" ",$A61))),統計函數!$A:$E,5,0)</f>
        <v>#N/A</v>
      </c>
      <c r="H61" s="139"/>
    </row>
    <row r="62" spans="1:8" s="137" customFormat="1" ht="16.75" x14ac:dyDescent="0.4">
      <c r="A62" s="138" t="s">
        <v>695</v>
      </c>
      <c r="B62" s="139" t="s">
        <v>696</v>
      </c>
      <c r="C62" s="139" t="e">
        <f>VLOOKUP(TRIM(MID($A62,1,FIND(" ",$A62))),統計函數!$A:$E,4,0)</f>
        <v>#N/A</v>
      </c>
      <c r="D62" s="206" t="e">
        <f>VLOOKUP(TRIM(MID($A62,1,FIND(" ",$A62))),統計函數!$A:$E,3,0)</f>
        <v>#N/A</v>
      </c>
      <c r="E62" s="209" t="e">
        <f>VLOOKUP(TRIM(MID($A62,1,FIND(" ",$A62))),統計函數!$A:$E,1,0)</f>
        <v>#N/A</v>
      </c>
      <c r="F62" s="140"/>
      <c r="G62" s="140" t="e">
        <f>VLOOKUP(TRIM(MID($A62,1,FIND(" ",$A62))),統計函數!$A:$E,5,0)</f>
        <v>#N/A</v>
      </c>
      <c r="H62" s="139"/>
    </row>
    <row r="63" spans="1:8" s="137" customFormat="1" ht="16.75" x14ac:dyDescent="0.4">
      <c r="A63" s="141" t="s">
        <v>697</v>
      </c>
      <c r="B63" s="142" t="s">
        <v>698</v>
      </c>
      <c r="C63" s="139" t="e">
        <f>VLOOKUP(TRIM(MID($A63,1,FIND(" ",$A63))),統計函數!$A:$E,4,0)</f>
        <v>#N/A</v>
      </c>
      <c r="D63" s="206" t="e">
        <f>VLOOKUP(TRIM(MID($A63,1,FIND(" ",$A63))),統計函數!$A:$E,3,0)</f>
        <v>#N/A</v>
      </c>
      <c r="E63" s="209" t="e">
        <f>VLOOKUP(TRIM(MID($A63,1,FIND(" ",$A63))),統計函數!$A:$E,1,0)</f>
        <v>#N/A</v>
      </c>
      <c r="F63" s="140"/>
      <c r="G63" s="140" t="e">
        <f>VLOOKUP(TRIM(MID($A63,1,FIND(" ",$A63))),統計函數!$A:$E,5,0)</f>
        <v>#N/A</v>
      </c>
      <c r="H63" s="139"/>
    </row>
    <row r="64" spans="1:8" s="137" customFormat="1" ht="16.75" x14ac:dyDescent="0.4">
      <c r="A64" s="138" t="s">
        <v>699</v>
      </c>
      <c r="B64" s="139" t="s">
        <v>700</v>
      </c>
      <c r="C64" s="139" t="e">
        <f>VLOOKUP(TRIM(MID($A64,1,FIND(" ",$A64))),統計函數!$A:$E,4,0)</f>
        <v>#N/A</v>
      </c>
      <c r="D64" s="206" t="e">
        <f>VLOOKUP(TRIM(MID($A64,1,FIND(" ",$A64))),統計函數!$A:$E,3,0)</f>
        <v>#N/A</v>
      </c>
      <c r="E64" s="209" t="e">
        <f>VLOOKUP(TRIM(MID($A64,1,FIND(" ",$A64))),統計函數!$A:$E,1,0)</f>
        <v>#N/A</v>
      </c>
      <c r="F64" s="140"/>
      <c r="G64" s="140" t="e">
        <f>VLOOKUP(TRIM(MID($A64,1,FIND(" ",$A64))),統計函數!$A:$E,5,0)</f>
        <v>#N/A</v>
      </c>
      <c r="H64" s="139"/>
    </row>
    <row r="65" spans="1:8" s="137" customFormat="1" ht="16.75" x14ac:dyDescent="0.4">
      <c r="A65" s="141" t="s">
        <v>701</v>
      </c>
      <c r="B65" s="142" t="s">
        <v>702</v>
      </c>
      <c r="C65" s="139" t="e">
        <f>VLOOKUP(TRIM(MID($A65,1,FIND(" ",$A65))),統計函數!$A:$E,4,0)</f>
        <v>#N/A</v>
      </c>
      <c r="D65" s="206" t="e">
        <f>VLOOKUP(TRIM(MID($A65,1,FIND(" ",$A65))),統計函數!$A:$E,3,0)</f>
        <v>#N/A</v>
      </c>
      <c r="E65" s="209" t="e">
        <f>VLOOKUP(TRIM(MID($A65,1,FIND(" ",$A65))),統計函數!$A:$E,1,0)</f>
        <v>#N/A</v>
      </c>
      <c r="F65" s="140"/>
      <c r="G65" s="140" t="e">
        <f>VLOOKUP(TRIM(MID($A65,1,FIND(" ",$A65))),統計函數!$A:$E,5,0)</f>
        <v>#N/A</v>
      </c>
      <c r="H65" s="139"/>
    </row>
    <row r="66" spans="1:8" s="137" customFormat="1" ht="16.75" x14ac:dyDescent="0.4">
      <c r="A66" s="138" t="s">
        <v>703</v>
      </c>
      <c r="B66" s="139" t="s">
        <v>704</v>
      </c>
      <c r="C66" s="139" t="e">
        <f>VLOOKUP(TRIM(MID($A66,1,FIND(" ",$A66))),統計函數!$A:$E,4,0)</f>
        <v>#N/A</v>
      </c>
      <c r="D66" s="206" t="e">
        <f>VLOOKUP(TRIM(MID($A66,1,FIND(" ",$A66))),統計函數!$A:$E,3,0)</f>
        <v>#N/A</v>
      </c>
      <c r="E66" s="209" t="e">
        <f>VLOOKUP(TRIM(MID($A66,1,FIND(" ",$A66))),統計函數!$A:$E,1,0)</f>
        <v>#N/A</v>
      </c>
      <c r="F66" s="140"/>
      <c r="G66" s="140" t="e">
        <f>VLOOKUP(TRIM(MID($A66,1,FIND(" ",$A66))),統計函數!$A:$E,5,0)</f>
        <v>#N/A</v>
      </c>
      <c r="H66" s="139"/>
    </row>
    <row r="67" spans="1:8" s="137" customFormat="1" ht="16.75" x14ac:dyDescent="0.4">
      <c r="A67" s="141" t="s">
        <v>705</v>
      </c>
      <c r="B67" s="142" t="s">
        <v>706</v>
      </c>
      <c r="C67" s="139" t="str">
        <f>VLOOKUP(TRIM(MID($A67,1,FIND(" ",$A67))),統計函數!$A:$E,4,0)</f>
        <v>相關係數</v>
      </c>
      <c r="D67" s="206" t="str">
        <f>VLOOKUP(TRIM(MID($A67,1,FIND(" ",$A67))),統計函數!$A:$E,3,0)</f>
        <v>PEARSON(array1,array2)</v>
      </c>
      <c r="E67" s="139" t="str">
        <f>VLOOKUP(TRIM(MID($A67,1,FIND(" ",$A67))),統計函數!$A:$E,1,0)</f>
        <v>PEARSON</v>
      </c>
      <c r="F67" s="140"/>
      <c r="G67" s="140">
        <f>VLOOKUP(TRIM(MID($A67,1,FIND(" ",$A67))),統計函數!$A:$E,5,0)</f>
        <v>0</v>
      </c>
      <c r="H67" s="139"/>
    </row>
    <row r="68" spans="1:8" s="137" customFormat="1" ht="16.75" x14ac:dyDescent="0.4">
      <c r="A68" s="138" t="s">
        <v>707</v>
      </c>
      <c r="B68" s="139" t="s">
        <v>708</v>
      </c>
      <c r="C68" s="139" t="e">
        <f>VLOOKUP(TRIM(MID($A68,1,FIND(" ",$A68))),統計函數!$A:$E,4,0)</f>
        <v>#N/A</v>
      </c>
      <c r="D68" s="206" t="e">
        <f>VLOOKUP(TRIM(MID($A68,1,FIND(" ",$A68))),統計函數!$A:$E,3,0)</f>
        <v>#N/A</v>
      </c>
      <c r="E68" s="209" t="e">
        <f>VLOOKUP(TRIM(MID($A68,1,FIND(" ",$A68))),統計函數!$A:$E,1,0)</f>
        <v>#N/A</v>
      </c>
      <c r="F68" s="140"/>
      <c r="G68" s="140" t="e">
        <f>VLOOKUP(TRIM(MID($A68,1,FIND(" ",$A68))),統計函數!$A:$E,5,0)</f>
        <v>#N/A</v>
      </c>
      <c r="H68" s="139"/>
    </row>
    <row r="69" spans="1:8" s="137" customFormat="1" ht="16.75" x14ac:dyDescent="0.4">
      <c r="A69" s="141" t="s">
        <v>709</v>
      </c>
      <c r="B69" s="142" t="s">
        <v>710</v>
      </c>
      <c r="C69" s="139" t="e">
        <f>VLOOKUP(TRIM(MID($A69,1,FIND(" ",$A69))),統計函數!$A:$E,4,0)</f>
        <v>#N/A</v>
      </c>
      <c r="D69" s="206" t="e">
        <f>VLOOKUP(TRIM(MID($A69,1,FIND(" ",$A69))),統計函數!$A:$E,3,0)</f>
        <v>#N/A</v>
      </c>
      <c r="E69" s="209" t="e">
        <f>VLOOKUP(TRIM(MID($A69,1,FIND(" ",$A69))),統計函數!$A:$E,1,0)</f>
        <v>#N/A</v>
      </c>
      <c r="F69" s="140"/>
      <c r="G69" s="140" t="e">
        <f>VLOOKUP(TRIM(MID($A69,1,FIND(" ",$A69))),統計函數!$A:$E,5,0)</f>
        <v>#N/A</v>
      </c>
      <c r="H69" s="139"/>
    </row>
    <row r="70" spans="1:8" s="137" customFormat="1" ht="16.75" x14ac:dyDescent="0.4">
      <c r="A70" s="138" t="s">
        <v>711</v>
      </c>
      <c r="B70" s="139" t="s">
        <v>712</v>
      </c>
      <c r="C70" s="139" t="e">
        <f>VLOOKUP(TRIM(MID($A70,1,FIND(" ",$A70))),統計函數!$A:$E,4,0)</f>
        <v>#N/A</v>
      </c>
      <c r="D70" s="206" t="e">
        <f>VLOOKUP(TRIM(MID($A70,1,FIND(" ",$A70))),統計函數!$A:$E,3,0)</f>
        <v>#N/A</v>
      </c>
      <c r="E70" s="209" t="e">
        <f>VLOOKUP(TRIM(MID($A70,1,FIND(" ",$A70))),統計函數!$A:$E,1,0)</f>
        <v>#N/A</v>
      </c>
      <c r="F70" s="140"/>
      <c r="G70" s="140" t="e">
        <f>VLOOKUP(TRIM(MID($A70,1,FIND(" ",$A70))),統計函數!$A:$E,5,0)</f>
        <v>#N/A</v>
      </c>
      <c r="H70" s="139"/>
    </row>
    <row r="71" spans="1:8" s="137" customFormat="1" ht="16.75" x14ac:dyDescent="0.4">
      <c r="A71" s="141" t="s">
        <v>713</v>
      </c>
      <c r="B71" s="142" t="s">
        <v>714</v>
      </c>
      <c r="C71" s="139" t="e">
        <f>VLOOKUP(TRIM(MID($A71,1,FIND(" ",$A71))),統計函數!$A:$E,4,0)</f>
        <v>#N/A</v>
      </c>
      <c r="D71" s="206" t="e">
        <f>VLOOKUP(TRIM(MID($A71,1,FIND(" ",$A71))),統計函數!$A:$E,3,0)</f>
        <v>#N/A</v>
      </c>
      <c r="E71" s="209" t="e">
        <f>VLOOKUP(TRIM(MID($A71,1,FIND(" ",$A71))),統計函數!$A:$E,1,0)</f>
        <v>#N/A</v>
      </c>
      <c r="F71" s="140"/>
      <c r="G71" s="140" t="e">
        <f>VLOOKUP(TRIM(MID($A71,1,FIND(" ",$A71))),統計函數!$A:$E,5,0)</f>
        <v>#N/A</v>
      </c>
      <c r="H71" s="139"/>
    </row>
    <row r="72" spans="1:8" s="137" customFormat="1" ht="16.75" x14ac:dyDescent="0.4">
      <c r="A72" s="138" t="s">
        <v>715</v>
      </c>
      <c r="B72" s="139" t="s">
        <v>716</v>
      </c>
      <c r="C72" s="139" t="str">
        <f>VLOOKUP(TRIM(MID($A72,1,FIND(" ",$A72))),統計函數!$A:$E,4,0)</f>
        <v>排列數</v>
      </c>
      <c r="D72" s="206" t="str">
        <f>VLOOKUP(TRIM(MID($A72,1,FIND(" ",$A72))),統計函數!$A:$E,3,0)</f>
        <v>PERMUT(number,number_chosen)</v>
      </c>
      <c r="E72" s="139" t="str">
        <f>VLOOKUP(TRIM(MID($A72,1,FIND(" ",$A72))),統計函數!$A:$E,1,0)</f>
        <v>PERMUT</v>
      </c>
      <c r="F72" s="140"/>
      <c r="G72" s="140">
        <f>VLOOKUP(TRIM(MID($A72,1,FIND(" ",$A72))),統計函數!$A:$E,5,0)</f>
        <v>0</v>
      </c>
      <c r="H72" s="139"/>
    </row>
    <row r="73" spans="1:8" s="137" customFormat="1" ht="16.75" x14ac:dyDescent="0.4">
      <c r="A73" s="143" t="s">
        <v>717</v>
      </c>
      <c r="B73" s="144" t="s">
        <v>718</v>
      </c>
      <c r="C73" s="144" t="e">
        <f>VLOOKUP(TRIM(MID($A73,1,FIND(" ",$A73))),統計函數!$A:$E,4,0)</f>
        <v>#N/A</v>
      </c>
      <c r="D73" s="207" t="e">
        <f>VLOOKUP(TRIM(MID($A73,1,FIND(" ",$A73))),統計函數!$A:$E,3,0)</f>
        <v>#N/A</v>
      </c>
      <c r="E73" s="210" t="e">
        <f>VLOOKUP(TRIM(MID($A73,1,FIND(" ",$A73))),統計函數!$A:$E,1,0)</f>
        <v>#N/A</v>
      </c>
      <c r="F73" s="145" t="s">
        <v>596</v>
      </c>
      <c r="G73" s="145" t="e">
        <f>VLOOKUP(TRIM(MID($A73,1,FIND(" ",$A73))),統計函數!$A:$E,5,0)</f>
        <v>#N/A</v>
      </c>
      <c r="H73" s="144" t="e">
        <f>VLOOKUP(A73,#REF!,2,0)</f>
        <v>#REF!</v>
      </c>
    </row>
    <row r="74" spans="1:8" s="137" customFormat="1" ht="16.75" x14ac:dyDescent="0.4">
      <c r="A74" s="143" t="s">
        <v>719</v>
      </c>
      <c r="B74" s="144" t="s">
        <v>720</v>
      </c>
      <c r="C74" s="144" t="e">
        <f>VLOOKUP(TRIM(MID($A74,1,FIND(" ",$A74))),統計函數!$A:$E,4,0)</f>
        <v>#N/A</v>
      </c>
      <c r="D74" s="207" t="e">
        <f>VLOOKUP(TRIM(MID($A74,1,FIND(" ",$A74))),統計函數!$A:$E,3,0)</f>
        <v>#N/A</v>
      </c>
      <c r="E74" s="210" t="e">
        <f>VLOOKUP(TRIM(MID($A74,1,FIND(" ",$A74))),統計函數!$A:$E,1,0)</f>
        <v>#N/A</v>
      </c>
      <c r="F74" s="145" t="s">
        <v>596</v>
      </c>
      <c r="G74" s="145" t="e">
        <f>VLOOKUP(TRIM(MID($A74,1,FIND(" ",$A74))),統計函數!$A:$E,5,0)</f>
        <v>#N/A</v>
      </c>
      <c r="H74" s="144" t="e">
        <f>VLOOKUP(A74,#REF!,2,0)</f>
        <v>#REF!</v>
      </c>
    </row>
    <row r="75" spans="1:8" s="137" customFormat="1" ht="16.75" x14ac:dyDescent="0.4">
      <c r="A75" s="141" t="s">
        <v>721</v>
      </c>
      <c r="B75" s="142" t="s">
        <v>722</v>
      </c>
      <c r="C75" s="139" t="e">
        <f>VLOOKUP(TRIM(MID($A75,1,FIND(" ",$A75))),統計函數!$A:$E,4,0)</f>
        <v>#N/A</v>
      </c>
      <c r="D75" s="206" t="e">
        <f>VLOOKUP(TRIM(MID($A75,1,FIND(" ",$A75))),統計函數!$A:$E,3,0)</f>
        <v>#N/A</v>
      </c>
      <c r="E75" s="209" t="e">
        <f>VLOOKUP(TRIM(MID($A75,1,FIND(" ",$A75))),統計函數!$A:$E,1,0)</f>
        <v>#N/A</v>
      </c>
      <c r="F75" s="140"/>
      <c r="G75" s="140" t="e">
        <f>VLOOKUP(TRIM(MID($A75,1,FIND(" ",$A75))),統計函數!$A:$E,5,0)</f>
        <v>#N/A</v>
      </c>
      <c r="H75" s="139"/>
    </row>
    <row r="76" spans="1:8" s="137" customFormat="1" ht="16.75" x14ac:dyDescent="0.4">
      <c r="A76" s="138" t="s">
        <v>723</v>
      </c>
      <c r="B76" s="139" t="s">
        <v>724</v>
      </c>
      <c r="C76" s="139" t="str">
        <f>VLOOKUP(TRIM(MID($A76,1,FIND(" ",$A76))),統計函數!$A:$E,4,0)</f>
        <v>機率</v>
      </c>
      <c r="D76" s="206" t="str">
        <f>VLOOKUP(TRIM(MID($A76,1,FIND(" ",$A76))),統計函數!$A:$E,3,0)</f>
        <v>PROB(x_range,prob_range,lower_limit,upper_limit)</v>
      </c>
      <c r="E76" s="139" t="str">
        <f>VLOOKUP(TRIM(MID($A76,1,FIND(" ",$A76))),統計函數!$A:$E,1,0)</f>
        <v>PROB</v>
      </c>
      <c r="F76" s="140"/>
      <c r="G76" s="140">
        <f>VLOOKUP(TRIM(MID($A76,1,FIND(" ",$A76))),統計函數!$A:$E,5,0)</f>
        <v>0</v>
      </c>
      <c r="H76" s="139"/>
    </row>
    <row r="77" spans="1:8" s="137" customFormat="1" ht="16.75" x14ac:dyDescent="0.4">
      <c r="A77" s="141" t="s">
        <v>725</v>
      </c>
      <c r="B77" s="142" t="s">
        <v>726</v>
      </c>
      <c r="C77" s="139" t="e">
        <f>VLOOKUP(TRIM(MID($A77,1,FIND(" ",$A77))),統計函數!$A:$E,4,0)</f>
        <v>#N/A</v>
      </c>
      <c r="D77" s="206" t="e">
        <f>VLOOKUP(TRIM(MID($A77,1,FIND(" ",$A77))),統計函數!$A:$E,3,0)</f>
        <v>#N/A</v>
      </c>
      <c r="E77" s="209" t="e">
        <f>VLOOKUP(TRIM(MID($A77,1,FIND(" ",$A77))),統計函數!$A:$E,1,0)</f>
        <v>#N/A</v>
      </c>
      <c r="F77" s="140"/>
      <c r="G77" s="140" t="e">
        <f>VLOOKUP(TRIM(MID($A77,1,FIND(" ",$A77))),統計函數!$A:$E,5,0)</f>
        <v>#N/A</v>
      </c>
      <c r="H77" s="139"/>
    </row>
    <row r="78" spans="1:8" s="137" customFormat="1" ht="16.75" x14ac:dyDescent="0.4">
      <c r="A78" s="138" t="s">
        <v>727</v>
      </c>
      <c r="B78" s="139" t="s">
        <v>728</v>
      </c>
      <c r="C78" s="139" t="e">
        <f>VLOOKUP(TRIM(MID($A78,1,FIND(" ",$A78))),統計函數!$A:$E,4,0)</f>
        <v>#N/A</v>
      </c>
      <c r="D78" s="206" t="e">
        <f>VLOOKUP(TRIM(MID($A78,1,FIND(" ",$A78))),統計函數!$A:$E,3,0)</f>
        <v>#N/A</v>
      </c>
      <c r="E78" s="209" t="e">
        <f>VLOOKUP(TRIM(MID($A78,1,FIND(" ",$A78))),統計函數!$A:$E,1,0)</f>
        <v>#N/A</v>
      </c>
      <c r="F78" s="140"/>
      <c r="G78" s="140" t="e">
        <f>VLOOKUP(TRIM(MID($A78,1,FIND(" ",$A78))),統計函數!$A:$E,5,0)</f>
        <v>#N/A</v>
      </c>
      <c r="H78" s="139"/>
    </row>
    <row r="79" spans="1:8" s="137" customFormat="1" ht="16.75" x14ac:dyDescent="0.4">
      <c r="A79" s="141" t="s">
        <v>729</v>
      </c>
      <c r="B79" s="142" t="s">
        <v>730</v>
      </c>
      <c r="C79" s="139" t="e">
        <f>VLOOKUP(TRIM(MID($A79,1,FIND(" ",$A79))),統計函數!$A:$E,4,0)</f>
        <v>#N/A</v>
      </c>
      <c r="D79" s="206" t="e">
        <f>VLOOKUP(TRIM(MID($A79,1,FIND(" ",$A79))),統計函數!$A:$E,3,0)</f>
        <v>#N/A</v>
      </c>
      <c r="E79" s="209" t="e">
        <f>VLOOKUP(TRIM(MID($A79,1,FIND(" ",$A79))),統計函數!$A:$E,1,0)</f>
        <v>#N/A</v>
      </c>
      <c r="F79" s="140"/>
      <c r="G79" s="140" t="e">
        <f>VLOOKUP(TRIM(MID($A79,1,FIND(" ",$A79))),統計函數!$A:$E,5,0)</f>
        <v>#N/A</v>
      </c>
      <c r="H79" s="139"/>
    </row>
    <row r="80" spans="1:8" s="137" customFormat="1" ht="16.75" x14ac:dyDescent="0.4">
      <c r="A80" s="138" t="s">
        <v>731</v>
      </c>
      <c r="B80" s="139" t="s">
        <v>730</v>
      </c>
      <c r="C80" s="139" t="e">
        <f>VLOOKUP(TRIM(MID($A80,1,FIND(" ",$A80))),統計函數!$A:$E,4,0)</f>
        <v>#N/A</v>
      </c>
      <c r="D80" s="206" t="e">
        <f>VLOOKUP(TRIM(MID($A80,1,FIND(" ",$A80))),統計函數!$A:$E,3,0)</f>
        <v>#N/A</v>
      </c>
      <c r="E80" s="209" t="e">
        <f>VLOOKUP(TRIM(MID($A80,1,FIND(" ",$A80))),統計函數!$A:$E,1,0)</f>
        <v>#N/A</v>
      </c>
      <c r="F80" s="140"/>
      <c r="G80" s="140" t="e">
        <f>VLOOKUP(TRIM(MID($A80,1,FIND(" ",$A80))),統計函數!$A:$E,5,0)</f>
        <v>#N/A</v>
      </c>
      <c r="H80" s="139"/>
    </row>
    <row r="81" spans="1:8" s="137" customFormat="1" ht="16.75" x14ac:dyDescent="0.4">
      <c r="A81" s="141" t="s">
        <v>732</v>
      </c>
      <c r="B81" s="142" t="s">
        <v>733</v>
      </c>
      <c r="C81" s="139" t="str">
        <f>VLOOKUP(TRIM(MID($A81,1,FIND(" ",$A81))),統計函數!$A:$E,4,0)</f>
        <v>相關係數</v>
      </c>
      <c r="D81" s="206" t="str">
        <f>VLOOKUP(TRIM(MID($A81,1,FIND(" ",$A81))),統計函數!$A:$E,3,0)</f>
        <v>RSQ(known_y's,known_x's)</v>
      </c>
      <c r="E81" s="139" t="str">
        <f>VLOOKUP(TRIM(MID($A81,1,FIND(" ",$A81))),統計函數!$A:$E,1,0)</f>
        <v>RSQ</v>
      </c>
      <c r="F81" s="140"/>
      <c r="G81" s="140">
        <f>VLOOKUP(TRIM(MID($A81,1,FIND(" ",$A81))),統計函數!$A:$E,5,0)</f>
        <v>0</v>
      </c>
      <c r="H81" s="139"/>
    </row>
    <row r="82" spans="1:8" s="137" customFormat="1" ht="16.75" x14ac:dyDescent="0.4">
      <c r="A82" s="138" t="s">
        <v>734</v>
      </c>
      <c r="B82" s="139" t="s">
        <v>735</v>
      </c>
      <c r="C82" s="139" t="str">
        <f>VLOOKUP(TRIM(MID($A82,1,FIND(" ",$A82))),統計函數!$A:$E,4,0)</f>
        <v>偏態</v>
      </c>
      <c r="D82" s="206" t="str">
        <f>VLOOKUP(TRIM(MID($A82,1,FIND(" ",$A82))),統計函數!$A:$E,3,0)</f>
        <v>SKEW(number1,number2,...)</v>
      </c>
      <c r="E82" s="139" t="str">
        <f>VLOOKUP(TRIM(MID($A82,1,FIND(" ",$A82))),統計函數!$A:$E,1,0)</f>
        <v>SKEW</v>
      </c>
      <c r="F82" s="140"/>
      <c r="G82" s="140" t="str">
        <f>VLOOKUP(TRIM(MID($A82,1,FIND(" ",$A82))),統計函數!$A:$E,5,0)</f>
        <v>7-17</v>
      </c>
      <c r="H82" s="139"/>
    </row>
    <row r="83" spans="1:8" s="137" customFormat="1" ht="16.75" x14ac:dyDescent="0.4">
      <c r="A83" s="143" t="s">
        <v>736</v>
      </c>
      <c r="B83" s="144" t="s">
        <v>737</v>
      </c>
      <c r="C83" s="144" t="e">
        <f>VLOOKUP(TRIM(MID($A83,1,FIND(" ",$A83))),統計函數!$A:$E,4,0)</f>
        <v>#N/A</v>
      </c>
      <c r="D83" s="207" t="e">
        <f>VLOOKUP(TRIM(MID($A83,1,FIND(" ",$A83))),統計函數!$A:$E,3,0)</f>
        <v>#N/A</v>
      </c>
      <c r="E83" s="210" t="e">
        <f>VLOOKUP(TRIM(MID($A83,1,FIND(" ",$A83))),統計函數!$A:$E,1,0)</f>
        <v>#N/A</v>
      </c>
      <c r="F83" s="145" t="s">
        <v>596</v>
      </c>
      <c r="G83" s="145" t="e">
        <f>VLOOKUP(TRIM(MID($A83,1,FIND(" ",$A83))),統計函數!$A:$E,5,0)</f>
        <v>#N/A</v>
      </c>
      <c r="H83" s="144" t="e">
        <f>VLOOKUP(A83,#REF!,2,0)</f>
        <v>#REF!</v>
      </c>
    </row>
    <row r="84" spans="1:8" s="137" customFormat="1" ht="16.75" x14ac:dyDescent="0.4">
      <c r="A84" s="211" t="s">
        <v>738</v>
      </c>
      <c r="B84" s="212" t="s">
        <v>739</v>
      </c>
      <c r="C84" s="212" t="str">
        <f>VLOOKUP(TRIM(MID($A84,1,FIND(" ",$A84))),統計函數!$A:$E,4,0)</f>
        <v>迴歸</v>
      </c>
      <c r="D84" s="213" t="str">
        <f>VLOOKUP(TRIM(MID($A84,1,FIND(" ",$A84))),統計函數!$A:$E,3,0)</f>
        <v>SLOPE(known_y's,known_x's)</v>
      </c>
      <c r="E84" s="212" t="str">
        <f>VLOOKUP(TRIM(MID($A84,1,FIND(" ",$A84))),統計函數!$A:$E,1,0)</f>
        <v>SLOPE</v>
      </c>
      <c r="F84" s="214"/>
      <c r="G84" s="214" t="str">
        <f>VLOOKUP(TRIM(MID($A84,1,FIND(" ",$A84))),統計函數!$A:$E,5,0)</f>
        <v>9-8</v>
      </c>
      <c r="H84" s="212" t="s">
        <v>1052</v>
      </c>
    </row>
    <row r="85" spans="1:8" s="137" customFormat="1" ht="16.75" x14ac:dyDescent="0.4">
      <c r="A85" s="141" t="s">
        <v>740</v>
      </c>
      <c r="B85" s="142" t="s">
        <v>741</v>
      </c>
      <c r="C85" s="139" t="str">
        <f>VLOOKUP(TRIM(MID($A85,1,FIND(" ",$A85))),統計函數!$A:$E,4,0)</f>
        <v>array</v>
      </c>
      <c r="D85" s="206" t="str">
        <f>VLOOKUP(TRIM(MID($A85,1,FIND(" ",$A85))),統計函數!$A:$E,3,0)</f>
        <v>SMALL(array,k)</v>
      </c>
      <c r="E85" s="139" t="str">
        <f>VLOOKUP(TRIM(MID($A85,1,FIND(" ",$A85))),統計函數!$A:$E,1,0)</f>
        <v>SMALL</v>
      </c>
      <c r="F85" s="140"/>
      <c r="G85" s="140" t="str">
        <f>VLOOKUP(TRIM(MID($A85,1,FIND(" ",$A85))),統計函數!$A:$E,5,0)</f>
        <v>7-21</v>
      </c>
      <c r="H85" s="139"/>
    </row>
    <row r="86" spans="1:8" s="137" customFormat="1" ht="16.75" x14ac:dyDescent="0.4">
      <c r="A86" s="138" t="s">
        <v>742</v>
      </c>
      <c r="B86" s="139" t="s">
        <v>743</v>
      </c>
      <c r="C86" s="139" t="str">
        <f>VLOOKUP(TRIM(MID($A86,1,FIND(" ",$A86))),統計函數!$A:$E,4,0)</f>
        <v>常態化數值</v>
      </c>
      <c r="D86" s="206" t="str">
        <f>VLOOKUP(TRIM(MID($A86,1,FIND(" ",$A86))),統計函數!$A:$E,3,0)</f>
        <v>STANDARDIZE(x,mean,standard_dev)</v>
      </c>
      <c r="E86" s="139" t="str">
        <f>VLOOKUP(TRIM(MID($A86,1,FIND(" ",$A86))),統計函數!$A:$E,1,0)</f>
        <v>STANDARDIZE</v>
      </c>
      <c r="F86" s="140"/>
      <c r="G86" s="140">
        <f>VLOOKUP(TRIM(MID($A86,1,FIND(" ",$A86))),統計函數!$A:$E,5,0)</f>
        <v>0</v>
      </c>
      <c r="H86" s="139"/>
    </row>
    <row r="87" spans="1:8" s="137" customFormat="1" ht="16.75" x14ac:dyDescent="0.4">
      <c r="A87" s="141" t="s">
        <v>744</v>
      </c>
      <c r="B87" s="142" t="s">
        <v>745</v>
      </c>
      <c r="C87" s="139" t="e">
        <f>VLOOKUP(TRIM(MID($A87,1,FIND(" ",$A87))),統計函數!$A:$E,4,0)</f>
        <v>#N/A</v>
      </c>
      <c r="D87" s="206" t="e">
        <f>VLOOKUP(TRIM(MID($A87,1,FIND(" ",$A87))),統計函數!$A:$E,3,0)</f>
        <v>#N/A</v>
      </c>
      <c r="E87" s="209" t="e">
        <f>VLOOKUP(TRIM(MID($A87,1,FIND(" ",$A87))),統計函數!$A:$E,1,0)</f>
        <v>#N/A</v>
      </c>
      <c r="F87" s="140"/>
      <c r="G87" s="140" t="e">
        <f>VLOOKUP(TRIM(MID($A87,1,FIND(" ",$A87))),統計函數!$A:$E,5,0)</f>
        <v>#N/A</v>
      </c>
      <c r="H87" s="139"/>
    </row>
    <row r="88" spans="1:8" s="137" customFormat="1" ht="16.75" x14ac:dyDescent="0.4">
      <c r="A88" s="138" t="s">
        <v>746</v>
      </c>
      <c r="B88" s="139" t="s">
        <v>747</v>
      </c>
      <c r="C88" s="139" t="e">
        <f>VLOOKUP(TRIM(MID($A88,1,FIND(" ",$A88))),統計函數!$A:$E,4,0)</f>
        <v>#N/A</v>
      </c>
      <c r="D88" s="206" t="e">
        <f>VLOOKUP(TRIM(MID($A88,1,FIND(" ",$A88))),統計函數!$A:$E,3,0)</f>
        <v>#N/A</v>
      </c>
      <c r="E88" s="209" t="e">
        <f>VLOOKUP(TRIM(MID($A88,1,FIND(" ",$A88))),統計函數!$A:$E,1,0)</f>
        <v>#N/A</v>
      </c>
      <c r="F88" s="140"/>
      <c r="G88" s="140" t="e">
        <f>VLOOKUP(TRIM(MID($A88,1,FIND(" ",$A88))),統計函數!$A:$E,5,0)</f>
        <v>#N/A</v>
      </c>
      <c r="H88" s="139"/>
    </row>
    <row r="89" spans="1:8" s="137" customFormat="1" ht="16.75" x14ac:dyDescent="0.4">
      <c r="A89" s="141" t="s">
        <v>748</v>
      </c>
      <c r="B89" s="142" t="s">
        <v>749</v>
      </c>
      <c r="C89" s="139" t="str">
        <f>VLOOKUP(TRIM(MID($A89,1,FIND(" ",$A89))),統計函數!$A:$E,4,0)</f>
        <v>樣本標準差</v>
      </c>
      <c r="D89" s="206" t="str">
        <f>VLOOKUP(TRIM(MID($A89,1,FIND(" ",$A89))),統計函數!$A:$E,3,0)</f>
        <v>STDEVA(value1,value2,...)</v>
      </c>
      <c r="E89" s="139" t="str">
        <f>VLOOKUP(TRIM(MID($A89,1,FIND(" ",$A89))),統計函數!$A:$E,1,0)</f>
        <v>STDEVA</v>
      </c>
      <c r="F89" s="140"/>
      <c r="G89" s="140" t="str">
        <f>VLOOKUP(TRIM(MID($A89,1,FIND(" ",$A89))),統計函數!$A:$E,5,0)</f>
        <v>7-8</v>
      </c>
      <c r="H89" s="139"/>
    </row>
    <row r="90" spans="1:8" s="137" customFormat="1" ht="16.75" x14ac:dyDescent="0.4">
      <c r="A90" s="138" t="s">
        <v>750</v>
      </c>
      <c r="B90" s="139" t="s">
        <v>751</v>
      </c>
      <c r="C90" s="139" t="str">
        <f>VLOOKUP(TRIM(MID($A90,1,FIND(" ",$A90))),統計函數!$A:$E,4,0)</f>
        <v>母體標準差</v>
      </c>
      <c r="D90" s="206" t="str">
        <f>VLOOKUP(TRIM(MID($A90,1,FIND(" ",$A90))),統計函數!$A:$E,3,0)</f>
        <v>STDEVPA(value1,value2,...)</v>
      </c>
      <c r="E90" s="139" t="str">
        <f>VLOOKUP(TRIM(MID($A90,1,FIND(" ",$A90))),統計函數!$A:$E,1,0)</f>
        <v>STDEVPA</v>
      </c>
      <c r="F90" s="140"/>
      <c r="G90" s="140" t="str">
        <f>VLOOKUP(TRIM(MID($A90,1,FIND(" ",$A90))),統計函數!$A:$E,5,0)</f>
        <v>7-9</v>
      </c>
      <c r="H90" s="139"/>
    </row>
    <row r="91" spans="1:8" s="137" customFormat="1" ht="16.75" x14ac:dyDescent="0.4">
      <c r="A91" s="141" t="s">
        <v>752</v>
      </c>
      <c r="B91" s="142" t="s">
        <v>753</v>
      </c>
      <c r="C91" s="139" t="str">
        <f>VLOOKUP(TRIM(MID($A91,1,FIND(" ",$A91))),統計函數!$A:$E,4,0)</f>
        <v>迴歸</v>
      </c>
      <c r="D91" s="206" t="str">
        <f>VLOOKUP(TRIM(MID($A91,1,FIND(" ",$A91))),統計函數!$A:$E,3,0)</f>
        <v>STEYX(known_y's,known_x's)</v>
      </c>
      <c r="E91" s="139" t="str">
        <f>VLOOKUP(TRIM(MID($A91,1,FIND(" ",$A91))),統計函數!$A:$E,1,0)</f>
        <v>STEYX</v>
      </c>
      <c r="F91" s="140"/>
      <c r="G91" s="140">
        <f>VLOOKUP(TRIM(MID($A91,1,FIND(" ",$A91))),統計函數!$A:$E,5,0)</f>
        <v>0</v>
      </c>
      <c r="H91" s="139"/>
    </row>
    <row r="92" spans="1:8" s="137" customFormat="1" ht="16.75" x14ac:dyDescent="0.4">
      <c r="A92" s="138" t="s">
        <v>754</v>
      </c>
      <c r="B92" s="139" t="s">
        <v>755</v>
      </c>
      <c r="C92" s="139" t="e">
        <f>VLOOKUP(TRIM(MID($A92,1,FIND(" ",$A92))),統計函數!$A:$E,4,0)</f>
        <v>#N/A</v>
      </c>
      <c r="D92" s="206" t="e">
        <f>VLOOKUP(TRIM(MID($A92,1,FIND(" ",$A92))),統計函數!$A:$E,3,0)</f>
        <v>#N/A</v>
      </c>
      <c r="E92" s="209" t="e">
        <f>VLOOKUP(TRIM(MID($A92,1,FIND(" ",$A92))),統計函數!$A:$E,1,0)</f>
        <v>#N/A</v>
      </c>
      <c r="F92" s="140"/>
      <c r="G92" s="140" t="e">
        <f>VLOOKUP(TRIM(MID($A92,1,FIND(" ",$A92))),統計函數!$A:$E,5,0)</f>
        <v>#N/A</v>
      </c>
      <c r="H92" s="139"/>
    </row>
    <row r="93" spans="1:8" s="137" customFormat="1" ht="16.75" x14ac:dyDescent="0.4">
      <c r="A93" s="141" t="s">
        <v>756</v>
      </c>
      <c r="B93" s="142" t="s">
        <v>755</v>
      </c>
      <c r="C93" s="139" t="e">
        <f>VLOOKUP(TRIM(MID($A93,1,FIND(" ",$A93))),統計函數!$A:$E,4,0)</f>
        <v>#N/A</v>
      </c>
      <c r="D93" s="206" t="e">
        <f>VLOOKUP(TRIM(MID($A93,1,FIND(" ",$A93))),統計函數!$A:$E,3,0)</f>
        <v>#N/A</v>
      </c>
      <c r="E93" s="209" t="e">
        <f>VLOOKUP(TRIM(MID($A93,1,FIND(" ",$A93))),統計函數!$A:$E,1,0)</f>
        <v>#N/A</v>
      </c>
      <c r="F93" s="140"/>
      <c r="G93" s="140" t="e">
        <f>VLOOKUP(TRIM(MID($A93,1,FIND(" ",$A93))),統計函數!$A:$E,5,0)</f>
        <v>#N/A</v>
      </c>
      <c r="H93" s="139"/>
    </row>
    <row r="94" spans="1:8" s="137" customFormat="1" ht="16.75" x14ac:dyDescent="0.4">
      <c r="A94" s="138" t="s">
        <v>757</v>
      </c>
      <c r="B94" s="139" t="s">
        <v>758</v>
      </c>
      <c r="C94" s="139" t="e">
        <f>VLOOKUP(TRIM(MID($A94,1,FIND(" ",$A94))),統計函數!$A:$E,4,0)</f>
        <v>#N/A</v>
      </c>
      <c r="D94" s="206" t="e">
        <f>VLOOKUP(TRIM(MID($A94,1,FIND(" ",$A94))),統計函數!$A:$E,3,0)</f>
        <v>#N/A</v>
      </c>
      <c r="E94" s="209" t="e">
        <f>VLOOKUP(TRIM(MID($A94,1,FIND(" ",$A94))),統計函數!$A:$E,1,0)</f>
        <v>#N/A</v>
      </c>
      <c r="F94" s="140"/>
      <c r="G94" s="140" t="e">
        <f>VLOOKUP(TRIM(MID($A94,1,FIND(" ",$A94))),統計函數!$A:$E,5,0)</f>
        <v>#N/A</v>
      </c>
      <c r="H94" s="139"/>
    </row>
    <row r="95" spans="1:8" s="137" customFormat="1" ht="16.75" x14ac:dyDescent="0.4">
      <c r="A95" s="141" t="s">
        <v>759</v>
      </c>
      <c r="B95" s="142" t="s">
        <v>760</v>
      </c>
      <c r="C95" s="139" t="e">
        <f>VLOOKUP(TRIM(MID($A95,1,FIND(" ",$A95))),統計函數!$A:$E,4,0)</f>
        <v>#N/A</v>
      </c>
      <c r="D95" s="206" t="e">
        <f>VLOOKUP(TRIM(MID($A95,1,FIND(" ",$A95))),統計函數!$A:$E,3,0)</f>
        <v>#N/A</v>
      </c>
      <c r="E95" s="209" t="e">
        <f>VLOOKUP(TRIM(MID($A95,1,FIND(" ",$A95))),統計函數!$A:$E,1,0)</f>
        <v>#N/A</v>
      </c>
      <c r="F95" s="140"/>
      <c r="G95" s="140" t="e">
        <f>VLOOKUP(TRIM(MID($A95,1,FIND(" ",$A95))),統計函數!$A:$E,5,0)</f>
        <v>#N/A</v>
      </c>
      <c r="H95" s="139"/>
    </row>
    <row r="96" spans="1:8" s="137" customFormat="1" ht="16.75" x14ac:dyDescent="0.4">
      <c r="A96" s="138" t="s">
        <v>761</v>
      </c>
      <c r="B96" s="139" t="s">
        <v>762</v>
      </c>
      <c r="C96" s="139" t="e">
        <f>VLOOKUP(TRIM(MID($A96,1,FIND(" ",$A96))),統計函數!$A:$E,4,0)</f>
        <v>#N/A</v>
      </c>
      <c r="D96" s="206" t="e">
        <f>VLOOKUP(TRIM(MID($A96,1,FIND(" ",$A96))),統計函數!$A:$E,3,0)</f>
        <v>#N/A</v>
      </c>
      <c r="E96" s="209" t="e">
        <f>VLOOKUP(TRIM(MID($A96,1,FIND(" ",$A96))),統計函數!$A:$E,1,0)</f>
        <v>#N/A</v>
      </c>
      <c r="F96" s="140"/>
      <c r="G96" s="140" t="e">
        <f>VLOOKUP(TRIM(MID($A96,1,FIND(" ",$A96))),統計函數!$A:$E,5,0)</f>
        <v>#N/A</v>
      </c>
      <c r="H96" s="139"/>
    </row>
    <row r="97" spans="1:8" s="137" customFormat="1" ht="16.75" x14ac:dyDescent="0.4">
      <c r="A97" s="141" t="s">
        <v>763</v>
      </c>
      <c r="B97" s="142" t="s">
        <v>764</v>
      </c>
      <c r="C97" s="139" t="e">
        <f>VLOOKUP(TRIM(MID($A97,1,FIND(" ",$A97))),統計函數!$A:$E,4,0)</f>
        <v>#N/A</v>
      </c>
      <c r="D97" s="206" t="e">
        <f>VLOOKUP(TRIM(MID($A97,1,FIND(" ",$A97))),統計函數!$A:$E,3,0)</f>
        <v>#N/A</v>
      </c>
      <c r="E97" s="209" t="e">
        <f>VLOOKUP(TRIM(MID($A97,1,FIND(" ",$A97))),統計函數!$A:$E,1,0)</f>
        <v>#N/A</v>
      </c>
      <c r="F97" s="140"/>
      <c r="G97" s="140" t="e">
        <f>VLOOKUP(TRIM(MID($A97,1,FIND(" ",$A97))),統計函數!$A:$E,5,0)</f>
        <v>#N/A</v>
      </c>
      <c r="H97" s="139"/>
    </row>
    <row r="98" spans="1:8" s="137" customFormat="1" ht="16.75" x14ac:dyDescent="0.4">
      <c r="A98" s="211" t="s">
        <v>765</v>
      </c>
      <c r="B98" s="212" t="s">
        <v>645</v>
      </c>
      <c r="C98" s="212" t="str">
        <f>VLOOKUP(TRIM(MID($A98,1,FIND(" ",$A98))),統計函數!$A:$E,4,0)</f>
        <v>趨勢</v>
      </c>
      <c r="D98" s="213" t="str">
        <f>VLOOKUP(TRIM(MID($A98,1,FIND(" ",$A98))),統計函數!$A:$E,3,0)</f>
        <v>TREND(known_y's,known_x's,new_x's,const)</v>
      </c>
      <c r="E98" s="212" t="str">
        <f>VLOOKUP(TRIM(MID($A98,1,FIND(" ",$A98))),統計函數!$A:$E,1,0)</f>
        <v>TREND</v>
      </c>
      <c r="F98" s="214"/>
      <c r="G98" s="214" t="str">
        <f>VLOOKUP(TRIM(MID($A98,1,FIND(" ",$A98))),統計函數!$A:$E,5,0)</f>
        <v>9-10</v>
      </c>
      <c r="H98" s="212" t="s">
        <v>1052</v>
      </c>
    </row>
    <row r="99" spans="1:8" s="137" customFormat="1" ht="16.75" x14ac:dyDescent="0.4">
      <c r="A99" s="141" t="s">
        <v>766</v>
      </c>
      <c r="B99" s="142" t="s">
        <v>767</v>
      </c>
      <c r="C99" s="139" t="str">
        <f>VLOOKUP(TRIM(MID($A99,1,FIND(" ",$A99))),統計函數!$A:$E,4,0)</f>
        <v>平均數</v>
      </c>
      <c r="D99" s="206" t="str">
        <f>VLOOKUP(TRIM(MID($A99,1,FIND(" ",$A99))),統計函數!$A:$E,3,0)</f>
        <v>TRIMMEAN(array,percent)</v>
      </c>
      <c r="E99" s="139" t="str">
        <f>VLOOKUP(TRIM(MID($A99,1,FIND(" ",$A99))),統計函數!$A:$E,1,0)</f>
        <v>TRIMMEAN</v>
      </c>
      <c r="F99" s="140"/>
      <c r="G99" s="140" t="str">
        <f>VLOOKUP(TRIM(MID($A99,1,FIND(" ",$A99))),統計函數!$A:$E,5,0)</f>
        <v>7-19</v>
      </c>
      <c r="H99" s="139"/>
    </row>
    <row r="100" spans="1:8" s="137" customFormat="1" ht="16.75" x14ac:dyDescent="0.4">
      <c r="A100" s="138" t="s">
        <v>768</v>
      </c>
      <c r="B100" s="139" t="s">
        <v>769</v>
      </c>
      <c r="C100" s="139" t="e">
        <f>VLOOKUP(TRIM(MID($A100,1,FIND(" ",$A100))),統計函數!$A:$E,4,0)</f>
        <v>#N/A</v>
      </c>
      <c r="D100" s="206" t="e">
        <f>VLOOKUP(TRIM(MID($A100,1,FIND(" ",$A100))),統計函數!$A:$E,3,0)</f>
        <v>#N/A</v>
      </c>
      <c r="E100" s="209" t="e">
        <f>VLOOKUP(TRIM(MID($A100,1,FIND(" ",$A100))),統計函數!$A:$E,1,0)</f>
        <v>#N/A</v>
      </c>
      <c r="F100" s="140"/>
      <c r="G100" s="140" t="e">
        <f>VLOOKUP(TRIM(MID($A100,1,FIND(" ",$A100))),統計函數!$A:$E,5,0)</f>
        <v>#N/A</v>
      </c>
      <c r="H100" s="139"/>
    </row>
    <row r="101" spans="1:8" s="137" customFormat="1" ht="16.75" x14ac:dyDescent="0.4">
      <c r="A101" s="141" t="s">
        <v>770</v>
      </c>
      <c r="B101" s="142" t="s">
        <v>771</v>
      </c>
      <c r="C101" s="139" t="e">
        <f>VLOOKUP(TRIM(MID($A101,1,FIND(" ",$A101))),統計函數!$A:$E,4,0)</f>
        <v>#N/A</v>
      </c>
      <c r="D101" s="206" t="e">
        <f>VLOOKUP(TRIM(MID($A101,1,FIND(" ",$A101))),統計函數!$A:$E,3,0)</f>
        <v>#N/A</v>
      </c>
      <c r="E101" s="209" t="e">
        <f>VLOOKUP(TRIM(MID($A101,1,FIND(" ",$A101))),統計函數!$A:$E,1,0)</f>
        <v>#N/A</v>
      </c>
      <c r="F101" s="140"/>
      <c r="G101" s="140" t="e">
        <f>VLOOKUP(TRIM(MID($A101,1,FIND(" ",$A101))),統計函數!$A:$E,5,0)</f>
        <v>#N/A</v>
      </c>
      <c r="H101" s="139"/>
    </row>
    <row r="102" spans="1:8" s="137" customFormat="1" ht="16.75" x14ac:dyDescent="0.4">
      <c r="A102" s="138" t="s">
        <v>772</v>
      </c>
      <c r="B102" s="139" t="s">
        <v>773</v>
      </c>
      <c r="C102" s="139" t="str">
        <f>VLOOKUP(TRIM(MID($A102,1,FIND(" ",$A102))),統計函數!$A:$E,4,0)</f>
        <v>樣本變異數</v>
      </c>
      <c r="D102" s="206" t="str">
        <f>VLOOKUP(TRIM(MID($A102,1,FIND(" ",$A102))),統計函數!$A:$E,3,0)</f>
        <v>VARA(value1,value2,...)</v>
      </c>
      <c r="E102" s="139" t="str">
        <f>VLOOKUP(TRIM(MID($A102,1,FIND(" ",$A102))),統計函數!$A:$E,1,0)</f>
        <v>VARA</v>
      </c>
      <c r="F102" s="140"/>
      <c r="G102" s="140" t="str">
        <f>VLOOKUP(TRIM(MID($A102,1,FIND(" ",$A102))),統計函數!$A:$E,5,0)</f>
        <v>7-10</v>
      </c>
      <c r="H102" s="139"/>
    </row>
    <row r="103" spans="1:8" s="137" customFormat="1" ht="16.75" x14ac:dyDescent="0.4">
      <c r="A103" s="141" t="s">
        <v>774</v>
      </c>
      <c r="B103" s="142" t="s">
        <v>775</v>
      </c>
      <c r="C103" s="139" t="str">
        <f>VLOOKUP(TRIM(MID($A103,1,FIND(" ",$A103))),統計函數!$A:$E,4,0)</f>
        <v>母體變異數</v>
      </c>
      <c r="D103" s="206" t="str">
        <f>VLOOKUP(TRIM(MID($A103,1,FIND(" ",$A103))),統計函數!$A:$E,3,0)</f>
        <v>VARPA(value1,value2,...)</v>
      </c>
      <c r="E103" s="139" t="str">
        <f>VLOOKUP(TRIM(MID($A103,1,FIND(" ",$A103))),統計函數!$A:$E,1,0)</f>
        <v>VARPA</v>
      </c>
      <c r="F103" s="140"/>
      <c r="G103" s="140" t="str">
        <f>VLOOKUP(TRIM(MID($A103,1,FIND(" ",$A103))),統計函數!$A:$E,5,0)</f>
        <v>7-11</v>
      </c>
      <c r="H103" s="139"/>
    </row>
    <row r="104" spans="1:8" s="137" customFormat="1" ht="16.75" x14ac:dyDescent="0.4">
      <c r="A104" s="138" t="s">
        <v>776</v>
      </c>
      <c r="B104" s="139" t="s">
        <v>777</v>
      </c>
      <c r="C104" s="139" t="e">
        <f>VLOOKUP(TRIM(MID($A104,1,FIND(" ",$A104))),統計函數!$A:$E,4,0)</f>
        <v>#N/A</v>
      </c>
      <c r="D104" s="206" t="e">
        <f>VLOOKUP(TRIM(MID($A104,1,FIND(" ",$A104))),統計函數!$A:$E,3,0)</f>
        <v>#N/A</v>
      </c>
      <c r="E104" s="209" t="e">
        <f>VLOOKUP(TRIM(MID($A104,1,FIND(" ",$A104))),統計函數!$A:$E,1,0)</f>
        <v>#N/A</v>
      </c>
      <c r="F104" s="140"/>
      <c r="G104" s="140" t="e">
        <f>VLOOKUP(TRIM(MID($A104,1,FIND(" ",$A104))),統計函數!$A:$E,5,0)</f>
        <v>#N/A</v>
      </c>
      <c r="H104" s="139"/>
    </row>
    <row r="105" spans="1:8" s="137" customFormat="1" ht="16.75" x14ac:dyDescent="0.4">
      <c r="A105" s="141" t="s">
        <v>778</v>
      </c>
      <c r="B105" s="142" t="s">
        <v>779</v>
      </c>
      <c r="C105" s="139" t="e">
        <f>VLOOKUP(TRIM(MID($A105,1,FIND(" ",$A105))),統計函數!$A:$E,4,0)</f>
        <v>#N/A</v>
      </c>
      <c r="D105" s="206" t="e">
        <f>VLOOKUP(TRIM(MID($A105,1,FIND(" ",$A105))),統計函數!$A:$E,3,0)</f>
        <v>#N/A</v>
      </c>
      <c r="E105" s="209" t="e">
        <f>VLOOKUP(TRIM(MID($A105,1,FIND(" ",$A105))),統計函數!$A:$E,1,0)</f>
        <v>#N/A</v>
      </c>
      <c r="F105" s="140"/>
      <c r="G105" s="140" t="e">
        <f>VLOOKUP(TRIM(MID($A105,1,FIND(" ",$A105))),統計函數!$A:$E,5,0)</f>
        <v>#N/A</v>
      </c>
      <c r="H105" s="139"/>
    </row>
  </sheetData>
  <autoFilter ref="A1:H105" xr:uid="{00000000-0009-0000-0000-000001000000}"/>
  <phoneticPr fontId="3" type="noConversion"/>
  <hyperlinks>
    <hyperlink ref="A2" r:id="rId1" display="http://office.microsoft.com/zh-tw/excel-help/redir/HA102753109.aspx?CTT=5&amp;origin=HA102752955" xr:uid="{00000000-0004-0000-0100-000000000000}"/>
    <hyperlink ref="A3" r:id="rId2" display="http://office.microsoft.com/zh-tw/excel-help/redir/HA102753108.aspx?CTT=5&amp;origin=HA102752955" xr:uid="{00000000-0004-0000-0100-000001000000}"/>
    <hyperlink ref="A4" r:id="rId3" display="http://office.microsoft.com/zh-tw/excel-help/redir/HA102753107.aspx?CTT=5&amp;origin=HA102752955" xr:uid="{00000000-0004-0000-0100-000002000000}"/>
    <hyperlink ref="A5" r:id="rId4" display="http://office.microsoft.com/zh-tw/excel-help/redir/HA102753240.aspx?CTT=5&amp;origin=HA102752955" xr:uid="{00000000-0004-0000-0100-000003000000}"/>
    <hyperlink ref="A6" r:id="rId5" display="http://office.microsoft.com/zh-tw/excel-help/redir/HA102753239.aspx?CTT=5&amp;origin=HA102752955" xr:uid="{00000000-0004-0000-0100-000004000000}"/>
    <hyperlink ref="A7" r:id="rId6" display="http://office.microsoft.com/zh-tw/excel-help/redir/HA102753168.aspx?CTT=5&amp;origin=HA102752955" xr:uid="{00000000-0004-0000-0100-000005000000}"/>
    <hyperlink ref="A8" r:id="rId7" display="http://office.microsoft.com/zh-tw/excel-help/redir/HA102753167.aspx?CTT=5&amp;origin=HA102752955" xr:uid="{00000000-0004-0000-0100-000006000000}"/>
    <hyperlink ref="A9" r:id="rId8" display="http://office.microsoft.com/zh-tw/excel-help/redir/HA102753166.aspx?CTT=5&amp;origin=HA102752955" xr:uid="{00000000-0004-0000-0100-000007000000}"/>
    <hyperlink ref="A10" r:id="rId9" display="http://office.microsoft.com/zh-tw/excel-help/redir/HA102753250.aspx?CTT=5&amp;origin=HA102752955" xr:uid="{00000000-0004-0000-0100-000008000000}"/>
    <hyperlink ref="A11" r:id="rId10" display="http://office.microsoft.com/zh-tw/excel-help/redir/HA102753160.aspx?CTT=5&amp;origin=HA102752955" xr:uid="{00000000-0004-0000-0100-000009000000}"/>
    <hyperlink ref="A12" r:id="rId11" display="http://office.microsoft.com/zh-tw/excel-help/redir/HA102753247.aspx?CTT=5&amp;origin=HA102752955" xr:uid="{00000000-0004-0000-0100-00000A000000}"/>
    <hyperlink ref="A13" r:id="rId12" display="http://office.microsoft.com/zh-tw/excel-help/redir/HA102753165.aspx?CTT=5&amp;origin=HA102752955" xr:uid="{00000000-0004-0000-0100-00000B000000}"/>
    <hyperlink ref="A14" r:id="rId13" display="http://office.microsoft.com/zh-tw/excel-help/redir/HA102753244.aspx?CTT=5&amp;origin=HA102752955" xr:uid="{00000000-0004-0000-0100-00000C000000}"/>
    <hyperlink ref="A15" r:id="rId14" display="http://office.microsoft.com/zh-tw/excel-help/redir/HA102753164.aspx?CTT=5&amp;origin=HA102752955" xr:uid="{00000000-0004-0000-0100-00000D000000}"/>
    <hyperlink ref="A16" r:id="rId15" display="http://office.microsoft.com/zh-tw/excel-help/redir/HA102753163.aspx?CTT=5&amp;origin=HA102752955" xr:uid="{00000000-0004-0000-0100-00000E000000}"/>
    <hyperlink ref="A17" r:id="rId16" display="http://office.microsoft.com/zh-tw/excel-help/redir/HA102753162.aspx?CTT=5&amp;origin=HA102752955" xr:uid="{00000000-0004-0000-0100-00000F000000}"/>
    <hyperlink ref="A18" r:id="rId17" display="http://office.microsoft.com/zh-tw/excel-help/redir/HA102753224.aspx?CTT=5&amp;origin=HA102752955" xr:uid="{00000000-0004-0000-0100-000010000000}"/>
    <hyperlink ref="A19" r:id="rId18" display="http://office.microsoft.com/zh-tw/excel-help/redir/HA102753084.aspx?CTT=5&amp;origin=HA102752955" xr:uid="{00000000-0004-0000-0100-000011000000}"/>
    <hyperlink ref="A20" r:id="rId19" display="http://office.microsoft.com/zh-tw/excel-help/redir/HA102753081.aspx?CTT=5&amp;origin=HA102752955" xr:uid="{00000000-0004-0000-0100-000012000000}"/>
    <hyperlink ref="A21" r:id="rId20" display="http://office.microsoft.com/zh-tw/excel-help/redir/HA102753080.aspx?CTT=5&amp;origin=HA102752955" xr:uid="{00000000-0004-0000-0100-000013000000}"/>
    <hyperlink ref="A22" r:id="rId21" display="http://office.microsoft.com/zh-tw/excel-help/redir/HA102753078.aspx?CTT=5&amp;origin=HA102752955" xr:uid="{00000000-0004-0000-0100-000014000000}"/>
    <hyperlink ref="A23" r:id="rId22" display="http://office.microsoft.com/zh-tw/excel-help/redir/HA102753077.aspx?CTT=5&amp;origin=HA102752955" xr:uid="{00000000-0004-0000-0100-000015000000}"/>
    <hyperlink ref="A24" r:id="rId23" display="http://office.microsoft.com/zh-tw/excel-help/redir/HA102753238.aspx?CTT=5&amp;origin=HA102752955" xr:uid="{00000000-0004-0000-0100-000016000000}"/>
    <hyperlink ref="A25" r:id="rId24" display="http://office.microsoft.com/zh-tw/excel-help/redir/HA102753161.aspx?CTT=5&amp;origin=HA102752955" xr:uid="{00000000-0004-0000-0100-000017000000}"/>
    <hyperlink ref="A26" r:id="rId25" display="http://office.microsoft.com/zh-tw/excel-help/redir/HA102753223.aspx?CTT=5&amp;origin=HA102752955" xr:uid="{00000000-0004-0000-0100-000018000000}"/>
    <hyperlink ref="A27" r:id="rId26" display="http://office.microsoft.com/zh-tw/excel-help/redir/HA102753051.aspx?CTT=5&amp;origin=HA102752955" xr:uid="{00000000-0004-0000-0100-000019000000}"/>
    <hyperlink ref="A28" r:id="rId27" display="http://office.microsoft.com/zh-tw/excel-help/redir/HA102753159.aspx?CTT=5&amp;origin=HA102752955" xr:uid="{00000000-0004-0000-0100-00001A000000}"/>
    <hyperlink ref="A29" r:id="rId28" display="http://office.microsoft.com/zh-tw/excel-help/redir/HA102753243.aspx?CTT=5&amp;origin=HA102752955" xr:uid="{00000000-0004-0000-0100-00001B000000}"/>
    <hyperlink ref="A30" r:id="rId29" display="http://office.microsoft.com/zh-tw/excel-help/redir/HA102753158.aspx?CTT=5&amp;origin=HA102752955" xr:uid="{00000000-0004-0000-0100-00001C000000}"/>
    <hyperlink ref="A31" r:id="rId30" display="http://office.microsoft.com/zh-tw/excel-help/redir/HA102753242.aspx?CTT=5&amp;origin=HA102752955" xr:uid="{00000000-0004-0000-0100-00001D000000}"/>
    <hyperlink ref="A32" r:id="rId31" display="http://office.microsoft.com/zh-tw/excel-help/redir/HA102753157.aspx?CTT=5&amp;origin=HA102752955" xr:uid="{00000000-0004-0000-0100-00001E000000}"/>
    <hyperlink ref="A33" r:id="rId32" display="http://office.microsoft.com/zh-tw/excel-help/redir/HA102753156.aspx?CTT=5&amp;origin=HA102752955" xr:uid="{00000000-0004-0000-0100-00001F000000}"/>
    <hyperlink ref="A34" r:id="rId33" display="http://office.microsoft.com/zh-tw/excel-help/redir/HA102753016.aspx?CTT=5&amp;origin=HA102752955" xr:uid="{00000000-0004-0000-0100-000020000000}"/>
    <hyperlink ref="A35" r:id="rId34" display="http://office.microsoft.com/zh-tw/excel-help/redir/HA102753015.aspx?CTT=5&amp;origin=HA102752955" xr:uid="{00000000-0004-0000-0100-000021000000}"/>
    <hyperlink ref="A36" r:id="rId35" display="http://office.microsoft.com/zh-tw/excel-help/redir/HA102753012.aspx?CTT=5&amp;origin=HA102752955" xr:uid="{00000000-0004-0000-0100-000022000000}"/>
    <hyperlink ref="A37" r:id="rId36" display="http://office.microsoft.com/zh-tw/excel-help/redir/HA102753011.aspx?CTT=5&amp;origin=HA102752955" xr:uid="{00000000-0004-0000-0100-000023000000}"/>
    <hyperlink ref="A38" r:id="rId37" display="http://office.microsoft.com/zh-tw/excel-help/redir/HA102753277.aspx?CTT=5&amp;origin=HA102752955" xr:uid="{00000000-0004-0000-0100-000024000000}"/>
    <hyperlink ref="A39" r:id="rId38" display="http://office.microsoft.com/zh-tw/excel-help/redir/HA102753155.aspx?CTT=5&amp;origin=HA102752955" xr:uid="{00000000-0004-0000-0100-000025000000}"/>
    <hyperlink ref="A40" r:id="rId39" display="http://office.microsoft.com/zh-tw/excel-help/redir/HA102753154.aspx?CTT=5&amp;origin=HA102752955" xr:uid="{00000000-0004-0000-0100-000026000000}"/>
    <hyperlink ref="A41" r:id="rId40" display="http://office.microsoft.com/zh-tw/excel-help/redir/HA102753008.aspx?CTT=5&amp;origin=HA102752955" xr:uid="{00000000-0004-0000-0100-000027000000}"/>
    <hyperlink ref="A42" r:id="rId41" display="http://office.microsoft.com/zh-tw/excel-help/redir/HA102752805.aspx?CTT=5&amp;origin=HA102752955" xr:uid="{00000000-0004-0000-0100-000028000000}"/>
    <hyperlink ref="A43" r:id="rId42" display="http://office.microsoft.com/zh-tw/excel-help/redir/HA102753278.aspx?CTT=5&amp;origin=HA102752955" xr:uid="{00000000-0004-0000-0100-000029000000}"/>
    <hyperlink ref="A44" r:id="rId43" display="http://office.microsoft.com/zh-tw/excel-help/redir/HA102753006.aspx?CTT=5&amp;origin=HA102752955" xr:uid="{00000000-0004-0000-0100-00002A000000}"/>
    <hyperlink ref="A45" r:id="rId44" display="http://office.microsoft.com/zh-tw/excel-help/redir/HA102753003.aspx?CTT=5&amp;origin=HA102752955" xr:uid="{00000000-0004-0000-0100-00002B000000}"/>
    <hyperlink ref="A46" r:id="rId45" display="http://office.microsoft.com/zh-tw/excel-help/redir/HA102753002.aspx?CTT=5&amp;origin=HA102752955" xr:uid="{00000000-0004-0000-0100-00002C000000}"/>
    <hyperlink ref="A47" r:id="rId46" display="http://office.microsoft.com/zh-tw/excel-help/redir/HA102753153.aspx?CTT=5&amp;origin=HA102752955" xr:uid="{00000000-0004-0000-0100-00002D000000}"/>
    <hyperlink ref="A48" r:id="rId47" display="http://office.microsoft.com/zh-tw/excel-help/redir/HA102752971.aspx?CTT=5&amp;origin=HA102752955" xr:uid="{00000000-0004-0000-0100-00002E000000}"/>
    <hyperlink ref="A49" r:id="rId48" display="http://office.microsoft.com/zh-tw/excel-help/redir/HA102752961.aspx?CTT=5&amp;origin=HA102752955" xr:uid="{00000000-0004-0000-0100-00002F000000}"/>
    <hyperlink ref="A50" r:id="rId49" display="http://office.microsoft.com/zh-tw/excel-help/redir/HA102752960.aspx?CTT=5&amp;origin=HA102752955" xr:uid="{00000000-0004-0000-0100-000030000000}"/>
    <hyperlink ref="A51" r:id="rId50" display="http://office.microsoft.com/zh-tw/excel-help/redir/HA102752956.aspx?CTT=5&amp;origin=HA102752955" xr:uid="{00000000-0004-0000-0100-000031000000}"/>
    <hyperlink ref="A52" r:id="rId51" display="http://office.microsoft.com/zh-tw/excel-help/redir/HA102752951.aspx?CTT=5&amp;origin=HA102752955" xr:uid="{00000000-0004-0000-0100-000032000000}"/>
    <hyperlink ref="A53" r:id="rId52" display="http://office.microsoft.com/zh-tw/excel-help/redir/HA102753152.aspx?CTT=5&amp;origin=HA102752955" xr:uid="{00000000-0004-0000-0100-000033000000}"/>
    <hyperlink ref="A54" r:id="rId53" display="http://office.microsoft.com/zh-tw/excel-help/redir/HA102752808.aspx?CTT=5&amp;origin=HA102752955" xr:uid="{00000000-0004-0000-0100-000034000000}"/>
    <hyperlink ref="A55" r:id="rId54" display="http://office.microsoft.com/zh-tw/excel-help/redir/HA102752943.aspx?CTT=5&amp;origin=HA102752955" xr:uid="{00000000-0004-0000-0100-000035000000}"/>
    <hyperlink ref="A56" r:id="rId55" display="http://office.microsoft.com/zh-tw/excel-help/redir/HA102752941.aspx?CTT=5&amp;origin=HA102752955" xr:uid="{00000000-0004-0000-0100-000036000000}"/>
    <hyperlink ref="A57" r:id="rId56" display="http://office.microsoft.com/zh-tw/excel-help/redir/HA102752938.aspx?CTT=5&amp;origin=HA102752955" xr:uid="{00000000-0004-0000-0100-000037000000}"/>
    <hyperlink ref="A58" r:id="rId57" display="http://office.microsoft.com/zh-tw/excel-help/redir/HA102752936.aspx?CTT=5&amp;origin=HA102752955" xr:uid="{00000000-0004-0000-0100-000038000000}"/>
    <hyperlink ref="A59" r:id="rId58" display="http://office.microsoft.com/zh-tw/excel-help/redir/HA102752935.aspx?CTT=5&amp;origin=HA102752955" xr:uid="{00000000-0004-0000-0100-000039000000}"/>
    <hyperlink ref="A60" r:id="rId59" display="http://office.microsoft.com/zh-tw/excel-help/redir/HA102753222.aspx?CTT=5&amp;origin=HA102752955" xr:uid="{00000000-0004-0000-0100-00003A000000}"/>
    <hyperlink ref="A61" r:id="rId60" display="http://office.microsoft.com/zh-tw/excel-help/redir/HA102753151.aspx?CTT=5&amp;origin=HA102752955" xr:uid="{00000000-0004-0000-0100-00003B000000}"/>
    <hyperlink ref="A62" r:id="rId61" display="http://office.microsoft.com/zh-tw/excel-help/redir/HA102753149.aspx?CTT=5&amp;origin=HA102752955" xr:uid="{00000000-0004-0000-0100-00003C000000}"/>
    <hyperlink ref="A63" r:id="rId62" display="http://office.microsoft.com/zh-tw/excel-help/redir/HA102753148.aspx?CTT=5&amp;origin=HA102752955" xr:uid="{00000000-0004-0000-0100-00003D000000}"/>
    <hyperlink ref="A64" r:id="rId63" display="http://office.microsoft.com/zh-tw/excel-help/redir/HA102753146.aspx?CTT=5&amp;origin=HA102752955" xr:uid="{00000000-0004-0000-0100-00003E000000}"/>
    <hyperlink ref="A65" r:id="rId64" display="http://office.microsoft.com/zh-tw/excel-help/redir/HA102753145.aspx?CTT=5&amp;origin=HA102752955" xr:uid="{00000000-0004-0000-0100-00003F000000}"/>
    <hyperlink ref="A66" r:id="rId65" display="http://office.microsoft.com/zh-tw/excel-help/redir/HA102753144.aspx?CTT=5&amp;origin=HA102752955" xr:uid="{00000000-0004-0000-0100-000040000000}"/>
    <hyperlink ref="A67" r:id="rId66" display="http://office.microsoft.com/zh-tw/excel-help/redir/HA102752907.aspx?CTT=5&amp;origin=HA102752955" xr:uid="{00000000-0004-0000-0100-000041000000}"/>
    <hyperlink ref="A68" r:id="rId67" display="http://office.microsoft.com/zh-tw/excel-help/redir/HA102753219.aspx?CTT=5&amp;origin=HA102752955" xr:uid="{00000000-0004-0000-0100-000042000000}"/>
    <hyperlink ref="A69" r:id="rId68" display="http://office.microsoft.com/zh-tw/excel-help/redir/HA102753143.aspx?CTT=5&amp;origin=HA102752955" xr:uid="{00000000-0004-0000-0100-000043000000}"/>
    <hyperlink ref="A70" r:id="rId69" display="http://office.microsoft.com/zh-tw/excel-help/redir/HA102753218.aspx?CTT=5&amp;origin=HA102752955" xr:uid="{00000000-0004-0000-0100-000044000000}"/>
    <hyperlink ref="A71" r:id="rId70" display="http://office.microsoft.com/zh-tw/excel-help/redir/HA102753142.aspx?CTT=5&amp;origin=HA102752955" xr:uid="{00000000-0004-0000-0100-000045000000}"/>
    <hyperlink ref="A72" r:id="rId71" display="http://office.microsoft.com/zh-tw/excel-help/redir/HA102752906.aspx?CTT=5&amp;origin=HA102752955" xr:uid="{00000000-0004-0000-0100-000046000000}"/>
    <hyperlink ref="A73" r:id="rId72" display="http://office.microsoft.com/zh-tw/excel-help/redir/HA102753264.aspx?CTT=5&amp;origin=HA102752955" xr:uid="{00000000-0004-0000-0100-000047000000}"/>
    <hyperlink ref="A74" r:id="rId73" display="http://office.microsoft.com/zh-tw/excel-help/redir/HA102753265.aspx?CTT=5&amp;origin=HA102752955" xr:uid="{00000000-0004-0000-0100-000048000000}"/>
    <hyperlink ref="A75" r:id="rId74" display="http://office.microsoft.com/zh-tw/excel-help/redir/HA102753141.aspx?CTT=5&amp;origin=HA102752955" xr:uid="{00000000-0004-0000-0100-000049000000}"/>
    <hyperlink ref="A76" r:id="rId75" display="http://office.microsoft.com/zh-tw/excel-help/redir/HA102752897.aspx?CTT=5&amp;origin=HA102752955" xr:uid="{00000000-0004-0000-0100-00004A000000}"/>
    <hyperlink ref="A77" r:id="rId76" display="http://office.microsoft.com/zh-tw/excel-help/redir/HA102753221.aspx?CTT=5&amp;origin=HA102752955" xr:uid="{00000000-0004-0000-0100-00004B000000}"/>
    <hyperlink ref="A78" r:id="rId77" display="http://office.microsoft.com/zh-tw/excel-help/redir/HA102753140.aspx?CTT=5&amp;origin=HA102752955" xr:uid="{00000000-0004-0000-0100-00004C000000}"/>
    <hyperlink ref="A79" r:id="rId78" display="http://office.microsoft.com/zh-tw/excel-help/redir/HA102753220.aspx?CTT=5&amp;origin=HA102752955" xr:uid="{00000000-0004-0000-0100-00004D000000}"/>
    <hyperlink ref="A80" r:id="rId79" display="http://office.microsoft.com/zh-tw/excel-help/redir/HA102753150.aspx?CTT=5&amp;origin=HA102752955" xr:uid="{00000000-0004-0000-0100-00004E000000}"/>
    <hyperlink ref="A81" r:id="rId80" display="http://office.microsoft.com/zh-tw/excel-help/redir/HA102752877.aspx?CTT=5&amp;origin=HA102752955" xr:uid="{00000000-0004-0000-0100-00004F000000}"/>
    <hyperlink ref="A82" r:id="rId81" display="http://office.microsoft.com/zh-tw/excel-help/redir/HA102752869.aspx?CTT=5&amp;origin=HA102752955" xr:uid="{00000000-0004-0000-0100-000050000000}"/>
    <hyperlink ref="A83" r:id="rId82" display="http://office.microsoft.com/zh-tw/excel-help/redir/HA102753266.aspx?CTT=5&amp;origin=HA102752955" xr:uid="{00000000-0004-0000-0100-000051000000}"/>
    <hyperlink ref="A84" r:id="rId83" display="http://office.microsoft.com/zh-tw/excel-help/redir/HA102752867.aspx?CTT=5&amp;origin=HA102752955" xr:uid="{00000000-0004-0000-0100-000052000000}"/>
    <hyperlink ref="A85" r:id="rId84" display="http://office.microsoft.com/zh-tw/excel-help/redir/HA102752866.aspx?CTT=5&amp;origin=HA102752955" xr:uid="{00000000-0004-0000-0100-000053000000}"/>
    <hyperlink ref="A86" r:id="rId85" display="http://office.microsoft.com/zh-tw/excel-help/redir/HA102752862.aspx?CTT=5&amp;origin=HA102752955" xr:uid="{00000000-0004-0000-0100-000054000000}"/>
    <hyperlink ref="A87" r:id="rId86" display="http://office.microsoft.com/zh-tw/excel-help/redir/HA102753129.aspx?CTT=5&amp;origin=HA102752955" xr:uid="{00000000-0004-0000-0100-000055000000}"/>
    <hyperlink ref="A88" r:id="rId87" display="http://office.microsoft.com/zh-tw/excel-help/redir/HA102753139.aspx?CTT=5&amp;origin=HA102752955" xr:uid="{00000000-0004-0000-0100-000056000000}"/>
    <hyperlink ref="A89" r:id="rId88" display="http://office.microsoft.com/zh-tw/excel-help/redir/HA102752860.aspx?CTT=5&amp;origin=HA102752955" xr:uid="{00000000-0004-0000-0100-000057000000}"/>
    <hyperlink ref="A90" r:id="rId89" display="http://office.microsoft.com/zh-tw/excel-help/redir/HA102752859.aspx?CTT=5&amp;origin=HA102752955" xr:uid="{00000000-0004-0000-0100-000058000000}"/>
    <hyperlink ref="A91" r:id="rId90" display="http://office.microsoft.com/zh-tw/excel-help/redir/HA102752858.aspx?CTT=5&amp;origin=HA102752955" xr:uid="{00000000-0004-0000-0100-000059000000}"/>
    <hyperlink ref="A92" r:id="rId91" display="http://office.microsoft.com/zh-tw/excel-help/redir/HA102753241.aspx?CTT=5&amp;origin=HA102752955" xr:uid="{00000000-0004-0000-0100-00005A000000}"/>
    <hyperlink ref="A93" r:id="rId92" display="http://office.microsoft.com/zh-tw/excel-help/redir/HA102753138.aspx?CTT=5&amp;origin=HA102752955" xr:uid="{00000000-0004-0000-0100-00005B000000}"/>
    <hyperlink ref="A94" r:id="rId93" display="http://office.microsoft.com/zh-tw/excel-help/redir/HA102753130.aspx?CTT=5&amp;origin=HA102752955" xr:uid="{00000000-0004-0000-0100-00005C000000}"/>
    <hyperlink ref="A95" r:id="rId94" display="http://office.microsoft.com/zh-tw/excel-help/redir/HA102753225.aspx?CTT=5&amp;origin=HA102752955" xr:uid="{00000000-0004-0000-0100-00005D000000}"/>
    <hyperlink ref="A96" r:id="rId95" display="http://office.microsoft.com/zh-tw/excel-help/redir/HA102753136.aspx?CTT=5&amp;origin=HA102752955" xr:uid="{00000000-0004-0000-0100-00005E000000}"/>
    <hyperlink ref="A97" r:id="rId96" display="http://office.microsoft.com/zh-tw/excel-help/redir/HA102753135.aspx?CTT=5&amp;origin=HA102752955" xr:uid="{00000000-0004-0000-0100-00005F000000}"/>
    <hyperlink ref="A98" r:id="rId97" display="http://office.microsoft.com/zh-tw/excel-help/redir/HA102752832.aspx?CTT=5&amp;origin=HA102752955" xr:uid="{00000000-0004-0000-0100-000060000000}"/>
    <hyperlink ref="A99" r:id="rId98" display="http://office.microsoft.com/zh-tw/excel-help/redir/HA102752830.aspx?CTT=5&amp;origin=HA102752955" xr:uid="{00000000-0004-0000-0100-000061000000}"/>
    <hyperlink ref="A100" r:id="rId99" display="http://office.microsoft.com/zh-tw/excel-help/redir/HA102753133.aspx?CTT=5&amp;origin=HA102752955" xr:uid="{00000000-0004-0000-0100-000062000000}"/>
    <hyperlink ref="A101" r:id="rId100" display="http://office.microsoft.com/zh-tw/excel-help/redir/HA102753134.aspx?CTT=5&amp;origin=HA102752955" xr:uid="{00000000-0004-0000-0100-000063000000}"/>
    <hyperlink ref="A102" r:id="rId101" display="http://office.microsoft.com/zh-tw/excel-help/redir/HA102752823.aspx?CTT=5&amp;origin=HA102752955" xr:uid="{00000000-0004-0000-0100-000064000000}"/>
    <hyperlink ref="A103" r:id="rId102" display="http://office.microsoft.com/zh-tw/excel-help/redir/HA102752822.aspx?CTT=5&amp;origin=HA102752955" xr:uid="{00000000-0004-0000-0100-000065000000}"/>
    <hyperlink ref="A104" r:id="rId103" display="http://office.microsoft.com/zh-tw/excel-help/redir/HA102753132.aspx?CTT=5&amp;origin=HA102752955" xr:uid="{00000000-0004-0000-0100-000066000000}"/>
    <hyperlink ref="A105" r:id="rId104" display="http://office.microsoft.com/zh-tw/excel-help/redir/HA102753131.aspx?CTT=5&amp;origin=HA102752955" xr:uid="{00000000-0004-0000-0100-000067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12"/>
  <sheetViews>
    <sheetView workbookViewId="0">
      <selection activeCell="F8" sqref="F8"/>
    </sheetView>
  </sheetViews>
  <sheetFormatPr defaultColWidth="9" defaultRowHeight="16.75" x14ac:dyDescent="0.45"/>
  <cols>
    <col min="1" max="1" width="11.640625" style="2" bestFit="1" customWidth="1"/>
    <col min="2" max="3" width="6" style="2" bestFit="1" customWidth="1"/>
    <col min="4" max="4" width="5.640625" style="2" customWidth="1"/>
    <col min="5" max="5" width="13.35546875" style="2" customWidth="1"/>
    <col min="6" max="16384" width="9" style="2"/>
  </cols>
  <sheetData>
    <row r="1" spans="1:7" x14ac:dyDescent="0.45">
      <c r="B1" s="7" t="s">
        <v>124</v>
      </c>
      <c r="C1" s="7" t="s">
        <v>125</v>
      </c>
      <c r="E1" s="2" t="s">
        <v>1</v>
      </c>
    </row>
    <row r="2" spans="1:7" ht="17.149999999999999" thickBot="1" x14ac:dyDescent="0.5">
      <c r="B2" s="2">
        <v>75</v>
      </c>
      <c r="C2" s="2">
        <v>82</v>
      </c>
    </row>
    <row r="3" spans="1:7" x14ac:dyDescent="0.45">
      <c r="B3" s="2">
        <v>78</v>
      </c>
      <c r="C3" s="2">
        <v>67</v>
      </c>
      <c r="E3" s="4"/>
      <c r="F3" s="4" t="s">
        <v>2</v>
      </c>
      <c r="G3" s="4" t="s">
        <v>3</v>
      </c>
    </row>
    <row r="4" spans="1:7" x14ac:dyDescent="0.45">
      <c r="B4" s="2">
        <v>79</v>
      </c>
      <c r="C4" s="2">
        <v>80</v>
      </c>
      <c r="E4" s="2" t="s">
        <v>114</v>
      </c>
      <c r="F4" s="2">
        <v>79.857142857142861</v>
      </c>
      <c r="G4" s="2">
        <v>78.333333333333329</v>
      </c>
    </row>
    <row r="5" spans="1:7" x14ac:dyDescent="0.45">
      <c r="B5" s="2">
        <v>80</v>
      </c>
      <c r="C5" s="2">
        <v>81</v>
      </c>
      <c r="E5" s="2" t="s">
        <v>152</v>
      </c>
      <c r="F5" s="2">
        <v>4.5</v>
      </c>
      <c r="G5" s="2">
        <v>5.6</v>
      </c>
    </row>
    <row r="6" spans="1:7" x14ac:dyDescent="0.45">
      <c r="B6" s="2">
        <v>82</v>
      </c>
      <c r="C6" s="2">
        <v>90</v>
      </c>
      <c r="E6" s="2" t="s">
        <v>115</v>
      </c>
      <c r="F6" s="2">
        <v>7</v>
      </c>
      <c r="G6" s="2">
        <v>9</v>
      </c>
    </row>
    <row r="7" spans="1:7" x14ac:dyDescent="0.45">
      <c r="B7" s="2">
        <v>83</v>
      </c>
      <c r="C7" s="2">
        <v>81</v>
      </c>
      <c r="E7" s="2" t="s">
        <v>119</v>
      </c>
      <c r="F7" s="2">
        <v>0</v>
      </c>
    </row>
    <row r="8" spans="1:7" x14ac:dyDescent="0.45">
      <c r="B8" s="2">
        <v>82</v>
      </c>
      <c r="C8" s="2">
        <v>75</v>
      </c>
      <c r="E8" s="2" t="s">
        <v>4</v>
      </c>
      <c r="F8" s="2">
        <v>1.354789423676553</v>
      </c>
    </row>
    <row r="9" spans="1:7" x14ac:dyDescent="0.45">
      <c r="C9" s="2">
        <v>62</v>
      </c>
      <c r="E9" s="2" t="s">
        <v>153</v>
      </c>
      <c r="F9" s="2">
        <v>8.7742328612919973E-2</v>
      </c>
    </row>
    <row r="10" spans="1:7" x14ac:dyDescent="0.45">
      <c r="C10" s="2">
        <v>87</v>
      </c>
      <c r="E10" s="2" t="s">
        <v>117</v>
      </c>
      <c r="F10" s="2">
        <v>1.6448536269514724</v>
      </c>
    </row>
    <row r="11" spans="1:7" x14ac:dyDescent="0.45">
      <c r="E11" s="2" t="s">
        <v>155</v>
      </c>
      <c r="F11" s="2">
        <v>0.17548465722583995</v>
      </c>
    </row>
    <row r="12" spans="1:7" ht="17.149999999999999" thickBot="1" x14ac:dyDescent="0.5">
      <c r="A12" s="2" t="s">
        <v>154</v>
      </c>
      <c r="B12" s="2">
        <v>4.5</v>
      </c>
      <c r="C12" s="41">
        <v>5.6</v>
      </c>
      <c r="E12" s="3" t="s">
        <v>123</v>
      </c>
      <c r="F12" s="3">
        <v>1.959963984540054</v>
      </c>
      <c r="G12" s="3"/>
    </row>
  </sheetData>
  <phoneticPr fontId="3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C12"/>
  <sheetViews>
    <sheetView workbookViewId="0">
      <selection activeCell="B2" sqref="B2"/>
    </sheetView>
  </sheetViews>
  <sheetFormatPr defaultColWidth="9" defaultRowHeight="16.75" x14ac:dyDescent="0.45"/>
  <cols>
    <col min="1" max="1" width="11.640625" style="2" bestFit="1" customWidth="1"/>
    <col min="2" max="16384" width="9" style="2"/>
  </cols>
  <sheetData>
    <row r="1" spans="1:3" x14ac:dyDescent="0.45">
      <c r="B1" s="7" t="s">
        <v>124</v>
      </c>
      <c r="C1" s="7" t="s">
        <v>125</v>
      </c>
    </row>
    <row r="2" spans="1:3" x14ac:dyDescent="0.45">
      <c r="B2" s="2">
        <v>75</v>
      </c>
      <c r="C2" s="2">
        <v>82</v>
      </c>
    </row>
    <row r="3" spans="1:3" x14ac:dyDescent="0.45">
      <c r="B3" s="2">
        <v>78</v>
      </c>
      <c r="C3" s="2">
        <v>67</v>
      </c>
    </row>
    <row r="4" spans="1:3" x14ac:dyDescent="0.45">
      <c r="B4" s="2">
        <v>79</v>
      </c>
      <c r="C4" s="2">
        <v>80</v>
      </c>
    </row>
    <row r="5" spans="1:3" x14ac:dyDescent="0.45">
      <c r="B5" s="2">
        <v>80</v>
      </c>
      <c r="C5" s="2">
        <v>81</v>
      </c>
    </row>
    <row r="6" spans="1:3" x14ac:dyDescent="0.45">
      <c r="B6" s="2">
        <v>82</v>
      </c>
      <c r="C6" s="2">
        <v>90</v>
      </c>
    </row>
    <row r="7" spans="1:3" x14ac:dyDescent="0.45">
      <c r="B7" s="2">
        <v>83</v>
      </c>
      <c r="C7" s="2">
        <v>81</v>
      </c>
    </row>
    <row r="8" spans="1:3" x14ac:dyDescent="0.45">
      <c r="B8" s="2">
        <v>82</v>
      </c>
      <c r="C8" s="2">
        <v>75</v>
      </c>
    </row>
    <row r="9" spans="1:3" x14ac:dyDescent="0.45">
      <c r="C9" s="2">
        <v>62</v>
      </c>
    </row>
    <row r="10" spans="1:3" x14ac:dyDescent="0.45">
      <c r="C10" s="2">
        <v>87</v>
      </c>
    </row>
    <row r="12" spans="1:3" x14ac:dyDescent="0.45">
      <c r="A12" s="2" t="s">
        <v>213</v>
      </c>
      <c r="B12" s="2">
        <v>4.5</v>
      </c>
      <c r="C12" s="41">
        <v>5.6</v>
      </c>
    </row>
  </sheetData>
  <phoneticPr fontId="3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</sheetPr>
  <dimension ref="A1:C17"/>
  <sheetViews>
    <sheetView workbookViewId="0">
      <selection activeCell="B2" sqref="B2"/>
    </sheetView>
  </sheetViews>
  <sheetFormatPr defaultColWidth="9" defaultRowHeight="16.75" x14ac:dyDescent="0.45"/>
  <cols>
    <col min="1" max="1" width="9" style="2"/>
    <col min="2" max="3" width="7" style="1" bestFit="1" customWidth="1"/>
    <col min="4" max="16384" width="9" style="1"/>
  </cols>
  <sheetData>
    <row r="1" spans="2:3" x14ac:dyDescent="0.45">
      <c r="B1" s="18" t="s">
        <v>211</v>
      </c>
      <c r="C1" s="18" t="s">
        <v>212</v>
      </c>
    </row>
    <row r="2" spans="2:3" x14ac:dyDescent="0.45">
      <c r="B2" s="19">
        <v>42500</v>
      </c>
      <c r="C2" s="19">
        <v>43000</v>
      </c>
    </row>
    <row r="3" spans="2:3" x14ac:dyDescent="0.45">
      <c r="B3" s="19">
        <v>37000</v>
      </c>
      <c r="C3" s="19">
        <v>45000</v>
      </c>
    </row>
    <row r="4" spans="2:3" x14ac:dyDescent="0.45">
      <c r="B4" s="19">
        <v>28000</v>
      </c>
      <c r="C4" s="19">
        <v>22000</v>
      </c>
    </row>
    <row r="5" spans="2:3" x14ac:dyDescent="0.45">
      <c r="B5" s="19">
        <v>52000</v>
      </c>
      <c r="C5" s="19">
        <v>32000</v>
      </c>
    </row>
    <row r="6" spans="2:3" x14ac:dyDescent="0.45">
      <c r="B6" s="19">
        <v>64500</v>
      </c>
      <c r="C6" s="19">
        <v>36000</v>
      </c>
    </row>
    <row r="7" spans="2:3" x14ac:dyDescent="0.45">
      <c r="B7" s="19">
        <v>18750</v>
      </c>
      <c r="C7" s="19">
        <v>35000</v>
      </c>
    </row>
    <row r="8" spans="2:3" x14ac:dyDescent="0.45">
      <c r="B8" s="19">
        <v>62000</v>
      </c>
      <c r="C8" s="19">
        <v>28000</v>
      </c>
    </row>
    <row r="9" spans="2:3" x14ac:dyDescent="0.45">
      <c r="B9" s="19">
        <v>37000</v>
      </c>
      <c r="C9" s="19">
        <v>27000</v>
      </c>
    </row>
    <row r="10" spans="2:3" x14ac:dyDescent="0.45">
      <c r="B10" s="19">
        <v>43000</v>
      </c>
      <c r="C10" s="19">
        <v>34000</v>
      </c>
    </row>
    <row r="11" spans="2:3" x14ac:dyDescent="0.45">
      <c r="B11" s="19">
        <v>58500</v>
      </c>
      <c r="C11" s="19">
        <v>35000</v>
      </c>
    </row>
    <row r="12" spans="2:3" x14ac:dyDescent="0.45">
      <c r="B12" s="19">
        <v>62000</v>
      </c>
      <c r="C12" s="19">
        <v>38000</v>
      </c>
    </row>
    <row r="13" spans="2:3" x14ac:dyDescent="0.45">
      <c r="B13" s="19">
        <v>74000</v>
      </c>
      <c r="C13" s="19">
        <v>39000</v>
      </c>
    </row>
    <row r="14" spans="2:3" x14ac:dyDescent="0.45">
      <c r="B14" s="19">
        <v>28000</v>
      </c>
      <c r="C14" s="19">
        <v>42000</v>
      </c>
    </row>
    <row r="15" spans="2:3" x14ac:dyDescent="0.45">
      <c r="B15" s="19">
        <v>52600</v>
      </c>
      <c r="C15" s="19">
        <v>46000</v>
      </c>
    </row>
    <row r="16" spans="2:3" x14ac:dyDescent="0.45">
      <c r="B16" s="19">
        <v>44320</v>
      </c>
      <c r="C16" s="19">
        <v>41000</v>
      </c>
    </row>
    <row r="17" spans="2:3" x14ac:dyDescent="0.45">
      <c r="B17" s="19"/>
      <c r="C17" s="19"/>
    </row>
  </sheetData>
  <phoneticPr fontId="3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10"/>
  <sheetViews>
    <sheetView workbookViewId="0">
      <selection activeCell="B2" sqref="B2"/>
    </sheetView>
  </sheetViews>
  <sheetFormatPr defaultColWidth="9" defaultRowHeight="16.75" x14ac:dyDescent="0.45"/>
  <cols>
    <col min="1" max="1" width="7" style="2" customWidth="1"/>
    <col min="2" max="2" width="7.140625" style="2" customWidth="1"/>
    <col min="3" max="3" width="7.640625" style="2" bestFit="1" customWidth="1"/>
    <col min="4" max="16384" width="9" style="2"/>
  </cols>
  <sheetData>
    <row r="1" spans="1:4" x14ac:dyDescent="0.45">
      <c r="A1" s="7" t="s">
        <v>151</v>
      </c>
      <c r="B1" s="7" t="s">
        <v>201</v>
      </c>
      <c r="C1" s="7" t="s">
        <v>202</v>
      </c>
    </row>
    <row r="2" spans="1:4" x14ac:dyDescent="0.45">
      <c r="A2" s="5">
        <v>0</v>
      </c>
      <c r="B2" s="11">
        <f>TDIST(A2,10,1)</f>
        <v>0.5</v>
      </c>
      <c r="C2" s="11">
        <f>TDIST(A2,10,2)</f>
        <v>1</v>
      </c>
      <c r="D2" s="2" t="s">
        <v>203</v>
      </c>
    </row>
    <row r="3" spans="1:4" x14ac:dyDescent="0.45">
      <c r="A3" s="5">
        <v>0.5</v>
      </c>
      <c r="B3" s="11">
        <f t="shared" ref="B3:B9" si="0">TDIST(A3,10,1)</f>
        <v>0.31394680287148646</v>
      </c>
      <c r="C3" s="11">
        <f t="shared" ref="C3:C9" si="1">TDIST(A3,10,2)</f>
        <v>0.62789360574297293</v>
      </c>
      <c r="D3" s="2" t="s">
        <v>204</v>
      </c>
    </row>
    <row r="4" spans="1:4" x14ac:dyDescent="0.45">
      <c r="A4" s="5">
        <v>0.7</v>
      </c>
      <c r="B4" s="11">
        <f t="shared" si="0"/>
        <v>0.24994378508644216</v>
      </c>
      <c r="C4" s="11">
        <f t="shared" si="1"/>
        <v>0.49988757017288432</v>
      </c>
      <c r="D4" s="2" t="s">
        <v>205</v>
      </c>
    </row>
    <row r="5" spans="1:4" x14ac:dyDescent="0.45">
      <c r="A5" s="5">
        <v>1.37</v>
      </c>
      <c r="B5" s="11">
        <f t="shared" si="0"/>
        <v>0.10032944511274913</v>
      </c>
      <c r="C5" s="11">
        <f t="shared" si="1"/>
        <v>0.20065889022549827</v>
      </c>
      <c r="D5" s="2" t="s">
        <v>206</v>
      </c>
    </row>
    <row r="6" spans="1:4" x14ac:dyDescent="0.45">
      <c r="A6" s="5">
        <v>1.81</v>
      </c>
      <c r="B6" s="11">
        <f t="shared" si="0"/>
        <v>5.020114749695305E-2</v>
      </c>
      <c r="C6" s="11">
        <f t="shared" si="1"/>
        <v>0.1004022949939061</v>
      </c>
      <c r="D6" s="2" t="s">
        <v>207</v>
      </c>
    </row>
    <row r="7" spans="1:4" x14ac:dyDescent="0.45">
      <c r="A7" s="5">
        <v>2.23</v>
      </c>
      <c r="B7" s="11">
        <f t="shared" si="0"/>
        <v>2.4921235389340431E-2</v>
      </c>
      <c r="C7" s="11">
        <f t="shared" si="1"/>
        <v>4.9842470778680863E-2</v>
      </c>
      <c r="D7" s="2" t="s">
        <v>208</v>
      </c>
    </row>
    <row r="8" spans="1:4" x14ac:dyDescent="0.45">
      <c r="A8" s="5">
        <v>2.76</v>
      </c>
      <c r="B8" s="11">
        <f t="shared" si="0"/>
        <v>1.0064898183171045E-2</v>
      </c>
      <c r="C8" s="11">
        <f t="shared" si="1"/>
        <v>2.012979636634209E-2</v>
      </c>
      <c r="D8" s="2" t="s">
        <v>209</v>
      </c>
    </row>
    <row r="9" spans="1:4" x14ac:dyDescent="0.45">
      <c r="A9" s="5">
        <v>3.17</v>
      </c>
      <c r="B9" s="11">
        <f t="shared" si="0"/>
        <v>4.9938258493141879E-3</v>
      </c>
      <c r="C9" s="11">
        <f t="shared" si="1"/>
        <v>9.9876516986283758E-3</v>
      </c>
      <c r="D9" s="2" t="s">
        <v>210</v>
      </c>
    </row>
    <row r="10" spans="1:4" x14ac:dyDescent="0.45">
      <c r="A10" s="5"/>
      <c r="B10" s="11"/>
      <c r="C10" s="11"/>
    </row>
  </sheetData>
  <phoneticPr fontId="3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F0"/>
  </sheetPr>
  <dimension ref="A1:C10"/>
  <sheetViews>
    <sheetView workbookViewId="0">
      <selection activeCell="B2" sqref="B2"/>
    </sheetView>
  </sheetViews>
  <sheetFormatPr defaultColWidth="9" defaultRowHeight="16.75" x14ac:dyDescent="0.45"/>
  <cols>
    <col min="1" max="1" width="7" style="2" customWidth="1"/>
    <col min="2" max="2" width="7.140625" style="2" customWidth="1"/>
    <col min="3" max="3" width="7.640625" style="2" bestFit="1" customWidth="1"/>
    <col min="4" max="16384" width="9" style="2"/>
  </cols>
  <sheetData>
    <row r="1" spans="1:3" x14ac:dyDescent="0.45">
      <c r="A1" s="7" t="s">
        <v>151</v>
      </c>
      <c r="B1" s="7" t="s">
        <v>201</v>
      </c>
      <c r="C1" s="7" t="s">
        <v>202</v>
      </c>
    </row>
    <row r="2" spans="1:3" x14ac:dyDescent="0.45">
      <c r="A2" s="5">
        <v>0</v>
      </c>
      <c r="B2" s="11"/>
      <c r="C2" s="11"/>
    </row>
    <row r="3" spans="1:3" x14ac:dyDescent="0.45">
      <c r="A3" s="5">
        <v>0.5</v>
      </c>
      <c r="B3" s="11"/>
      <c r="C3" s="11"/>
    </row>
    <row r="4" spans="1:3" x14ac:dyDescent="0.45">
      <c r="A4" s="5">
        <v>0.7</v>
      </c>
      <c r="B4" s="11"/>
      <c r="C4" s="11"/>
    </row>
    <row r="5" spans="1:3" x14ac:dyDescent="0.45">
      <c r="A5" s="5">
        <v>1.37</v>
      </c>
      <c r="B5" s="11"/>
      <c r="C5" s="11"/>
    </row>
    <row r="6" spans="1:3" x14ac:dyDescent="0.45">
      <c r="A6" s="5">
        <v>1.81</v>
      </c>
      <c r="B6" s="11"/>
      <c r="C6" s="11"/>
    </row>
    <row r="7" spans="1:3" x14ac:dyDescent="0.45">
      <c r="A7" s="5">
        <v>2.23</v>
      </c>
      <c r="B7" s="11"/>
      <c r="C7" s="11"/>
    </row>
    <row r="8" spans="1:3" x14ac:dyDescent="0.45">
      <c r="A8" s="5">
        <v>2.76</v>
      </c>
      <c r="B8" s="11"/>
      <c r="C8" s="11"/>
    </row>
    <row r="9" spans="1:3" x14ac:dyDescent="0.45">
      <c r="A9" s="5">
        <v>3.17</v>
      </c>
      <c r="B9" s="11"/>
      <c r="C9" s="11"/>
    </row>
    <row r="10" spans="1:3" x14ac:dyDescent="0.45">
      <c r="A10" s="5"/>
      <c r="B10" s="11"/>
      <c r="C10" s="11"/>
    </row>
  </sheetData>
  <phoneticPr fontId="3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1"/>
  <sheetViews>
    <sheetView workbookViewId="0">
      <selection activeCell="B3" sqref="B3"/>
    </sheetView>
  </sheetViews>
  <sheetFormatPr defaultColWidth="9" defaultRowHeight="16.75" x14ac:dyDescent="0.45"/>
  <cols>
    <col min="1" max="16384" width="9" style="54"/>
  </cols>
  <sheetData>
    <row r="1" spans="1:8" x14ac:dyDescent="0.45">
      <c r="A1" s="221" t="s">
        <v>257</v>
      </c>
      <c r="B1" s="221"/>
      <c r="C1" s="221"/>
    </row>
    <row r="2" spans="1:8" x14ac:dyDescent="0.45">
      <c r="A2" s="70" t="s">
        <v>258</v>
      </c>
      <c r="B2" s="70" t="s">
        <v>259</v>
      </c>
      <c r="C2" s="70" t="s">
        <v>260</v>
      </c>
    </row>
    <row r="3" spans="1:8" x14ac:dyDescent="0.45">
      <c r="A3" s="59">
        <v>0</v>
      </c>
      <c r="B3" s="71">
        <f>_xlfn.T.DIST.RT(A3,10)</f>
        <v>0.5</v>
      </c>
      <c r="C3" s="71">
        <f>_xlfn.T.DIST.2T(A3,10)</f>
        <v>1</v>
      </c>
      <c r="D3" s="54" t="s">
        <v>261</v>
      </c>
      <c r="G3" s="71"/>
      <c r="H3" s="72"/>
    </row>
    <row r="4" spans="1:8" x14ac:dyDescent="0.45">
      <c r="A4" s="59">
        <v>0.5</v>
      </c>
      <c r="B4" s="71">
        <f t="shared" ref="B4:B10" si="0">_xlfn.T.DIST.RT(A4,10)</f>
        <v>0.31394680287148646</v>
      </c>
      <c r="C4" s="71">
        <f t="shared" ref="C4:C10" si="1">_xlfn.T.DIST.2T(A4,10)</f>
        <v>0.62789360574297293</v>
      </c>
      <c r="D4" s="54" t="s">
        <v>262</v>
      </c>
      <c r="G4" s="71"/>
      <c r="H4" s="72"/>
    </row>
    <row r="5" spans="1:8" x14ac:dyDescent="0.45">
      <c r="A5" s="59">
        <v>0.7</v>
      </c>
      <c r="B5" s="71">
        <f t="shared" si="0"/>
        <v>0.24994378508644216</v>
      </c>
      <c r="C5" s="71">
        <f t="shared" si="1"/>
        <v>0.49988757017288432</v>
      </c>
      <c r="D5" s="54" t="s">
        <v>263</v>
      </c>
      <c r="G5" s="71"/>
      <c r="H5" s="72"/>
    </row>
    <row r="6" spans="1:8" x14ac:dyDescent="0.45">
      <c r="A6" s="59">
        <v>1.37</v>
      </c>
      <c r="B6" s="71">
        <f t="shared" si="0"/>
        <v>0.10032944511274913</v>
      </c>
      <c r="C6" s="71">
        <f t="shared" si="1"/>
        <v>0.20065889022549827</v>
      </c>
      <c r="D6" s="54" t="s">
        <v>264</v>
      </c>
      <c r="G6" s="71"/>
      <c r="H6" s="72"/>
    </row>
    <row r="7" spans="1:8" x14ac:dyDescent="0.45">
      <c r="A7" s="59">
        <v>1.81</v>
      </c>
      <c r="B7" s="71">
        <f t="shared" si="0"/>
        <v>5.020114749695305E-2</v>
      </c>
      <c r="C7" s="71">
        <f t="shared" si="1"/>
        <v>0.1004022949939061</v>
      </c>
      <c r="D7" s="54" t="s">
        <v>265</v>
      </c>
      <c r="G7" s="71"/>
      <c r="H7" s="72"/>
    </row>
    <row r="8" spans="1:8" x14ac:dyDescent="0.45">
      <c r="A8" s="59">
        <v>2.23</v>
      </c>
      <c r="B8" s="71">
        <f t="shared" si="0"/>
        <v>2.4921235389340431E-2</v>
      </c>
      <c r="C8" s="71">
        <f t="shared" si="1"/>
        <v>4.9842470778680863E-2</v>
      </c>
      <c r="D8" s="54" t="s">
        <v>266</v>
      </c>
      <c r="G8" s="71"/>
      <c r="H8" s="72"/>
    </row>
    <row r="9" spans="1:8" x14ac:dyDescent="0.45">
      <c r="A9" s="59">
        <v>2.76</v>
      </c>
      <c r="B9" s="71">
        <f t="shared" si="0"/>
        <v>1.0064898183171045E-2</v>
      </c>
      <c r="C9" s="71">
        <f t="shared" si="1"/>
        <v>2.012979636634209E-2</v>
      </c>
      <c r="D9" s="54" t="s">
        <v>267</v>
      </c>
      <c r="G9" s="71"/>
      <c r="H9" s="72"/>
    </row>
    <row r="10" spans="1:8" x14ac:dyDescent="0.45">
      <c r="A10" s="59">
        <v>3.17</v>
      </c>
      <c r="B10" s="71">
        <f t="shared" si="0"/>
        <v>4.9938258493141879E-3</v>
      </c>
      <c r="C10" s="71">
        <f t="shared" si="1"/>
        <v>9.9876516986283758E-3</v>
      </c>
      <c r="D10" s="54" t="s">
        <v>268</v>
      </c>
      <c r="G10" s="71"/>
      <c r="H10" s="72"/>
    </row>
    <row r="11" spans="1:8" x14ac:dyDescent="0.45">
      <c r="A11" s="59"/>
      <c r="B11" s="71"/>
      <c r="C11" s="71"/>
    </row>
  </sheetData>
  <mergeCells count="1">
    <mergeCell ref="A1:C1"/>
  </mergeCells>
  <phoneticPr fontId="3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40"/>
  </sheetPr>
  <dimension ref="A1:D11"/>
  <sheetViews>
    <sheetView workbookViewId="0">
      <selection activeCell="B3" sqref="B3"/>
    </sheetView>
  </sheetViews>
  <sheetFormatPr defaultColWidth="9" defaultRowHeight="16.75" x14ac:dyDescent="0.45"/>
  <cols>
    <col min="1" max="16384" width="9" style="54"/>
  </cols>
  <sheetData>
    <row r="1" spans="1:4" x14ac:dyDescent="0.45">
      <c r="A1" s="221" t="s">
        <v>269</v>
      </c>
      <c r="B1" s="221"/>
      <c r="C1" s="221"/>
    </row>
    <row r="2" spans="1:4" x14ac:dyDescent="0.45">
      <c r="A2" s="70" t="s">
        <v>151</v>
      </c>
      <c r="B2" s="70" t="s">
        <v>201</v>
      </c>
      <c r="C2" s="70" t="s">
        <v>202</v>
      </c>
    </row>
    <row r="3" spans="1:4" x14ac:dyDescent="0.45">
      <c r="A3" s="59">
        <v>0</v>
      </c>
      <c r="B3" s="73"/>
      <c r="C3" s="73"/>
      <c r="D3" s="73"/>
    </row>
    <row r="4" spans="1:4" x14ac:dyDescent="0.45">
      <c r="A4" s="59">
        <v>0.5</v>
      </c>
      <c r="B4" s="73"/>
      <c r="C4" s="73"/>
      <c r="D4" s="73"/>
    </row>
    <row r="5" spans="1:4" x14ac:dyDescent="0.45">
      <c r="A5" s="59">
        <v>0.7</v>
      </c>
      <c r="B5" s="73"/>
      <c r="C5" s="73"/>
      <c r="D5" s="73"/>
    </row>
    <row r="6" spans="1:4" x14ac:dyDescent="0.45">
      <c r="A6" s="59">
        <v>1.37</v>
      </c>
      <c r="B6" s="73"/>
      <c r="C6" s="73"/>
      <c r="D6" s="73"/>
    </row>
    <row r="7" spans="1:4" x14ac:dyDescent="0.45">
      <c r="A7" s="59">
        <v>1.81</v>
      </c>
      <c r="B7" s="73"/>
      <c r="C7" s="73"/>
      <c r="D7" s="73"/>
    </row>
    <row r="8" spans="1:4" x14ac:dyDescent="0.45">
      <c r="A8" s="59">
        <v>2.23</v>
      </c>
      <c r="B8" s="73"/>
      <c r="C8" s="73"/>
      <c r="D8" s="73"/>
    </row>
    <row r="9" spans="1:4" x14ac:dyDescent="0.45">
      <c r="A9" s="59">
        <v>2.76</v>
      </c>
      <c r="B9" s="73"/>
      <c r="C9" s="73"/>
      <c r="D9" s="73"/>
    </row>
    <row r="10" spans="1:4" x14ac:dyDescent="0.45">
      <c r="A10" s="59">
        <v>3.17</v>
      </c>
      <c r="B10" s="73"/>
      <c r="C10" s="73"/>
      <c r="D10" s="73"/>
    </row>
    <row r="11" spans="1:4" x14ac:dyDescent="0.45">
      <c r="A11" s="59"/>
      <c r="B11" s="71"/>
      <c r="C11" s="71"/>
    </row>
  </sheetData>
  <mergeCells count="1">
    <mergeCell ref="A1:C1"/>
  </mergeCells>
  <phoneticPr fontId="3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8"/>
  <sheetViews>
    <sheetView workbookViewId="0">
      <selection activeCell="B3" sqref="B3"/>
    </sheetView>
  </sheetViews>
  <sheetFormatPr defaultColWidth="9" defaultRowHeight="16.75" x14ac:dyDescent="0.45"/>
  <cols>
    <col min="1" max="1" width="6.7109375" style="2" customWidth="1"/>
    <col min="2" max="3" width="6.640625" style="2" bestFit="1" customWidth="1"/>
    <col min="4" max="4" width="6" style="2" bestFit="1" customWidth="1"/>
    <col min="5" max="5" width="6.640625" style="2" bestFit="1" customWidth="1"/>
    <col min="6" max="6" width="6" style="2" bestFit="1" customWidth="1"/>
    <col min="7" max="7" width="7.640625" style="2" bestFit="1" customWidth="1"/>
    <col min="8" max="8" width="7.640625" style="2" customWidth="1"/>
    <col min="9" max="16384" width="9" style="2"/>
  </cols>
  <sheetData>
    <row r="1" spans="1:8" x14ac:dyDescent="0.45">
      <c r="A1" s="219" t="s">
        <v>149</v>
      </c>
      <c r="B1" s="219"/>
      <c r="C1" s="219"/>
      <c r="E1" s="219" t="s">
        <v>150</v>
      </c>
      <c r="F1" s="219"/>
      <c r="G1" s="219"/>
      <c r="H1" s="219"/>
    </row>
    <row r="2" spans="1:8" x14ac:dyDescent="0.45">
      <c r="A2" s="7" t="s">
        <v>151</v>
      </c>
      <c r="B2" s="7" t="s">
        <v>201</v>
      </c>
      <c r="C2" s="7" t="s">
        <v>202</v>
      </c>
      <c r="E2" s="7" t="s">
        <v>201</v>
      </c>
      <c r="F2" s="7" t="s">
        <v>151</v>
      </c>
      <c r="G2" s="7" t="s">
        <v>202</v>
      </c>
      <c r="H2" s="7" t="s">
        <v>151</v>
      </c>
    </row>
    <row r="3" spans="1:8" x14ac:dyDescent="0.45">
      <c r="A3" s="42">
        <v>1.6743661035434343</v>
      </c>
      <c r="B3" s="11">
        <f t="shared" ref="B3:B8" si="0">TDIST(A3,10,1)</f>
        <v>6.2499868367316941E-2</v>
      </c>
      <c r="C3" s="11">
        <f t="shared" ref="C3:C8" si="1">TDIST(A3,10,2)</f>
        <v>0.12499973673463388</v>
      </c>
      <c r="E3" s="29">
        <v>0.25</v>
      </c>
      <c r="F3" s="42">
        <f t="shared" ref="F3:F8" si="2">TINV(E3*2,10)</f>
        <v>0.69981206131243168</v>
      </c>
      <c r="G3" s="30">
        <f t="shared" ref="G3:G8" si="3">E3/2</f>
        <v>0.125</v>
      </c>
      <c r="H3" s="42">
        <f t="shared" ref="H3:H8" si="4">TINV(G3,10)</f>
        <v>1.6743647864973832</v>
      </c>
    </row>
    <row r="4" spans="1:8" x14ac:dyDescent="0.45">
      <c r="A4" s="42">
        <v>2.2281392375589348</v>
      </c>
      <c r="B4" s="11">
        <f t="shared" si="0"/>
        <v>2.4999983657513856E-2</v>
      </c>
      <c r="C4" s="11">
        <f t="shared" si="1"/>
        <v>4.9999967315027712E-2</v>
      </c>
      <c r="E4" s="29">
        <v>0.1</v>
      </c>
      <c r="F4" s="42">
        <f t="shared" si="2"/>
        <v>1.3721836411103363</v>
      </c>
      <c r="G4" s="30">
        <f t="shared" si="3"/>
        <v>0.05</v>
      </c>
      <c r="H4" s="42">
        <f t="shared" si="4"/>
        <v>2.2281388519862744</v>
      </c>
    </row>
    <row r="5" spans="1:8" x14ac:dyDescent="0.45">
      <c r="A5" s="42">
        <v>2.633769327076152</v>
      </c>
      <c r="B5" s="11">
        <f t="shared" si="0"/>
        <v>1.2499948266695397E-2</v>
      </c>
      <c r="C5" s="11">
        <f t="shared" si="1"/>
        <v>2.4999896533390794E-2</v>
      </c>
      <c r="E5" s="29">
        <v>0.05</v>
      </c>
      <c r="F5" s="42">
        <f t="shared" si="2"/>
        <v>1.812461122811676</v>
      </c>
      <c r="G5" s="30">
        <f t="shared" si="3"/>
        <v>2.5000000000000001E-2</v>
      </c>
      <c r="H5" s="42">
        <f t="shared" si="4"/>
        <v>2.6337669157115977</v>
      </c>
    </row>
    <row r="6" spans="1:8" x14ac:dyDescent="0.45">
      <c r="A6" s="42">
        <v>3.0382398108486086</v>
      </c>
      <c r="B6" s="11">
        <f t="shared" si="0"/>
        <v>6.2500375853315072E-3</v>
      </c>
      <c r="C6" s="11">
        <f t="shared" si="1"/>
        <v>1.2500075170663014E-2</v>
      </c>
      <c r="E6" s="29">
        <v>2.5000000000000001E-2</v>
      </c>
      <c r="F6" s="42">
        <f t="shared" si="2"/>
        <v>2.2281388519862744</v>
      </c>
      <c r="G6" s="30">
        <f t="shared" si="3"/>
        <v>1.2500000000000001E-2</v>
      </c>
      <c r="H6" s="42">
        <f t="shared" si="4"/>
        <v>3.0382433341283068</v>
      </c>
    </row>
    <row r="7" spans="1:8" x14ac:dyDescent="0.45">
      <c r="A7" s="42">
        <v>3.5813718568533659</v>
      </c>
      <c r="B7" s="11">
        <f t="shared" si="0"/>
        <v>2.5001427370732209E-3</v>
      </c>
      <c r="C7" s="11">
        <f t="shared" si="1"/>
        <v>5.0002854741464419E-3</v>
      </c>
      <c r="E7" s="29">
        <v>0.01</v>
      </c>
      <c r="F7" s="42">
        <f t="shared" si="2"/>
        <v>2.7637694581126966</v>
      </c>
      <c r="G7" s="30">
        <f t="shared" si="3"/>
        <v>5.0000000000000001E-3</v>
      </c>
      <c r="H7" s="42">
        <f t="shared" si="4"/>
        <v>3.5814062020906565</v>
      </c>
    </row>
    <row r="8" spans="1:8" x14ac:dyDescent="0.45">
      <c r="A8" s="42">
        <v>4.0045415516942739</v>
      </c>
      <c r="B8" s="11">
        <f t="shared" si="0"/>
        <v>1.2499776197879109E-3</v>
      </c>
      <c r="C8" s="11">
        <f t="shared" si="1"/>
        <v>2.4999552395758217E-3</v>
      </c>
      <c r="E8" s="29">
        <v>5.0000000000000001E-3</v>
      </c>
      <c r="F8" s="42">
        <f t="shared" si="2"/>
        <v>3.1692726726169518</v>
      </c>
      <c r="G8" s="30">
        <f t="shared" si="3"/>
        <v>2.5000000000000001E-3</v>
      </c>
      <c r="H8" s="42">
        <f t="shared" si="4"/>
        <v>4.0045304476709749</v>
      </c>
    </row>
  </sheetData>
  <mergeCells count="2">
    <mergeCell ref="A1:C1"/>
    <mergeCell ref="E1:H1"/>
  </mergeCells>
  <phoneticPr fontId="3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A1:H8"/>
  <sheetViews>
    <sheetView workbookViewId="0">
      <selection activeCell="B3" sqref="B3"/>
    </sheetView>
  </sheetViews>
  <sheetFormatPr defaultColWidth="9" defaultRowHeight="16.75" x14ac:dyDescent="0.45"/>
  <cols>
    <col min="1" max="1" width="6.7109375" style="2" customWidth="1"/>
    <col min="2" max="3" width="6.640625" style="2" bestFit="1" customWidth="1"/>
    <col min="4" max="4" width="6" style="2" bestFit="1" customWidth="1"/>
    <col min="5" max="5" width="6.640625" style="2" bestFit="1" customWidth="1"/>
    <col min="6" max="6" width="6" style="2" bestFit="1" customWidth="1"/>
    <col min="7" max="7" width="7.640625" style="2" bestFit="1" customWidth="1"/>
    <col min="8" max="8" width="7.640625" style="2" customWidth="1"/>
    <col min="9" max="16384" width="9" style="2"/>
  </cols>
  <sheetData>
    <row r="1" spans="1:8" x14ac:dyDescent="0.45">
      <c r="A1" s="219" t="s">
        <v>149</v>
      </c>
      <c r="B1" s="219"/>
      <c r="C1" s="219"/>
      <c r="E1" s="219" t="s">
        <v>150</v>
      </c>
      <c r="F1" s="219"/>
      <c r="G1" s="219"/>
      <c r="H1" s="219"/>
    </row>
    <row r="2" spans="1:8" x14ac:dyDescent="0.45">
      <c r="A2" s="7" t="s">
        <v>151</v>
      </c>
      <c r="B2" s="7" t="s">
        <v>201</v>
      </c>
      <c r="C2" s="7" t="s">
        <v>202</v>
      </c>
      <c r="E2" s="7" t="s">
        <v>201</v>
      </c>
      <c r="F2" s="7" t="s">
        <v>151</v>
      </c>
      <c r="G2" s="7" t="s">
        <v>202</v>
      </c>
      <c r="H2" s="7" t="s">
        <v>151</v>
      </c>
    </row>
    <row r="3" spans="1:8" x14ac:dyDescent="0.45">
      <c r="A3" s="42">
        <v>1.6743661035434343</v>
      </c>
      <c r="E3" s="29">
        <v>0.25</v>
      </c>
      <c r="G3" s="30">
        <f t="shared" ref="G3:G8" si="0">E3/2</f>
        <v>0.125</v>
      </c>
    </row>
    <row r="4" spans="1:8" x14ac:dyDescent="0.45">
      <c r="A4" s="42">
        <v>2.2281392375589348</v>
      </c>
      <c r="E4" s="29">
        <v>0.1</v>
      </c>
      <c r="G4" s="30">
        <f t="shared" si="0"/>
        <v>0.05</v>
      </c>
    </row>
    <row r="5" spans="1:8" x14ac:dyDescent="0.45">
      <c r="A5" s="42">
        <v>2.633769327076152</v>
      </c>
      <c r="E5" s="29">
        <v>0.05</v>
      </c>
      <c r="G5" s="30">
        <f t="shared" si="0"/>
        <v>2.5000000000000001E-2</v>
      </c>
    </row>
    <row r="6" spans="1:8" x14ac:dyDescent="0.45">
      <c r="A6" s="42">
        <v>3.0382398108486086</v>
      </c>
      <c r="E6" s="29">
        <v>2.5000000000000001E-2</v>
      </c>
      <c r="G6" s="30">
        <f t="shared" si="0"/>
        <v>1.2500000000000001E-2</v>
      </c>
    </row>
    <row r="7" spans="1:8" x14ac:dyDescent="0.45">
      <c r="A7" s="42">
        <v>3.5813718568533659</v>
      </c>
      <c r="E7" s="29">
        <v>0.01</v>
      </c>
      <c r="G7" s="30">
        <f t="shared" si="0"/>
        <v>5.0000000000000001E-3</v>
      </c>
    </row>
    <row r="8" spans="1:8" x14ac:dyDescent="0.45">
      <c r="A8" s="42">
        <v>4.0045415516942739</v>
      </c>
      <c r="E8" s="29">
        <v>5.0000000000000001E-3</v>
      </c>
      <c r="G8" s="30">
        <f t="shared" si="0"/>
        <v>2.5000000000000001E-3</v>
      </c>
    </row>
  </sheetData>
  <mergeCells count="2">
    <mergeCell ref="A1:C1"/>
    <mergeCell ref="E1:H1"/>
  </mergeCells>
  <phoneticPr fontId="3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F0"/>
  </sheetPr>
  <dimension ref="A1:G17"/>
  <sheetViews>
    <sheetView workbookViewId="0">
      <selection activeCell="B3" sqref="B3"/>
    </sheetView>
  </sheetViews>
  <sheetFormatPr defaultColWidth="9" defaultRowHeight="16.75" x14ac:dyDescent="0.45"/>
  <cols>
    <col min="1" max="1" width="6.7109375" style="2" customWidth="1"/>
    <col min="2" max="3" width="6.640625" style="2" bestFit="1" customWidth="1"/>
    <col min="4" max="4" width="6" style="2" bestFit="1" customWidth="1"/>
    <col min="5" max="5" width="6.640625" style="2" bestFit="1" customWidth="1"/>
    <col min="6" max="6" width="6" style="2" bestFit="1" customWidth="1"/>
    <col min="7" max="7" width="7.640625" style="2" bestFit="1" customWidth="1"/>
    <col min="8" max="8" width="7.640625" style="2" customWidth="1"/>
    <col min="9" max="16384" width="9" style="2"/>
  </cols>
  <sheetData>
    <row r="1" spans="1:7" x14ac:dyDescent="0.45">
      <c r="A1" s="45"/>
      <c r="B1" s="224" t="s">
        <v>27</v>
      </c>
      <c r="C1" s="224"/>
      <c r="D1" s="224"/>
      <c r="E1" s="224"/>
      <c r="F1" s="224"/>
      <c r="G1" s="224"/>
    </row>
    <row r="2" spans="1:7" x14ac:dyDescent="0.45">
      <c r="A2" s="46" t="s">
        <v>25</v>
      </c>
      <c r="B2" s="47">
        <v>0.25</v>
      </c>
      <c r="C2" s="47">
        <v>0.1</v>
      </c>
      <c r="D2" s="47">
        <v>0.05</v>
      </c>
      <c r="E2" s="48">
        <v>2.5000000000000001E-2</v>
      </c>
      <c r="F2" s="47">
        <v>0.01</v>
      </c>
      <c r="G2" s="48">
        <v>5.0000000000000001E-3</v>
      </c>
    </row>
    <row r="3" spans="1:7" x14ac:dyDescent="0.45">
      <c r="A3" s="49">
        <v>1</v>
      </c>
      <c r="B3" s="17"/>
      <c r="C3" s="17"/>
      <c r="D3" s="17"/>
      <c r="E3" s="17"/>
      <c r="F3" s="17"/>
      <c r="G3" s="17"/>
    </row>
    <row r="4" spans="1:7" x14ac:dyDescent="0.45">
      <c r="A4" s="49">
        <v>2</v>
      </c>
      <c r="B4" s="17"/>
      <c r="C4" s="17"/>
      <c r="D4" s="17"/>
      <c r="E4" s="17"/>
      <c r="F4" s="17"/>
      <c r="G4" s="17"/>
    </row>
    <row r="5" spans="1:7" x14ac:dyDescent="0.45">
      <c r="A5" s="49">
        <v>3</v>
      </c>
      <c r="B5" s="17"/>
      <c r="C5" s="17"/>
      <c r="D5" s="17"/>
      <c r="E5" s="17"/>
      <c r="F5" s="17"/>
      <c r="G5" s="17"/>
    </row>
    <row r="6" spans="1:7" x14ac:dyDescent="0.45">
      <c r="A6" s="49">
        <v>4</v>
      </c>
      <c r="B6" s="17"/>
      <c r="C6" s="17"/>
      <c r="D6" s="17"/>
      <c r="E6" s="17"/>
      <c r="F6" s="17"/>
      <c r="G6" s="17"/>
    </row>
    <row r="7" spans="1:7" x14ac:dyDescent="0.45">
      <c r="A7" s="49">
        <v>5</v>
      </c>
      <c r="B7" s="17"/>
      <c r="C7" s="17"/>
      <c r="D7" s="17"/>
      <c r="E7" s="17"/>
      <c r="F7" s="17"/>
      <c r="G7" s="17"/>
    </row>
    <row r="8" spans="1:7" x14ac:dyDescent="0.45">
      <c r="A8" s="49">
        <v>6</v>
      </c>
      <c r="B8" s="17"/>
      <c r="C8" s="17"/>
      <c r="D8" s="17"/>
      <c r="E8" s="17"/>
      <c r="F8" s="17"/>
      <c r="G8" s="17"/>
    </row>
    <row r="9" spans="1:7" x14ac:dyDescent="0.45">
      <c r="A9" s="49">
        <v>7</v>
      </c>
      <c r="B9" s="17"/>
      <c r="C9" s="17"/>
      <c r="D9" s="17"/>
      <c r="E9" s="17"/>
      <c r="F9" s="17"/>
      <c r="G9" s="17"/>
    </row>
    <row r="10" spans="1:7" x14ac:dyDescent="0.45">
      <c r="A10" s="49">
        <v>8</v>
      </c>
      <c r="B10" s="17"/>
      <c r="C10" s="17"/>
      <c r="D10" s="17"/>
      <c r="E10" s="17"/>
      <c r="F10" s="17"/>
      <c r="G10" s="17"/>
    </row>
    <row r="11" spans="1:7" x14ac:dyDescent="0.45">
      <c r="A11" s="49">
        <v>9</v>
      </c>
      <c r="B11" s="17"/>
      <c r="C11" s="17"/>
      <c r="D11" s="17"/>
      <c r="E11" s="17"/>
      <c r="F11" s="17"/>
      <c r="G11" s="17"/>
    </row>
    <row r="12" spans="1:7" x14ac:dyDescent="0.45">
      <c r="A12" s="49">
        <v>10</v>
      </c>
      <c r="B12" s="17"/>
      <c r="C12" s="17"/>
      <c r="D12" s="17"/>
      <c r="E12" s="17"/>
      <c r="F12" s="17"/>
      <c r="G12" s="17"/>
    </row>
    <row r="13" spans="1:7" x14ac:dyDescent="0.45">
      <c r="A13" s="49">
        <v>11</v>
      </c>
      <c r="B13" s="17"/>
      <c r="C13" s="17"/>
      <c r="D13" s="17"/>
      <c r="E13" s="17"/>
      <c r="F13" s="17"/>
      <c r="G13" s="17"/>
    </row>
    <row r="14" spans="1:7" x14ac:dyDescent="0.45">
      <c r="A14" s="49">
        <v>12</v>
      </c>
      <c r="B14" s="17"/>
      <c r="C14" s="17"/>
      <c r="D14" s="17"/>
      <c r="E14" s="17"/>
      <c r="F14" s="17"/>
      <c r="G14" s="17"/>
    </row>
    <row r="15" spans="1:7" x14ac:dyDescent="0.45">
      <c r="A15" s="49">
        <v>13</v>
      </c>
      <c r="B15" s="17"/>
      <c r="C15" s="17"/>
      <c r="D15" s="17"/>
      <c r="E15" s="17"/>
      <c r="F15" s="17"/>
      <c r="G15" s="17"/>
    </row>
    <row r="16" spans="1:7" x14ac:dyDescent="0.45">
      <c r="A16" s="49">
        <v>14</v>
      </c>
      <c r="B16" s="17"/>
      <c r="C16" s="17"/>
      <c r="D16" s="17"/>
      <c r="E16" s="17"/>
      <c r="F16" s="17"/>
      <c r="G16" s="17"/>
    </row>
    <row r="17" spans="1:7" x14ac:dyDescent="0.45">
      <c r="A17" s="49">
        <v>15</v>
      </c>
      <c r="B17" s="17"/>
      <c r="C17" s="17"/>
      <c r="D17" s="17"/>
      <c r="E17" s="17"/>
      <c r="F17" s="17"/>
      <c r="G17" s="17"/>
    </row>
  </sheetData>
  <mergeCells count="1">
    <mergeCell ref="B1:G1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1:F85"/>
  <sheetViews>
    <sheetView workbookViewId="0">
      <pane xSplit="1" ySplit="1" topLeftCell="B17" activePane="bottomRight" state="frozen"/>
      <selection activeCell="C92" sqref="C92"/>
      <selection pane="topRight" activeCell="C92" sqref="C92"/>
      <selection pane="bottomLeft" activeCell="C92" sqref="C92"/>
      <selection pane="bottomRight" activeCell="C92" sqref="C92"/>
    </sheetView>
  </sheetViews>
  <sheetFormatPr defaultRowHeight="15.45" x14ac:dyDescent="0.4"/>
  <cols>
    <col min="1" max="1" width="15.7109375" customWidth="1"/>
    <col min="2" max="2" width="43.35546875" customWidth="1"/>
    <col min="3" max="3" width="29.2109375" style="165" customWidth="1"/>
    <col min="4" max="4" width="9.2109375" style="165" customWidth="1"/>
    <col min="5" max="5" width="6.640625" customWidth="1"/>
    <col min="257" max="257" width="14.35546875" customWidth="1"/>
    <col min="258" max="258" width="42" customWidth="1"/>
    <col min="259" max="259" width="29.2109375" customWidth="1"/>
    <col min="260" max="260" width="9.2109375" customWidth="1"/>
    <col min="261" max="261" width="6.640625" customWidth="1"/>
    <col min="513" max="513" width="14.35546875" customWidth="1"/>
    <col min="514" max="514" width="42" customWidth="1"/>
    <col min="515" max="515" width="29.2109375" customWidth="1"/>
    <col min="516" max="516" width="9.2109375" customWidth="1"/>
    <col min="517" max="517" width="6.640625" customWidth="1"/>
    <col min="769" max="769" width="14.35546875" customWidth="1"/>
    <col min="770" max="770" width="42" customWidth="1"/>
    <col min="771" max="771" width="29.2109375" customWidth="1"/>
    <col min="772" max="772" width="9.2109375" customWidth="1"/>
    <col min="773" max="773" width="6.640625" customWidth="1"/>
    <col min="1025" max="1025" width="14.35546875" customWidth="1"/>
    <col min="1026" max="1026" width="42" customWidth="1"/>
    <col min="1027" max="1027" width="29.2109375" customWidth="1"/>
    <col min="1028" max="1028" width="9.2109375" customWidth="1"/>
    <col min="1029" max="1029" width="6.640625" customWidth="1"/>
    <col min="1281" max="1281" width="14.35546875" customWidth="1"/>
    <col min="1282" max="1282" width="42" customWidth="1"/>
    <col min="1283" max="1283" width="29.2109375" customWidth="1"/>
    <col min="1284" max="1284" width="9.2109375" customWidth="1"/>
    <col min="1285" max="1285" width="6.640625" customWidth="1"/>
    <col min="1537" max="1537" width="14.35546875" customWidth="1"/>
    <col min="1538" max="1538" width="42" customWidth="1"/>
    <col min="1539" max="1539" width="29.2109375" customWidth="1"/>
    <col min="1540" max="1540" width="9.2109375" customWidth="1"/>
    <col min="1541" max="1541" width="6.640625" customWidth="1"/>
    <col min="1793" max="1793" width="14.35546875" customWidth="1"/>
    <col min="1794" max="1794" width="42" customWidth="1"/>
    <col min="1795" max="1795" width="29.2109375" customWidth="1"/>
    <col min="1796" max="1796" width="9.2109375" customWidth="1"/>
    <col min="1797" max="1797" width="6.640625" customWidth="1"/>
    <col min="2049" max="2049" width="14.35546875" customWidth="1"/>
    <col min="2050" max="2050" width="42" customWidth="1"/>
    <col min="2051" max="2051" width="29.2109375" customWidth="1"/>
    <col min="2052" max="2052" width="9.2109375" customWidth="1"/>
    <col min="2053" max="2053" width="6.640625" customWidth="1"/>
    <col min="2305" max="2305" width="14.35546875" customWidth="1"/>
    <col min="2306" max="2306" width="42" customWidth="1"/>
    <col min="2307" max="2307" width="29.2109375" customWidth="1"/>
    <col min="2308" max="2308" width="9.2109375" customWidth="1"/>
    <col min="2309" max="2309" width="6.640625" customWidth="1"/>
    <col min="2561" max="2561" width="14.35546875" customWidth="1"/>
    <col min="2562" max="2562" width="42" customWidth="1"/>
    <col min="2563" max="2563" width="29.2109375" customWidth="1"/>
    <col min="2564" max="2564" width="9.2109375" customWidth="1"/>
    <col min="2565" max="2565" width="6.640625" customWidth="1"/>
    <col min="2817" max="2817" width="14.35546875" customWidth="1"/>
    <col min="2818" max="2818" width="42" customWidth="1"/>
    <col min="2819" max="2819" width="29.2109375" customWidth="1"/>
    <col min="2820" max="2820" width="9.2109375" customWidth="1"/>
    <col min="2821" max="2821" width="6.640625" customWidth="1"/>
    <col min="3073" max="3073" width="14.35546875" customWidth="1"/>
    <col min="3074" max="3074" width="42" customWidth="1"/>
    <col min="3075" max="3075" width="29.2109375" customWidth="1"/>
    <col min="3076" max="3076" width="9.2109375" customWidth="1"/>
    <col min="3077" max="3077" width="6.640625" customWidth="1"/>
    <col min="3329" max="3329" width="14.35546875" customWidth="1"/>
    <col min="3330" max="3330" width="42" customWidth="1"/>
    <col min="3331" max="3331" width="29.2109375" customWidth="1"/>
    <col min="3332" max="3332" width="9.2109375" customWidth="1"/>
    <col min="3333" max="3333" width="6.640625" customWidth="1"/>
    <col min="3585" max="3585" width="14.35546875" customWidth="1"/>
    <col min="3586" max="3586" width="42" customWidth="1"/>
    <col min="3587" max="3587" width="29.2109375" customWidth="1"/>
    <col min="3588" max="3588" width="9.2109375" customWidth="1"/>
    <col min="3589" max="3589" width="6.640625" customWidth="1"/>
    <col min="3841" max="3841" width="14.35546875" customWidth="1"/>
    <col min="3842" max="3842" width="42" customWidth="1"/>
    <col min="3843" max="3843" width="29.2109375" customWidth="1"/>
    <col min="3844" max="3844" width="9.2109375" customWidth="1"/>
    <col min="3845" max="3845" width="6.640625" customWidth="1"/>
    <col min="4097" max="4097" width="14.35546875" customWidth="1"/>
    <col min="4098" max="4098" width="42" customWidth="1"/>
    <col min="4099" max="4099" width="29.2109375" customWidth="1"/>
    <col min="4100" max="4100" width="9.2109375" customWidth="1"/>
    <col min="4101" max="4101" width="6.640625" customWidth="1"/>
    <col min="4353" max="4353" width="14.35546875" customWidth="1"/>
    <col min="4354" max="4354" width="42" customWidth="1"/>
    <col min="4355" max="4355" width="29.2109375" customWidth="1"/>
    <col min="4356" max="4356" width="9.2109375" customWidth="1"/>
    <col min="4357" max="4357" width="6.640625" customWidth="1"/>
    <col min="4609" max="4609" width="14.35546875" customWidth="1"/>
    <col min="4610" max="4610" width="42" customWidth="1"/>
    <col min="4611" max="4611" width="29.2109375" customWidth="1"/>
    <col min="4612" max="4612" width="9.2109375" customWidth="1"/>
    <col min="4613" max="4613" width="6.640625" customWidth="1"/>
    <col min="4865" max="4865" width="14.35546875" customWidth="1"/>
    <col min="4866" max="4866" width="42" customWidth="1"/>
    <col min="4867" max="4867" width="29.2109375" customWidth="1"/>
    <col min="4868" max="4868" width="9.2109375" customWidth="1"/>
    <col min="4869" max="4869" width="6.640625" customWidth="1"/>
    <col min="5121" max="5121" width="14.35546875" customWidth="1"/>
    <col min="5122" max="5122" width="42" customWidth="1"/>
    <col min="5123" max="5123" width="29.2109375" customWidth="1"/>
    <col min="5124" max="5124" width="9.2109375" customWidth="1"/>
    <col min="5125" max="5125" width="6.640625" customWidth="1"/>
    <col min="5377" max="5377" width="14.35546875" customWidth="1"/>
    <col min="5378" max="5378" width="42" customWidth="1"/>
    <col min="5379" max="5379" width="29.2109375" customWidth="1"/>
    <col min="5380" max="5380" width="9.2109375" customWidth="1"/>
    <col min="5381" max="5381" width="6.640625" customWidth="1"/>
    <col min="5633" max="5633" width="14.35546875" customWidth="1"/>
    <col min="5634" max="5634" width="42" customWidth="1"/>
    <col min="5635" max="5635" width="29.2109375" customWidth="1"/>
    <col min="5636" max="5636" width="9.2109375" customWidth="1"/>
    <col min="5637" max="5637" width="6.640625" customWidth="1"/>
    <col min="5889" max="5889" width="14.35546875" customWidth="1"/>
    <col min="5890" max="5890" width="42" customWidth="1"/>
    <col min="5891" max="5891" width="29.2109375" customWidth="1"/>
    <col min="5892" max="5892" width="9.2109375" customWidth="1"/>
    <col min="5893" max="5893" width="6.640625" customWidth="1"/>
    <col min="6145" max="6145" width="14.35546875" customWidth="1"/>
    <col min="6146" max="6146" width="42" customWidth="1"/>
    <col min="6147" max="6147" width="29.2109375" customWidth="1"/>
    <col min="6148" max="6148" width="9.2109375" customWidth="1"/>
    <col min="6149" max="6149" width="6.640625" customWidth="1"/>
    <col min="6401" max="6401" width="14.35546875" customWidth="1"/>
    <col min="6402" max="6402" width="42" customWidth="1"/>
    <col min="6403" max="6403" width="29.2109375" customWidth="1"/>
    <col min="6404" max="6404" width="9.2109375" customWidth="1"/>
    <col min="6405" max="6405" width="6.640625" customWidth="1"/>
    <col min="6657" max="6657" width="14.35546875" customWidth="1"/>
    <col min="6658" max="6658" width="42" customWidth="1"/>
    <col min="6659" max="6659" width="29.2109375" customWidth="1"/>
    <col min="6660" max="6660" width="9.2109375" customWidth="1"/>
    <col min="6661" max="6661" width="6.640625" customWidth="1"/>
    <col min="6913" max="6913" width="14.35546875" customWidth="1"/>
    <col min="6914" max="6914" width="42" customWidth="1"/>
    <col min="6915" max="6915" width="29.2109375" customWidth="1"/>
    <col min="6916" max="6916" width="9.2109375" customWidth="1"/>
    <col min="6917" max="6917" width="6.640625" customWidth="1"/>
    <col min="7169" max="7169" width="14.35546875" customWidth="1"/>
    <col min="7170" max="7170" width="42" customWidth="1"/>
    <col min="7171" max="7171" width="29.2109375" customWidth="1"/>
    <col min="7172" max="7172" width="9.2109375" customWidth="1"/>
    <col min="7173" max="7173" width="6.640625" customWidth="1"/>
    <col min="7425" max="7425" width="14.35546875" customWidth="1"/>
    <col min="7426" max="7426" width="42" customWidth="1"/>
    <col min="7427" max="7427" width="29.2109375" customWidth="1"/>
    <col min="7428" max="7428" width="9.2109375" customWidth="1"/>
    <col min="7429" max="7429" width="6.640625" customWidth="1"/>
    <col min="7681" max="7681" width="14.35546875" customWidth="1"/>
    <col min="7682" max="7682" width="42" customWidth="1"/>
    <col min="7683" max="7683" width="29.2109375" customWidth="1"/>
    <col min="7684" max="7684" width="9.2109375" customWidth="1"/>
    <col min="7685" max="7685" width="6.640625" customWidth="1"/>
    <col min="7937" max="7937" width="14.35546875" customWidth="1"/>
    <col min="7938" max="7938" width="42" customWidth="1"/>
    <col min="7939" max="7939" width="29.2109375" customWidth="1"/>
    <col min="7940" max="7940" width="9.2109375" customWidth="1"/>
    <col min="7941" max="7941" width="6.640625" customWidth="1"/>
    <col min="8193" max="8193" width="14.35546875" customWidth="1"/>
    <col min="8194" max="8194" width="42" customWidth="1"/>
    <col min="8195" max="8195" width="29.2109375" customWidth="1"/>
    <col min="8196" max="8196" width="9.2109375" customWidth="1"/>
    <col min="8197" max="8197" width="6.640625" customWidth="1"/>
    <col min="8449" max="8449" width="14.35546875" customWidth="1"/>
    <col min="8450" max="8450" width="42" customWidth="1"/>
    <col min="8451" max="8451" width="29.2109375" customWidth="1"/>
    <col min="8452" max="8452" width="9.2109375" customWidth="1"/>
    <col min="8453" max="8453" width="6.640625" customWidth="1"/>
    <col min="8705" max="8705" width="14.35546875" customWidth="1"/>
    <col min="8706" max="8706" width="42" customWidth="1"/>
    <col min="8707" max="8707" width="29.2109375" customWidth="1"/>
    <col min="8708" max="8708" width="9.2109375" customWidth="1"/>
    <col min="8709" max="8709" width="6.640625" customWidth="1"/>
    <col min="8961" max="8961" width="14.35546875" customWidth="1"/>
    <col min="8962" max="8962" width="42" customWidth="1"/>
    <col min="8963" max="8963" width="29.2109375" customWidth="1"/>
    <col min="8964" max="8964" width="9.2109375" customWidth="1"/>
    <col min="8965" max="8965" width="6.640625" customWidth="1"/>
    <col min="9217" max="9217" width="14.35546875" customWidth="1"/>
    <col min="9218" max="9218" width="42" customWidth="1"/>
    <col min="9219" max="9219" width="29.2109375" customWidth="1"/>
    <col min="9220" max="9220" width="9.2109375" customWidth="1"/>
    <col min="9221" max="9221" width="6.640625" customWidth="1"/>
    <col min="9473" max="9473" width="14.35546875" customWidth="1"/>
    <col min="9474" max="9474" width="42" customWidth="1"/>
    <col min="9475" max="9475" width="29.2109375" customWidth="1"/>
    <col min="9476" max="9476" width="9.2109375" customWidth="1"/>
    <col min="9477" max="9477" width="6.640625" customWidth="1"/>
    <col min="9729" max="9729" width="14.35546875" customWidth="1"/>
    <col min="9730" max="9730" width="42" customWidth="1"/>
    <col min="9731" max="9731" width="29.2109375" customWidth="1"/>
    <col min="9732" max="9732" width="9.2109375" customWidth="1"/>
    <col min="9733" max="9733" width="6.640625" customWidth="1"/>
    <col min="9985" max="9985" width="14.35546875" customWidth="1"/>
    <col min="9986" max="9986" width="42" customWidth="1"/>
    <col min="9987" max="9987" width="29.2109375" customWidth="1"/>
    <col min="9988" max="9988" width="9.2109375" customWidth="1"/>
    <col min="9989" max="9989" width="6.640625" customWidth="1"/>
    <col min="10241" max="10241" width="14.35546875" customWidth="1"/>
    <col min="10242" max="10242" width="42" customWidth="1"/>
    <col min="10243" max="10243" width="29.2109375" customWidth="1"/>
    <col min="10244" max="10244" width="9.2109375" customWidth="1"/>
    <col min="10245" max="10245" width="6.640625" customWidth="1"/>
    <col min="10497" max="10497" width="14.35546875" customWidth="1"/>
    <col min="10498" max="10498" width="42" customWidth="1"/>
    <col min="10499" max="10499" width="29.2109375" customWidth="1"/>
    <col min="10500" max="10500" width="9.2109375" customWidth="1"/>
    <col min="10501" max="10501" width="6.640625" customWidth="1"/>
    <col min="10753" max="10753" width="14.35546875" customWidth="1"/>
    <col min="10754" max="10754" width="42" customWidth="1"/>
    <col min="10755" max="10755" width="29.2109375" customWidth="1"/>
    <col min="10756" max="10756" width="9.2109375" customWidth="1"/>
    <col min="10757" max="10757" width="6.640625" customWidth="1"/>
    <col min="11009" max="11009" width="14.35546875" customWidth="1"/>
    <col min="11010" max="11010" width="42" customWidth="1"/>
    <col min="11011" max="11011" width="29.2109375" customWidth="1"/>
    <col min="11012" max="11012" width="9.2109375" customWidth="1"/>
    <col min="11013" max="11013" width="6.640625" customWidth="1"/>
    <col min="11265" max="11265" width="14.35546875" customWidth="1"/>
    <col min="11266" max="11266" width="42" customWidth="1"/>
    <col min="11267" max="11267" width="29.2109375" customWidth="1"/>
    <col min="11268" max="11268" width="9.2109375" customWidth="1"/>
    <col min="11269" max="11269" width="6.640625" customWidth="1"/>
    <col min="11521" max="11521" width="14.35546875" customWidth="1"/>
    <col min="11522" max="11522" width="42" customWidth="1"/>
    <col min="11523" max="11523" width="29.2109375" customWidth="1"/>
    <col min="11524" max="11524" width="9.2109375" customWidth="1"/>
    <col min="11525" max="11525" width="6.640625" customWidth="1"/>
    <col min="11777" max="11777" width="14.35546875" customWidth="1"/>
    <col min="11778" max="11778" width="42" customWidth="1"/>
    <col min="11779" max="11779" width="29.2109375" customWidth="1"/>
    <col min="11780" max="11780" width="9.2109375" customWidth="1"/>
    <col min="11781" max="11781" width="6.640625" customWidth="1"/>
    <col min="12033" max="12033" width="14.35546875" customWidth="1"/>
    <col min="12034" max="12034" width="42" customWidth="1"/>
    <col min="12035" max="12035" width="29.2109375" customWidth="1"/>
    <col min="12036" max="12036" width="9.2109375" customWidth="1"/>
    <col min="12037" max="12037" width="6.640625" customWidth="1"/>
    <col min="12289" max="12289" width="14.35546875" customWidth="1"/>
    <col min="12290" max="12290" width="42" customWidth="1"/>
    <col min="12291" max="12291" width="29.2109375" customWidth="1"/>
    <col min="12292" max="12292" width="9.2109375" customWidth="1"/>
    <col min="12293" max="12293" width="6.640625" customWidth="1"/>
    <col min="12545" max="12545" width="14.35546875" customWidth="1"/>
    <col min="12546" max="12546" width="42" customWidth="1"/>
    <col min="12547" max="12547" width="29.2109375" customWidth="1"/>
    <col min="12548" max="12548" width="9.2109375" customWidth="1"/>
    <col min="12549" max="12549" width="6.640625" customWidth="1"/>
    <col min="12801" max="12801" width="14.35546875" customWidth="1"/>
    <col min="12802" max="12802" width="42" customWidth="1"/>
    <col min="12803" max="12803" width="29.2109375" customWidth="1"/>
    <col min="12804" max="12804" width="9.2109375" customWidth="1"/>
    <col min="12805" max="12805" width="6.640625" customWidth="1"/>
    <col min="13057" max="13057" width="14.35546875" customWidth="1"/>
    <col min="13058" max="13058" width="42" customWidth="1"/>
    <col min="13059" max="13059" width="29.2109375" customWidth="1"/>
    <col min="13060" max="13060" width="9.2109375" customWidth="1"/>
    <col min="13061" max="13061" width="6.640625" customWidth="1"/>
    <col min="13313" max="13313" width="14.35546875" customWidth="1"/>
    <col min="13314" max="13314" width="42" customWidth="1"/>
    <col min="13315" max="13315" width="29.2109375" customWidth="1"/>
    <col min="13316" max="13316" width="9.2109375" customWidth="1"/>
    <col min="13317" max="13317" width="6.640625" customWidth="1"/>
    <col min="13569" max="13569" width="14.35546875" customWidth="1"/>
    <col min="13570" max="13570" width="42" customWidth="1"/>
    <col min="13571" max="13571" width="29.2109375" customWidth="1"/>
    <col min="13572" max="13572" width="9.2109375" customWidth="1"/>
    <col min="13573" max="13573" width="6.640625" customWidth="1"/>
    <col min="13825" max="13825" width="14.35546875" customWidth="1"/>
    <col min="13826" max="13826" width="42" customWidth="1"/>
    <col min="13827" max="13827" width="29.2109375" customWidth="1"/>
    <col min="13828" max="13828" width="9.2109375" customWidth="1"/>
    <col min="13829" max="13829" width="6.640625" customWidth="1"/>
    <col min="14081" max="14081" width="14.35546875" customWidth="1"/>
    <col min="14082" max="14082" width="42" customWidth="1"/>
    <col min="14083" max="14083" width="29.2109375" customWidth="1"/>
    <col min="14084" max="14084" width="9.2109375" customWidth="1"/>
    <col min="14085" max="14085" width="6.640625" customWidth="1"/>
    <col min="14337" max="14337" width="14.35546875" customWidth="1"/>
    <col min="14338" max="14338" width="42" customWidth="1"/>
    <col min="14339" max="14339" width="29.2109375" customWidth="1"/>
    <col min="14340" max="14340" width="9.2109375" customWidth="1"/>
    <col min="14341" max="14341" width="6.640625" customWidth="1"/>
    <col min="14593" max="14593" width="14.35546875" customWidth="1"/>
    <col min="14594" max="14594" width="42" customWidth="1"/>
    <col min="14595" max="14595" width="29.2109375" customWidth="1"/>
    <col min="14596" max="14596" width="9.2109375" customWidth="1"/>
    <col min="14597" max="14597" width="6.640625" customWidth="1"/>
    <col min="14849" max="14849" width="14.35546875" customWidth="1"/>
    <col min="14850" max="14850" width="42" customWidth="1"/>
    <col min="14851" max="14851" width="29.2109375" customWidth="1"/>
    <col min="14852" max="14852" width="9.2109375" customWidth="1"/>
    <col min="14853" max="14853" width="6.640625" customWidth="1"/>
    <col min="15105" max="15105" width="14.35546875" customWidth="1"/>
    <col min="15106" max="15106" width="42" customWidth="1"/>
    <col min="15107" max="15107" width="29.2109375" customWidth="1"/>
    <col min="15108" max="15108" width="9.2109375" customWidth="1"/>
    <col min="15109" max="15109" width="6.640625" customWidth="1"/>
    <col min="15361" max="15361" width="14.35546875" customWidth="1"/>
    <col min="15362" max="15362" width="42" customWidth="1"/>
    <col min="15363" max="15363" width="29.2109375" customWidth="1"/>
    <col min="15364" max="15364" width="9.2109375" customWidth="1"/>
    <col min="15365" max="15365" width="6.640625" customWidth="1"/>
    <col min="15617" max="15617" width="14.35546875" customWidth="1"/>
    <col min="15618" max="15618" width="42" customWidth="1"/>
    <col min="15619" max="15619" width="29.2109375" customWidth="1"/>
    <col min="15620" max="15620" width="9.2109375" customWidth="1"/>
    <col min="15621" max="15621" width="6.640625" customWidth="1"/>
    <col min="15873" max="15873" width="14.35546875" customWidth="1"/>
    <col min="15874" max="15874" width="42" customWidth="1"/>
    <col min="15875" max="15875" width="29.2109375" customWidth="1"/>
    <col min="15876" max="15876" width="9.2109375" customWidth="1"/>
    <col min="15877" max="15877" width="6.640625" customWidth="1"/>
    <col min="16129" max="16129" width="14.35546875" customWidth="1"/>
    <col min="16130" max="16130" width="42" customWidth="1"/>
    <col min="16131" max="16131" width="29.2109375" customWidth="1"/>
    <col min="16132" max="16132" width="9.2109375" customWidth="1"/>
    <col min="16133" max="16133" width="6.640625" customWidth="1"/>
  </cols>
  <sheetData>
    <row r="1" spans="1:6" s="149" customFormat="1" ht="16.75" x14ac:dyDescent="0.45">
      <c r="A1" s="134" t="s">
        <v>572</v>
      </c>
      <c r="B1" s="146" t="s">
        <v>780</v>
      </c>
      <c r="C1" s="147" t="s">
        <v>575</v>
      </c>
      <c r="D1" s="136" t="s">
        <v>576</v>
      </c>
      <c r="E1" s="148" t="s">
        <v>781</v>
      </c>
    </row>
    <row r="2" spans="1:6" ht="16.75" x14ac:dyDescent="0.45">
      <c r="A2" s="150" t="s">
        <v>782</v>
      </c>
      <c r="B2" s="150" t="s">
        <v>783</v>
      </c>
      <c r="C2" s="151" t="s">
        <v>784</v>
      </c>
      <c r="D2" s="152" t="s">
        <v>785</v>
      </c>
      <c r="E2" s="153" t="s">
        <v>786</v>
      </c>
    </row>
    <row r="3" spans="1:6" ht="16.75" x14ac:dyDescent="0.45">
      <c r="A3" s="150" t="s">
        <v>787</v>
      </c>
      <c r="B3" s="150" t="s">
        <v>783</v>
      </c>
      <c r="C3" s="151" t="s">
        <v>788</v>
      </c>
      <c r="D3" s="152" t="s">
        <v>785</v>
      </c>
      <c r="E3" s="153" t="s">
        <v>786</v>
      </c>
    </row>
    <row r="4" spans="1:6" ht="16.75" x14ac:dyDescent="0.45">
      <c r="A4" s="150" t="s">
        <v>789</v>
      </c>
      <c r="B4" s="150" t="s">
        <v>790</v>
      </c>
      <c r="C4" s="151" t="s">
        <v>791</v>
      </c>
      <c r="D4" s="152" t="s">
        <v>785</v>
      </c>
      <c r="E4" s="153" t="s">
        <v>792</v>
      </c>
    </row>
    <row r="5" spans="1:6" ht="16.75" x14ac:dyDescent="0.45">
      <c r="A5" s="150" t="s">
        <v>793</v>
      </c>
      <c r="B5" s="150" t="s">
        <v>794</v>
      </c>
      <c r="C5" s="151" t="s">
        <v>795</v>
      </c>
      <c r="D5" s="152" t="s">
        <v>785</v>
      </c>
      <c r="E5" s="153" t="s">
        <v>796</v>
      </c>
    </row>
    <row r="6" spans="1:6" s="160" customFormat="1" ht="16.75" x14ac:dyDescent="0.45">
      <c r="A6" s="154" t="s">
        <v>797</v>
      </c>
      <c r="B6" s="155" t="s">
        <v>798</v>
      </c>
      <c r="C6" s="156" t="s">
        <v>799</v>
      </c>
      <c r="D6" s="157" t="s">
        <v>800</v>
      </c>
      <c r="E6" s="158" t="s">
        <v>801</v>
      </c>
      <c r="F6" s="159" t="s">
        <v>802</v>
      </c>
    </row>
    <row r="7" spans="1:6" ht="16.75" x14ac:dyDescent="0.45">
      <c r="A7" s="161" t="s">
        <v>803</v>
      </c>
      <c r="B7" s="161" t="s">
        <v>581</v>
      </c>
      <c r="C7" s="162" t="s">
        <v>804</v>
      </c>
      <c r="D7" s="163" t="s">
        <v>805</v>
      </c>
      <c r="E7" t="s">
        <v>806</v>
      </c>
    </row>
    <row r="8" spans="1:6" ht="16.75" x14ac:dyDescent="0.45">
      <c r="A8" s="161" t="s">
        <v>807</v>
      </c>
      <c r="B8" s="161" t="s">
        <v>583</v>
      </c>
      <c r="C8" s="162" t="s">
        <v>808</v>
      </c>
      <c r="D8" s="163" t="s">
        <v>805</v>
      </c>
      <c r="E8" t="s">
        <v>806</v>
      </c>
    </row>
    <row r="9" spans="1:6" ht="16.75" x14ac:dyDescent="0.45">
      <c r="A9" t="s">
        <v>809</v>
      </c>
      <c r="B9" s="164" t="s">
        <v>810</v>
      </c>
      <c r="C9" s="165" t="s">
        <v>811</v>
      </c>
      <c r="D9" s="166" t="s">
        <v>805</v>
      </c>
    </row>
    <row r="10" spans="1:6" ht="16.75" x14ac:dyDescent="0.45">
      <c r="A10" t="s">
        <v>812</v>
      </c>
      <c r="B10" t="s">
        <v>813</v>
      </c>
      <c r="C10" s="165" t="s">
        <v>814</v>
      </c>
      <c r="D10" s="166" t="s">
        <v>805</v>
      </c>
    </row>
    <row r="11" spans="1:6" ht="16.75" x14ac:dyDescent="0.45">
      <c r="A11" t="s">
        <v>815</v>
      </c>
      <c r="B11" s="164" t="s">
        <v>816</v>
      </c>
      <c r="C11" s="165" t="s">
        <v>817</v>
      </c>
      <c r="D11" s="166" t="s">
        <v>114</v>
      </c>
    </row>
    <row r="12" spans="1:6" ht="16.75" x14ac:dyDescent="0.45">
      <c r="A12" t="s">
        <v>818</v>
      </c>
      <c r="B12" t="s">
        <v>819</v>
      </c>
      <c r="C12" s="165" t="s">
        <v>820</v>
      </c>
      <c r="D12" s="166" t="s">
        <v>114</v>
      </c>
    </row>
    <row r="13" spans="1:6" ht="16.75" x14ac:dyDescent="0.45">
      <c r="A13" s="161" t="s">
        <v>821</v>
      </c>
      <c r="B13" s="167" t="s">
        <v>822</v>
      </c>
      <c r="C13" s="162" t="s">
        <v>823</v>
      </c>
      <c r="D13" s="163" t="s">
        <v>824</v>
      </c>
      <c r="E13" t="s">
        <v>825</v>
      </c>
    </row>
    <row r="14" spans="1:6" ht="16.75" x14ac:dyDescent="0.45">
      <c r="A14" s="161" t="s">
        <v>826</v>
      </c>
      <c r="B14" s="161" t="s">
        <v>684</v>
      </c>
      <c r="C14" s="162" t="s">
        <v>827</v>
      </c>
      <c r="D14" s="163" t="s">
        <v>824</v>
      </c>
      <c r="E14" t="s">
        <v>825</v>
      </c>
    </row>
    <row r="15" spans="1:6" ht="16.75" x14ac:dyDescent="0.45">
      <c r="A15" s="161" t="s">
        <v>828</v>
      </c>
      <c r="B15" s="161" t="s">
        <v>829</v>
      </c>
      <c r="C15" s="162" t="s">
        <v>830</v>
      </c>
      <c r="D15" s="163" t="s">
        <v>831</v>
      </c>
      <c r="E15" t="s">
        <v>832</v>
      </c>
    </row>
    <row r="16" spans="1:6" ht="16.75" x14ac:dyDescent="0.45">
      <c r="A16" s="161" t="s">
        <v>833</v>
      </c>
      <c r="B16" s="161" t="s">
        <v>690</v>
      </c>
      <c r="C16" s="162" t="s">
        <v>834</v>
      </c>
      <c r="D16" s="163" t="s">
        <v>831</v>
      </c>
      <c r="E16" t="s">
        <v>832</v>
      </c>
    </row>
    <row r="17" spans="1:5" ht="16.75" x14ac:dyDescent="0.45">
      <c r="A17" t="s">
        <v>835</v>
      </c>
      <c r="B17" t="s">
        <v>836</v>
      </c>
      <c r="C17" s="165" t="s">
        <v>837</v>
      </c>
      <c r="D17" s="166" t="s">
        <v>831</v>
      </c>
    </row>
    <row r="18" spans="1:5" ht="16.75" x14ac:dyDescent="0.45">
      <c r="A18" s="150" t="s">
        <v>838</v>
      </c>
      <c r="B18" s="168" t="s">
        <v>839</v>
      </c>
      <c r="C18" s="151" t="s">
        <v>840</v>
      </c>
      <c r="D18" s="152" t="s">
        <v>841</v>
      </c>
      <c r="E18" t="s">
        <v>842</v>
      </c>
    </row>
    <row r="19" spans="1:5" ht="16.75" x14ac:dyDescent="0.45">
      <c r="A19" s="150" t="s">
        <v>843</v>
      </c>
      <c r="B19" s="150" t="s">
        <v>749</v>
      </c>
      <c r="C19" s="151" t="s">
        <v>844</v>
      </c>
      <c r="D19" s="152" t="s">
        <v>841</v>
      </c>
      <c r="E19" t="s">
        <v>842</v>
      </c>
    </row>
    <row r="20" spans="1:5" ht="16.75" x14ac:dyDescent="0.45">
      <c r="A20" s="150" t="s">
        <v>845</v>
      </c>
      <c r="B20" s="150" t="s">
        <v>745</v>
      </c>
      <c r="C20" s="151" t="s">
        <v>846</v>
      </c>
      <c r="D20" s="152" t="s">
        <v>847</v>
      </c>
      <c r="E20" t="s">
        <v>848</v>
      </c>
    </row>
    <row r="21" spans="1:5" ht="16.75" x14ac:dyDescent="0.45">
      <c r="A21" s="150" t="s">
        <v>849</v>
      </c>
      <c r="B21" s="150" t="s">
        <v>751</v>
      </c>
      <c r="C21" s="151" t="s">
        <v>850</v>
      </c>
      <c r="D21" s="152" t="s">
        <v>847</v>
      </c>
      <c r="E21" t="s">
        <v>848</v>
      </c>
    </row>
    <row r="22" spans="1:5" ht="16.75" x14ac:dyDescent="0.45">
      <c r="A22" s="161" t="s">
        <v>851</v>
      </c>
      <c r="B22" s="167" t="s">
        <v>852</v>
      </c>
      <c r="C22" s="162" t="s">
        <v>853</v>
      </c>
      <c r="D22" s="163" t="s">
        <v>854</v>
      </c>
      <c r="E22" t="s">
        <v>855</v>
      </c>
    </row>
    <row r="23" spans="1:5" ht="16.75" x14ac:dyDescent="0.45">
      <c r="A23" s="161" t="s">
        <v>856</v>
      </c>
      <c r="B23" s="161" t="s">
        <v>857</v>
      </c>
      <c r="C23" s="162" t="s">
        <v>858</v>
      </c>
      <c r="D23" s="163" t="s">
        <v>854</v>
      </c>
      <c r="E23" t="s">
        <v>855</v>
      </c>
    </row>
    <row r="24" spans="1:5" ht="16.75" x14ac:dyDescent="0.45">
      <c r="A24" s="161" t="s">
        <v>859</v>
      </c>
      <c r="B24" s="161" t="s">
        <v>769</v>
      </c>
      <c r="C24" s="162" t="s">
        <v>860</v>
      </c>
      <c r="D24" s="163" t="s">
        <v>861</v>
      </c>
      <c r="E24" t="s">
        <v>862</v>
      </c>
    </row>
    <row r="25" spans="1:5" ht="16.75" x14ac:dyDescent="0.45">
      <c r="A25" s="161" t="s">
        <v>863</v>
      </c>
      <c r="B25" s="161" t="s">
        <v>775</v>
      </c>
      <c r="C25" s="162" t="s">
        <v>864</v>
      </c>
      <c r="D25" s="163" t="s">
        <v>861</v>
      </c>
      <c r="E25" t="s">
        <v>862</v>
      </c>
    </row>
    <row r="26" spans="1:5" ht="16.75" x14ac:dyDescent="0.45">
      <c r="A26" s="150" t="s">
        <v>865</v>
      </c>
      <c r="B26" s="150" t="s">
        <v>866</v>
      </c>
      <c r="C26" s="151" t="s">
        <v>867</v>
      </c>
      <c r="D26" s="152" t="s">
        <v>868</v>
      </c>
      <c r="E26" t="s">
        <v>869</v>
      </c>
    </row>
    <row r="27" spans="1:5" ht="16.75" x14ac:dyDescent="0.45">
      <c r="A27" t="s">
        <v>870</v>
      </c>
      <c r="B27" s="164" t="s">
        <v>871</v>
      </c>
      <c r="C27" s="165" t="s">
        <v>872</v>
      </c>
      <c r="D27" s="166" t="s">
        <v>873</v>
      </c>
    </row>
    <row r="28" spans="1:5" ht="16.75" x14ac:dyDescent="0.45">
      <c r="A28" t="s">
        <v>874</v>
      </c>
      <c r="B28" t="s">
        <v>875</v>
      </c>
      <c r="C28" s="165" t="s">
        <v>876</v>
      </c>
      <c r="D28" s="166" t="s">
        <v>877</v>
      </c>
    </row>
    <row r="29" spans="1:5" ht="16.75" x14ac:dyDescent="0.45">
      <c r="A29" s="169" t="s">
        <v>878</v>
      </c>
      <c r="B29" s="170" t="s">
        <v>879</v>
      </c>
      <c r="C29" s="171" t="s">
        <v>880</v>
      </c>
      <c r="D29" s="172" t="s">
        <v>881</v>
      </c>
      <c r="E29" t="s">
        <v>882</v>
      </c>
    </row>
    <row r="30" spans="1:5" ht="16.75" x14ac:dyDescent="0.45">
      <c r="A30" s="161" t="s">
        <v>883</v>
      </c>
      <c r="B30" s="161" t="s">
        <v>884</v>
      </c>
      <c r="C30" s="162" t="s">
        <v>885</v>
      </c>
      <c r="D30" s="163" t="s">
        <v>886</v>
      </c>
      <c r="E30" t="s">
        <v>887</v>
      </c>
    </row>
    <row r="31" spans="1:5" ht="16.75" x14ac:dyDescent="0.45">
      <c r="A31" s="150" t="s">
        <v>888</v>
      </c>
      <c r="B31" s="150" t="s">
        <v>686</v>
      </c>
      <c r="C31" s="151" t="s">
        <v>889</v>
      </c>
      <c r="D31" s="152" t="s">
        <v>890</v>
      </c>
      <c r="E31" t="s">
        <v>891</v>
      </c>
    </row>
    <row r="32" spans="1:5" ht="16.75" x14ac:dyDescent="0.45">
      <c r="A32" s="161" t="s">
        <v>892</v>
      </c>
      <c r="B32" s="167" t="s">
        <v>893</v>
      </c>
      <c r="C32" s="162" t="s">
        <v>894</v>
      </c>
      <c r="D32" s="163" t="s">
        <v>895</v>
      </c>
      <c r="E32" t="s">
        <v>896</v>
      </c>
    </row>
    <row r="33" spans="1:6" ht="16.75" x14ac:dyDescent="0.45">
      <c r="A33" s="173" t="s">
        <v>897</v>
      </c>
      <c r="B33" s="174" t="s">
        <v>898</v>
      </c>
      <c r="C33" s="175" t="s">
        <v>899</v>
      </c>
      <c r="D33" s="176" t="s">
        <v>900</v>
      </c>
      <c r="E33" s="177" t="s">
        <v>901</v>
      </c>
    </row>
    <row r="34" spans="1:6" ht="16.75" x14ac:dyDescent="0.45">
      <c r="A34" s="161" t="s">
        <v>902</v>
      </c>
      <c r="B34" s="167" t="s">
        <v>903</v>
      </c>
      <c r="C34" s="162" t="s">
        <v>904</v>
      </c>
      <c r="D34" s="163" t="s">
        <v>905</v>
      </c>
      <c r="E34" s="178" t="s">
        <v>906</v>
      </c>
    </row>
    <row r="35" spans="1:6" ht="16.75" x14ac:dyDescent="0.45">
      <c r="A35" s="150" t="s">
        <v>907</v>
      </c>
      <c r="B35" s="168" t="s">
        <v>908</v>
      </c>
      <c r="C35" s="151" t="s">
        <v>909</v>
      </c>
      <c r="D35" s="152" t="s">
        <v>114</v>
      </c>
      <c r="E35" s="177" t="s">
        <v>910</v>
      </c>
    </row>
    <row r="36" spans="1:6" x14ac:dyDescent="0.4">
      <c r="A36" s="161" t="s">
        <v>911</v>
      </c>
      <c r="B36" s="161" t="s">
        <v>912</v>
      </c>
      <c r="C36" s="162" t="s">
        <v>913</v>
      </c>
      <c r="D36" s="162" t="s">
        <v>914</v>
      </c>
      <c r="E36" s="177" t="s">
        <v>915</v>
      </c>
    </row>
    <row r="37" spans="1:6" x14ac:dyDescent="0.4">
      <c r="A37" s="161" t="s">
        <v>916</v>
      </c>
      <c r="B37" s="161" t="s">
        <v>917</v>
      </c>
      <c r="C37" s="162" t="s">
        <v>918</v>
      </c>
      <c r="D37" s="162" t="s">
        <v>914</v>
      </c>
      <c r="E37" s="177" t="s">
        <v>919</v>
      </c>
    </row>
    <row r="38" spans="1:6" ht="16.75" x14ac:dyDescent="0.45">
      <c r="A38" s="179" t="s">
        <v>920</v>
      </c>
      <c r="B38" s="179" t="s">
        <v>921</v>
      </c>
      <c r="C38" s="180" t="s">
        <v>922</v>
      </c>
      <c r="D38" s="180" t="s">
        <v>923</v>
      </c>
      <c r="E38" s="177" t="s">
        <v>924</v>
      </c>
    </row>
    <row r="39" spans="1:6" s="160" customFormat="1" ht="16.75" x14ac:dyDescent="0.45">
      <c r="A39" s="154" t="s">
        <v>925</v>
      </c>
      <c r="B39" s="155" t="s">
        <v>926</v>
      </c>
      <c r="C39" s="156" t="s">
        <v>927</v>
      </c>
      <c r="D39" s="157" t="s">
        <v>928</v>
      </c>
      <c r="E39" s="181" t="s">
        <v>929</v>
      </c>
      <c r="F39" s="159" t="s">
        <v>930</v>
      </c>
    </row>
    <row r="40" spans="1:6" s="160" customFormat="1" ht="16.75" x14ac:dyDescent="0.45">
      <c r="A40" s="182" t="s">
        <v>931</v>
      </c>
      <c r="B40" s="183" t="s">
        <v>932</v>
      </c>
      <c r="C40" s="184" t="s">
        <v>933</v>
      </c>
      <c r="D40" s="185" t="s">
        <v>934</v>
      </c>
      <c r="E40" s="186" t="s">
        <v>935</v>
      </c>
      <c r="F40" s="159" t="s">
        <v>930</v>
      </c>
    </row>
    <row r="41" spans="1:6" ht="16.75" x14ac:dyDescent="0.45">
      <c r="A41" s="161" t="s">
        <v>936</v>
      </c>
      <c r="B41" s="167" t="s">
        <v>937</v>
      </c>
      <c r="C41" s="162" t="s">
        <v>938</v>
      </c>
      <c r="D41" s="163" t="s">
        <v>939</v>
      </c>
    </row>
    <row r="42" spans="1:6" ht="16.75" x14ac:dyDescent="0.45">
      <c r="A42" s="187" t="s">
        <v>940</v>
      </c>
      <c r="B42" s="187" t="s">
        <v>941</v>
      </c>
      <c r="C42" s="188" t="s">
        <v>942</v>
      </c>
      <c r="D42" s="189" t="s">
        <v>943</v>
      </c>
      <c r="E42" s="177" t="s">
        <v>944</v>
      </c>
    </row>
    <row r="43" spans="1:6" ht="16.75" x14ac:dyDescent="0.45">
      <c r="A43" s="187" t="s">
        <v>945</v>
      </c>
      <c r="B43" s="187" t="s">
        <v>946</v>
      </c>
      <c r="C43" s="188" t="s">
        <v>947</v>
      </c>
      <c r="D43" s="189" t="s">
        <v>943</v>
      </c>
      <c r="E43" s="177"/>
    </row>
    <row r="44" spans="1:6" ht="16.75" x14ac:dyDescent="0.45">
      <c r="A44" s="150" t="s">
        <v>948</v>
      </c>
      <c r="B44" s="150" t="s">
        <v>949</v>
      </c>
      <c r="C44" s="151" t="s">
        <v>950</v>
      </c>
      <c r="D44" s="176" t="s">
        <v>951</v>
      </c>
      <c r="E44" s="177" t="s">
        <v>952</v>
      </c>
    </row>
    <row r="45" spans="1:6" ht="16.75" x14ac:dyDescent="0.45">
      <c r="A45" s="173" t="s">
        <v>953</v>
      </c>
      <c r="B45" s="173" t="s">
        <v>954</v>
      </c>
      <c r="C45" s="175" t="s">
        <v>955</v>
      </c>
      <c r="D45" s="176" t="s">
        <v>943</v>
      </c>
    </row>
    <row r="46" spans="1:6" ht="16.75" x14ac:dyDescent="0.45">
      <c r="A46" s="161" t="s">
        <v>956</v>
      </c>
      <c r="B46" s="167" t="s">
        <v>957</v>
      </c>
      <c r="C46" s="162" t="s">
        <v>958</v>
      </c>
      <c r="D46" s="163" t="s">
        <v>959</v>
      </c>
      <c r="E46" s="177" t="s">
        <v>960</v>
      </c>
    </row>
    <row r="47" spans="1:6" ht="16.75" x14ac:dyDescent="0.45">
      <c r="A47" s="161" t="s">
        <v>961</v>
      </c>
      <c r="B47" s="161" t="s">
        <v>962</v>
      </c>
      <c r="C47" s="162" t="s">
        <v>963</v>
      </c>
      <c r="D47" s="163" t="s">
        <v>964</v>
      </c>
      <c r="E47" s="177" t="s">
        <v>965</v>
      </c>
    </row>
    <row r="48" spans="1:6" ht="16.75" x14ac:dyDescent="0.45">
      <c r="A48" t="s">
        <v>966</v>
      </c>
      <c r="B48" s="164" t="s">
        <v>967</v>
      </c>
      <c r="C48" s="165" t="s">
        <v>968</v>
      </c>
      <c r="D48" s="166" t="s">
        <v>964</v>
      </c>
    </row>
    <row r="49" spans="1:5" ht="16.75" x14ac:dyDescent="0.45">
      <c r="A49" t="s">
        <v>969</v>
      </c>
      <c r="B49" t="s">
        <v>970</v>
      </c>
      <c r="C49" s="165" t="s">
        <v>971</v>
      </c>
      <c r="D49" s="166" t="s">
        <v>964</v>
      </c>
      <c r="E49" t="s">
        <v>972</v>
      </c>
    </row>
    <row r="50" spans="1:5" ht="16.75" x14ac:dyDescent="0.45">
      <c r="A50" s="173" t="s">
        <v>973</v>
      </c>
      <c r="B50" s="173" t="s">
        <v>974</v>
      </c>
      <c r="C50" s="175" t="s">
        <v>975</v>
      </c>
      <c r="D50" s="176" t="s">
        <v>943</v>
      </c>
      <c r="E50" t="s">
        <v>976</v>
      </c>
    </row>
    <row r="51" spans="1:5" ht="16.75" x14ac:dyDescent="0.45">
      <c r="A51" s="173" t="s">
        <v>977</v>
      </c>
      <c r="B51" s="173" t="s">
        <v>978</v>
      </c>
      <c r="C51" s="175" t="s">
        <v>979</v>
      </c>
      <c r="D51" s="176" t="s">
        <v>980</v>
      </c>
      <c r="E51" t="s">
        <v>981</v>
      </c>
    </row>
    <row r="52" spans="1:5" ht="16.75" x14ac:dyDescent="0.45">
      <c r="A52" s="150" t="s">
        <v>982</v>
      </c>
      <c r="B52" s="168" t="s">
        <v>983</v>
      </c>
      <c r="C52" s="151" t="s">
        <v>984</v>
      </c>
      <c r="D52" s="152" t="s">
        <v>985</v>
      </c>
      <c r="E52" t="s">
        <v>986</v>
      </c>
    </row>
    <row r="53" spans="1:5" ht="16.75" x14ac:dyDescent="0.45">
      <c r="A53" t="s">
        <v>987</v>
      </c>
      <c r="B53" s="164" t="s">
        <v>988</v>
      </c>
      <c r="C53" s="165" t="s">
        <v>989</v>
      </c>
      <c r="D53" s="166" t="s">
        <v>985</v>
      </c>
    </row>
    <row r="54" spans="1:5" ht="16.75" x14ac:dyDescent="0.45">
      <c r="A54" s="187" t="s">
        <v>990</v>
      </c>
      <c r="B54" s="187" t="s">
        <v>991</v>
      </c>
      <c r="C54" s="188" t="s">
        <v>992</v>
      </c>
      <c r="D54" s="189" t="s">
        <v>993</v>
      </c>
      <c r="E54" t="s">
        <v>994</v>
      </c>
    </row>
    <row r="55" spans="1:5" ht="16.75" x14ac:dyDescent="0.45">
      <c r="A55" s="187" t="s">
        <v>995</v>
      </c>
      <c r="B55" s="187" t="s">
        <v>996</v>
      </c>
      <c r="C55" s="188" t="s">
        <v>997</v>
      </c>
      <c r="D55" s="189" t="s">
        <v>980</v>
      </c>
      <c r="E55" t="s">
        <v>998</v>
      </c>
    </row>
    <row r="56" spans="1:5" ht="16.75" x14ac:dyDescent="0.45">
      <c r="A56" s="187" t="s">
        <v>999</v>
      </c>
      <c r="B56" s="187" t="s">
        <v>1000</v>
      </c>
      <c r="C56" s="188" t="s">
        <v>1001</v>
      </c>
      <c r="D56" s="189" t="s">
        <v>1002</v>
      </c>
      <c r="E56" t="s">
        <v>1003</v>
      </c>
    </row>
    <row r="57" spans="1:5" ht="16.75" x14ac:dyDescent="0.45">
      <c r="A57" s="187" t="s">
        <v>1004</v>
      </c>
      <c r="B57" s="187" t="s">
        <v>1005</v>
      </c>
      <c r="C57" s="188" t="s">
        <v>1006</v>
      </c>
      <c r="D57" s="189" t="s">
        <v>1002</v>
      </c>
      <c r="E57" t="s">
        <v>1007</v>
      </c>
    </row>
    <row r="58" spans="1:5" ht="16.75" x14ac:dyDescent="0.45">
      <c r="A58" s="190" t="s">
        <v>1008</v>
      </c>
      <c r="B58" s="190" t="s">
        <v>1009</v>
      </c>
      <c r="C58" s="191" t="s">
        <v>1010</v>
      </c>
      <c r="D58" s="192" t="s">
        <v>1002</v>
      </c>
    </row>
    <row r="59" spans="1:5" ht="16.75" x14ac:dyDescent="0.45">
      <c r="A59" s="190" t="s">
        <v>1011</v>
      </c>
      <c r="B59" s="190" t="s">
        <v>1012</v>
      </c>
      <c r="C59" s="191" t="s">
        <v>1013</v>
      </c>
      <c r="D59" s="192" t="s">
        <v>1002</v>
      </c>
    </row>
    <row r="60" spans="1:5" ht="16.75" x14ac:dyDescent="0.45">
      <c r="A60" s="190" t="s">
        <v>1014</v>
      </c>
      <c r="B60" s="190" t="s">
        <v>1015</v>
      </c>
      <c r="C60" s="191" t="s">
        <v>1016</v>
      </c>
      <c r="D60" s="192" t="s">
        <v>1002</v>
      </c>
    </row>
    <row r="61" spans="1:5" ht="16.75" x14ac:dyDescent="0.45">
      <c r="A61" s="190" t="s">
        <v>1017</v>
      </c>
      <c r="B61" s="190" t="s">
        <v>631</v>
      </c>
      <c r="C61" s="191" t="s">
        <v>1018</v>
      </c>
      <c r="D61" s="192" t="s">
        <v>1002</v>
      </c>
    </row>
    <row r="62" spans="1:5" ht="16.75" x14ac:dyDescent="0.45">
      <c r="A62" s="190" t="s">
        <v>1019</v>
      </c>
      <c r="B62" s="190" t="s">
        <v>651</v>
      </c>
      <c r="C62" s="191" t="s">
        <v>1020</v>
      </c>
      <c r="D62" s="192" t="s">
        <v>1002</v>
      </c>
    </row>
    <row r="63" spans="1:5" ht="16.75" x14ac:dyDescent="0.45">
      <c r="A63" s="190" t="s">
        <v>1021</v>
      </c>
      <c r="B63" s="190" t="s">
        <v>1022</v>
      </c>
      <c r="C63" s="191" t="s">
        <v>1023</v>
      </c>
      <c r="D63" s="192" t="s">
        <v>1002</v>
      </c>
    </row>
    <row r="64" spans="1:5" ht="16.75" x14ac:dyDescent="0.45">
      <c r="A64" s="190" t="s">
        <v>1024</v>
      </c>
      <c r="B64" s="190" t="s">
        <v>666</v>
      </c>
      <c r="C64" s="191" t="s">
        <v>1025</v>
      </c>
      <c r="D64" s="192" t="s">
        <v>1002</v>
      </c>
    </row>
    <row r="65" spans="1:5" ht="16.75" x14ac:dyDescent="0.45">
      <c r="A65" s="190" t="s">
        <v>1026</v>
      </c>
      <c r="B65" s="190" t="s">
        <v>1027</v>
      </c>
      <c r="C65" s="191" t="s">
        <v>1028</v>
      </c>
      <c r="D65" s="192" t="s">
        <v>1002</v>
      </c>
    </row>
    <row r="66" spans="1:5" ht="16.75" x14ac:dyDescent="0.45">
      <c r="A66" s="190" t="s">
        <v>1029</v>
      </c>
      <c r="B66" s="190" t="s">
        <v>1030</v>
      </c>
      <c r="C66" s="191" t="s">
        <v>1031</v>
      </c>
      <c r="D66" s="192" t="s">
        <v>1002</v>
      </c>
    </row>
    <row r="67" spans="1:5" ht="16.75" x14ac:dyDescent="0.45">
      <c r="A67" s="190" t="s">
        <v>1032</v>
      </c>
      <c r="B67" s="190" t="s">
        <v>696</v>
      </c>
      <c r="C67" s="191" t="s">
        <v>1033</v>
      </c>
      <c r="D67" s="192" t="s">
        <v>1002</v>
      </c>
    </row>
    <row r="68" spans="1:5" ht="16.75" x14ac:dyDescent="0.45">
      <c r="A68" s="190" t="s">
        <v>1034</v>
      </c>
      <c r="B68" s="190" t="s">
        <v>722</v>
      </c>
      <c r="C68" s="191" t="s">
        <v>1035</v>
      </c>
      <c r="D68" s="192" t="s">
        <v>1002</v>
      </c>
    </row>
    <row r="69" spans="1:5" ht="16.75" x14ac:dyDescent="0.45">
      <c r="A69" s="190" t="s">
        <v>1036</v>
      </c>
      <c r="B69" s="190" t="s">
        <v>1037</v>
      </c>
      <c r="C69" s="191" t="s">
        <v>1038</v>
      </c>
      <c r="D69" s="192" t="s">
        <v>1002</v>
      </c>
    </row>
    <row r="70" spans="1:5" ht="16.75" x14ac:dyDescent="0.45">
      <c r="A70" s="150" t="s">
        <v>1039</v>
      </c>
      <c r="B70" s="168" t="s">
        <v>1040</v>
      </c>
      <c r="C70" s="151" t="s">
        <v>1041</v>
      </c>
      <c r="D70" s="152" t="s">
        <v>1042</v>
      </c>
      <c r="E70" s="177" t="s">
        <v>1043</v>
      </c>
    </row>
    <row r="71" spans="1:5" ht="16.75" x14ac:dyDescent="0.45">
      <c r="A71" t="s">
        <v>1044</v>
      </c>
      <c r="B71" t="s">
        <v>733</v>
      </c>
      <c r="C71" s="165" t="s">
        <v>1045</v>
      </c>
      <c r="D71" s="166" t="s">
        <v>1042</v>
      </c>
    </row>
    <row r="72" spans="1:5" ht="16.75" x14ac:dyDescent="0.45">
      <c r="A72" t="s">
        <v>1046</v>
      </c>
      <c r="B72" s="164" t="s">
        <v>1047</v>
      </c>
      <c r="C72" s="165" t="s">
        <v>1048</v>
      </c>
      <c r="D72" s="166" t="s">
        <v>1042</v>
      </c>
    </row>
    <row r="73" spans="1:5" ht="16.75" x14ac:dyDescent="0.45">
      <c r="A73" s="161" t="s">
        <v>1049</v>
      </c>
      <c r="B73" s="167" t="s">
        <v>1050</v>
      </c>
      <c r="C73" s="162" t="s">
        <v>1051</v>
      </c>
      <c r="D73" s="163" t="s">
        <v>1052</v>
      </c>
      <c r="E73" s="177" t="s">
        <v>1053</v>
      </c>
    </row>
    <row r="74" spans="1:5" ht="16.75" x14ac:dyDescent="0.45">
      <c r="A74" s="161" t="s">
        <v>1054</v>
      </c>
      <c r="B74" s="167" t="s">
        <v>1055</v>
      </c>
      <c r="C74" s="162" t="s">
        <v>1056</v>
      </c>
      <c r="D74" s="163" t="s">
        <v>1052</v>
      </c>
      <c r="E74" s="177" t="s">
        <v>1057</v>
      </c>
    </row>
    <row r="75" spans="1:5" ht="16.75" x14ac:dyDescent="0.45">
      <c r="A75" s="161" t="s">
        <v>1058</v>
      </c>
      <c r="B75" s="167" t="s">
        <v>1059</v>
      </c>
      <c r="C75" s="162" t="s">
        <v>1060</v>
      </c>
      <c r="D75" s="163" t="s">
        <v>1052</v>
      </c>
      <c r="E75" s="177" t="s">
        <v>1061</v>
      </c>
    </row>
    <row r="76" spans="1:5" ht="16.75" x14ac:dyDescent="0.45">
      <c r="A76" s="161" t="s">
        <v>1062</v>
      </c>
      <c r="B76" s="167" t="s">
        <v>1063</v>
      </c>
      <c r="C76" s="162" t="s">
        <v>1064</v>
      </c>
      <c r="D76" s="163" t="s">
        <v>1052</v>
      </c>
    </row>
    <row r="77" spans="1:5" ht="16.75" x14ac:dyDescent="0.45">
      <c r="A77" s="161" t="s">
        <v>1065</v>
      </c>
      <c r="B77" s="161" t="s">
        <v>676</v>
      </c>
      <c r="C77" s="162" t="s">
        <v>1066</v>
      </c>
      <c r="D77" s="163" t="s">
        <v>1052</v>
      </c>
      <c r="E77" s="177" t="s">
        <v>1067</v>
      </c>
    </row>
    <row r="78" spans="1:5" ht="16.75" x14ac:dyDescent="0.45">
      <c r="A78" s="150" t="s">
        <v>1068</v>
      </c>
      <c r="B78" s="150" t="s">
        <v>1069</v>
      </c>
      <c r="C78" s="151" t="s">
        <v>1070</v>
      </c>
      <c r="D78" s="152" t="s">
        <v>1071</v>
      </c>
      <c r="E78" s="177" t="s">
        <v>1072</v>
      </c>
    </row>
    <row r="79" spans="1:5" ht="16.75" x14ac:dyDescent="0.45">
      <c r="A79" s="150" t="s">
        <v>1073</v>
      </c>
      <c r="B79" s="150" t="s">
        <v>1074</v>
      </c>
      <c r="C79" s="151" t="s">
        <v>1075</v>
      </c>
      <c r="D79" s="152" t="s">
        <v>1071</v>
      </c>
      <c r="E79" s="177" t="s">
        <v>1076</v>
      </c>
    </row>
    <row r="80" spans="1:5" ht="16.75" x14ac:dyDescent="0.45">
      <c r="A80" s="150" t="s">
        <v>1077</v>
      </c>
      <c r="B80" s="168" t="s">
        <v>1078</v>
      </c>
      <c r="C80" s="151" t="s">
        <v>1079</v>
      </c>
      <c r="D80" s="152" t="s">
        <v>1071</v>
      </c>
      <c r="E80" s="177" t="s">
        <v>1080</v>
      </c>
    </row>
    <row r="81" spans="1:4" ht="16.75" x14ac:dyDescent="0.45">
      <c r="A81" t="s">
        <v>1081</v>
      </c>
      <c r="B81" s="164" t="s">
        <v>1082</v>
      </c>
      <c r="C81" s="165" t="s">
        <v>1083</v>
      </c>
      <c r="D81" s="166" t="s">
        <v>1084</v>
      </c>
    </row>
    <row r="82" spans="1:4" ht="16.75" x14ac:dyDescent="0.45">
      <c r="A82" t="s">
        <v>1085</v>
      </c>
      <c r="B82" s="164" t="s">
        <v>1086</v>
      </c>
      <c r="C82" s="165" t="s">
        <v>1087</v>
      </c>
      <c r="D82" s="166" t="s">
        <v>1088</v>
      </c>
    </row>
    <row r="83" spans="1:4" ht="16.75" x14ac:dyDescent="0.45">
      <c r="A83" t="s">
        <v>1089</v>
      </c>
      <c r="B83" t="s">
        <v>1090</v>
      </c>
      <c r="C83" s="165" t="s">
        <v>1091</v>
      </c>
      <c r="D83" s="166" t="s">
        <v>1088</v>
      </c>
    </row>
    <row r="84" spans="1:4" ht="16.75" x14ac:dyDescent="0.45">
      <c r="A84" t="s">
        <v>1092</v>
      </c>
      <c r="B84" s="164" t="s">
        <v>1093</v>
      </c>
      <c r="C84" s="165" t="s">
        <v>1094</v>
      </c>
      <c r="D84" s="166" t="s">
        <v>1095</v>
      </c>
    </row>
    <row r="85" spans="1:4" ht="16.75" x14ac:dyDescent="0.45">
      <c r="A85" t="s">
        <v>1096</v>
      </c>
      <c r="B85" s="164" t="s">
        <v>1097</v>
      </c>
      <c r="C85" s="165" t="s">
        <v>1098</v>
      </c>
      <c r="D85" s="166" t="s">
        <v>1099</v>
      </c>
    </row>
  </sheetData>
  <autoFilter ref="A1:F85" xr:uid="{00000000-0009-0000-0000-000003000000}"/>
  <phoneticPr fontId="3" type="noConversion"/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9"/>
  <sheetViews>
    <sheetView workbookViewId="0">
      <selection activeCell="H5" sqref="H5"/>
    </sheetView>
  </sheetViews>
  <sheetFormatPr defaultColWidth="9" defaultRowHeight="16.75" x14ac:dyDescent="0.45"/>
  <cols>
    <col min="1" max="1" width="6.7109375" style="2" customWidth="1"/>
    <col min="2" max="3" width="6.640625" style="2" bestFit="1" customWidth="1"/>
    <col min="4" max="4" width="6" style="2" bestFit="1" customWidth="1"/>
    <col min="5" max="5" width="6.640625" style="2" bestFit="1" customWidth="1"/>
    <col min="6" max="6" width="6.5" style="2" bestFit="1" customWidth="1"/>
    <col min="7" max="7" width="7.640625" style="2" bestFit="1" customWidth="1"/>
    <col min="8" max="8" width="7.640625" style="2" customWidth="1"/>
    <col min="9" max="16384" width="9" style="2"/>
  </cols>
  <sheetData>
    <row r="1" spans="1:8" x14ac:dyDescent="0.45">
      <c r="A1" s="2" t="s">
        <v>520</v>
      </c>
      <c r="B1" s="2">
        <v>10</v>
      </c>
    </row>
    <row r="2" spans="1:8" x14ac:dyDescent="0.45">
      <c r="A2" s="219" t="s">
        <v>521</v>
      </c>
      <c r="B2" s="219"/>
      <c r="C2" s="219"/>
      <c r="E2" s="219" t="s">
        <v>522</v>
      </c>
      <c r="F2" s="219"/>
      <c r="G2" s="219"/>
      <c r="H2" s="219"/>
    </row>
    <row r="3" spans="1:8" x14ac:dyDescent="0.45">
      <c r="A3" s="7" t="s">
        <v>151</v>
      </c>
      <c r="B3" s="7" t="s">
        <v>201</v>
      </c>
      <c r="C3" s="7" t="s">
        <v>202</v>
      </c>
      <c r="E3" s="7" t="s">
        <v>201</v>
      </c>
      <c r="F3" s="7" t="s">
        <v>151</v>
      </c>
      <c r="G3" s="7" t="s">
        <v>202</v>
      </c>
      <c r="H3" s="7" t="s">
        <v>151</v>
      </c>
    </row>
    <row r="4" spans="1:8" x14ac:dyDescent="0.45">
      <c r="A4" s="110">
        <v>1.6743661035434343</v>
      </c>
      <c r="B4" s="11">
        <f>_xlfn.T.DIST.RT(A4,10)</f>
        <v>6.2499868367316941E-2</v>
      </c>
      <c r="C4" s="11">
        <f>_xlfn.T.DIST.2T(A4,10)</f>
        <v>0.12499973673463388</v>
      </c>
      <c r="E4" s="29">
        <v>0.25</v>
      </c>
      <c r="F4" s="110">
        <f t="shared" ref="F4:F5" si="0">-_xlfn.T.INV(E4,$B$1)</f>
        <v>0.69981206131243168</v>
      </c>
      <c r="G4" s="30">
        <f t="shared" ref="G4:G9" si="1">E4/2</f>
        <v>0.125</v>
      </c>
      <c r="H4" s="110">
        <f>_xlfn.T.INV.2T(G4,$B$1)</f>
        <v>1.6743647864973832</v>
      </c>
    </row>
    <row r="5" spans="1:8" x14ac:dyDescent="0.45">
      <c r="A5" s="110">
        <v>2.2281392375589348</v>
      </c>
      <c r="B5" s="11">
        <f t="shared" ref="B5:B9" si="2">_xlfn.T.DIST.RT(A5,10)</f>
        <v>2.4999983657513856E-2</v>
      </c>
      <c r="C5" s="11">
        <f t="shared" ref="C5:C9" si="3">_xlfn.T.DIST.2T(A5,10)</f>
        <v>4.9999967315027712E-2</v>
      </c>
      <c r="E5" s="29">
        <v>0.1</v>
      </c>
      <c r="F5" s="110">
        <f t="shared" si="0"/>
        <v>1.3721836411103363</v>
      </c>
      <c r="G5" s="30">
        <f t="shared" si="1"/>
        <v>0.05</v>
      </c>
      <c r="H5" s="110">
        <f t="shared" ref="H5:H9" si="4">_xlfn.T.INV.2T(G5,$B$1)</f>
        <v>2.2281388519862744</v>
      </c>
    </row>
    <row r="6" spans="1:8" x14ac:dyDescent="0.45">
      <c r="A6" s="110">
        <v>2.633769327076152</v>
      </c>
      <c r="B6" s="11">
        <f t="shared" si="2"/>
        <v>1.2499948266695397E-2</v>
      </c>
      <c r="C6" s="11">
        <f t="shared" si="3"/>
        <v>2.4999896533390794E-2</v>
      </c>
      <c r="E6" s="29">
        <v>0.05</v>
      </c>
      <c r="F6" s="110">
        <f>-_xlfn.T.INV(E6,$B$1)</f>
        <v>1.812461122811676</v>
      </c>
      <c r="G6" s="30">
        <f t="shared" si="1"/>
        <v>2.5000000000000001E-2</v>
      </c>
      <c r="H6" s="110">
        <f t="shared" si="4"/>
        <v>2.6337669157115977</v>
      </c>
    </row>
    <row r="7" spans="1:8" x14ac:dyDescent="0.45">
      <c r="A7" s="110">
        <v>3.0382398108486086</v>
      </c>
      <c r="B7" s="11">
        <f t="shared" si="2"/>
        <v>6.2500375853315072E-3</v>
      </c>
      <c r="C7" s="11">
        <f t="shared" si="3"/>
        <v>1.2500075170663014E-2</v>
      </c>
      <c r="E7" s="29">
        <v>2.5000000000000001E-2</v>
      </c>
      <c r="F7" s="110">
        <f t="shared" ref="F7:F9" si="5">-_xlfn.T.INV(E7,$B$1)</f>
        <v>2.2281388519862744</v>
      </c>
      <c r="G7" s="30">
        <f t="shared" si="1"/>
        <v>1.2500000000000001E-2</v>
      </c>
      <c r="H7" s="110">
        <f t="shared" si="4"/>
        <v>3.0382433341283068</v>
      </c>
    </row>
    <row r="8" spans="1:8" x14ac:dyDescent="0.45">
      <c r="A8" s="110">
        <v>3.5813718568533659</v>
      </c>
      <c r="B8" s="11">
        <f t="shared" si="2"/>
        <v>2.5001427370732209E-3</v>
      </c>
      <c r="C8" s="11">
        <f t="shared" si="3"/>
        <v>5.0002854741464419E-3</v>
      </c>
      <c r="E8" s="29">
        <v>0.01</v>
      </c>
      <c r="F8" s="110">
        <f t="shared" si="5"/>
        <v>2.7637694581126966</v>
      </c>
      <c r="G8" s="30">
        <f t="shared" si="1"/>
        <v>5.0000000000000001E-3</v>
      </c>
      <c r="H8" s="110">
        <f t="shared" si="4"/>
        <v>3.5814062020906565</v>
      </c>
    </row>
    <row r="9" spans="1:8" x14ac:dyDescent="0.45">
      <c r="A9" s="110">
        <v>4.0045415516942739</v>
      </c>
      <c r="B9" s="11">
        <f t="shared" si="2"/>
        <v>1.2499776197879109E-3</v>
      </c>
      <c r="C9" s="11">
        <f t="shared" si="3"/>
        <v>2.4999552395758217E-3</v>
      </c>
      <c r="E9" s="29">
        <v>5.0000000000000001E-3</v>
      </c>
      <c r="F9" s="110">
        <f t="shared" si="5"/>
        <v>3.1692726726169518</v>
      </c>
      <c r="G9" s="30">
        <f t="shared" si="1"/>
        <v>2.5000000000000001E-3</v>
      </c>
      <c r="H9" s="110">
        <f t="shared" si="4"/>
        <v>4.0045304476709749</v>
      </c>
    </row>
  </sheetData>
  <mergeCells count="2">
    <mergeCell ref="A2:C2"/>
    <mergeCell ref="E2:H2"/>
  </mergeCells>
  <phoneticPr fontId="3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F0"/>
  </sheetPr>
  <dimension ref="A1:H9"/>
  <sheetViews>
    <sheetView workbookViewId="0">
      <selection activeCell="F4" sqref="F4"/>
    </sheetView>
  </sheetViews>
  <sheetFormatPr defaultColWidth="9" defaultRowHeight="16.75" x14ac:dyDescent="0.45"/>
  <cols>
    <col min="1" max="1" width="6.7109375" style="2" customWidth="1"/>
    <col min="2" max="3" width="6.640625" style="2" bestFit="1" customWidth="1"/>
    <col min="4" max="4" width="6" style="2" bestFit="1" customWidth="1"/>
    <col min="5" max="5" width="6.640625" style="2" bestFit="1" customWidth="1"/>
    <col min="6" max="6" width="6.5" style="2" bestFit="1" customWidth="1"/>
    <col min="7" max="7" width="7.640625" style="2" bestFit="1" customWidth="1"/>
    <col min="8" max="8" width="7.640625" style="2" customWidth="1"/>
    <col min="9" max="16384" width="9" style="2"/>
  </cols>
  <sheetData>
    <row r="1" spans="1:8" x14ac:dyDescent="0.45">
      <c r="A1" s="2" t="s">
        <v>520</v>
      </c>
      <c r="B1" s="2">
        <v>10</v>
      </c>
    </row>
    <row r="2" spans="1:8" x14ac:dyDescent="0.45">
      <c r="A2" s="219" t="s">
        <v>521</v>
      </c>
      <c r="B2" s="219"/>
      <c r="C2" s="219"/>
      <c r="E2" s="219" t="s">
        <v>522</v>
      </c>
      <c r="F2" s="219"/>
      <c r="G2" s="219"/>
      <c r="H2" s="219"/>
    </row>
    <row r="3" spans="1:8" x14ac:dyDescent="0.45">
      <c r="A3" s="7" t="s">
        <v>151</v>
      </c>
      <c r="B3" s="7" t="s">
        <v>201</v>
      </c>
      <c r="C3" s="7" t="s">
        <v>202</v>
      </c>
      <c r="E3" s="7" t="s">
        <v>201</v>
      </c>
      <c r="F3" s="7" t="s">
        <v>151</v>
      </c>
      <c r="G3" s="7" t="s">
        <v>202</v>
      </c>
      <c r="H3" s="7" t="s">
        <v>151</v>
      </c>
    </row>
    <row r="4" spans="1:8" x14ac:dyDescent="0.45">
      <c r="A4" s="42">
        <v>1.6743661035434343</v>
      </c>
      <c r="B4"/>
      <c r="C4"/>
      <c r="E4" s="29">
        <v>0.25</v>
      </c>
      <c r="F4"/>
      <c r="G4" s="30">
        <f t="shared" ref="G4:G9" si="0">E4/2</f>
        <v>0.125</v>
      </c>
      <c r="H4"/>
    </row>
    <row r="5" spans="1:8" x14ac:dyDescent="0.45">
      <c r="A5" s="42">
        <v>2.2281392375589348</v>
      </c>
      <c r="B5"/>
      <c r="C5"/>
      <c r="E5" s="29">
        <v>0.1</v>
      </c>
      <c r="F5"/>
      <c r="G5" s="30">
        <f t="shared" si="0"/>
        <v>0.05</v>
      </c>
      <c r="H5"/>
    </row>
    <row r="6" spans="1:8" x14ac:dyDescent="0.45">
      <c r="A6" s="42">
        <v>2.633769327076152</v>
      </c>
      <c r="B6"/>
      <c r="C6"/>
      <c r="E6" s="29">
        <v>0.05</v>
      </c>
      <c r="F6"/>
      <c r="G6" s="30">
        <f t="shared" si="0"/>
        <v>2.5000000000000001E-2</v>
      </c>
      <c r="H6"/>
    </row>
    <row r="7" spans="1:8" x14ac:dyDescent="0.45">
      <c r="A7" s="42">
        <v>3.0382398108486086</v>
      </c>
      <c r="B7"/>
      <c r="C7"/>
      <c r="E7" s="29">
        <v>2.5000000000000001E-2</v>
      </c>
      <c r="F7"/>
      <c r="G7" s="30">
        <f t="shared" si="0"/>
        <v>1.2500000000000001E-2</v>
      </c>
      <c r="H7"/>
    </row>
    <row r="8" spans="1:8" x14ac:dyDescent="0.45">
      <c r="A8" s="42">
        <v>3.5813718568533659</v>
      </c>
      <c r="B8"/>
      <c r="C8"/>
      <c r="E8" s="29">
        <v>0.01</v>
      </c>
      <c r="F8"/>
      <c r="G8" s="30">
        <f t="shared" si="0"/>
        <v>5.0000000000000001E-3</v>
      </c>
      <c r="H8"/>
    </row>
    <row r="9" spans="1:8" x14ac:dyDescent="0.45">
      <c r="A9" s="42">
        <v>4.0045415516942739</v>
      </c>
      <c r="B9"/>
      <c r="C9"/>
      <c r="E9" s="29">
        <v>5.0000000000000001E-3</v>
      </c>
      <c r="F9"/>
      <c r="G9" s="30">
        <f t="shared" si="0"/>
        <v>2.5000000000000001E-3</v>
      </c>
      <c r="H9"/>
    </row>
  </sheetData>
  <mergeCells count="2">
    <mergeCell ref="A2:C2"/>
    <mergeCell ref="E2:H2"/>
  </mergeCells>
  <phoneticPr fontId="3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F0"/>
  </sheetPr>
  <dimension ref="A1:E16"/>
  <sheetViews>
    <sheetView topLeftCell="B1" workbookViewId="0">
      <selection activeCell="B2" sqref="B2"/>
    </sheetView>
  </sheetViews>
  <sheetFormatPr defaultColWidth="8.85546875" defaultRowHeight="16.75" x14ac:dyDescent="0.4"/>
  <cols>
    <col min="1" max="1" width="6" style="73" bestFit="1" customWidth="1"/>
    <col min="2" max="2" width="10" style="73" customWidth="1"/>
    <col min="3" max="3" width="5.7109375" style="73" customWidth="1"/>
    <col min="4" max="4" width="14.35546875" style="73" bestFit="1" customWidth="1"/>
    <col min="5" max="5" width="9.5" style="73" bestFit="1" customWidth="1"/>
    <col min="6" max="6" width="9.640625" style="73" bestFit="1" customWidth="1"/>
    <col min="7" max="16384" width="8.85546875" style="73"/>
  </cols>
  <sheetData>
    <row r="1" spans="1:5" x14ac:dyDescent="0.4">
      <c r="A1" s="74" t="s">
        <v>270</v>
      </c>
      <c r="B1" s="74" t="s">
        <v>271</v>
      </c>
    </row>
    <row r="2" spans="1:5" x14ac:dyDescent="0.4">
      <c r="A2" s="73">
        <v>1</v>
      </c>
      <c r="B2" s="73">
        <v>6000</v>
      </c>
      <c r="D2" s="73" t="s">
        <v>272</v>
      </c>
      <c r="E2"/>
    </row>
    <row r="3" spans="1:5" x14ac:dyDescent="0.4">
      <c r="A3" s="73">
        <v>2</v>
      </c>
      <c r="B3" s="73">
        <v>12000</v>
      </c>
      <c r="D3" s="73" t="s">
        <v>273</v>
      </c>
      <c r="E3"/>
    </row>
    <row r="4" spans="1:5" x14ac:dyDescent="0.4">
      <c r="A4" s="73">
        <v>3</v>
      </c>
      <c r="B4" s="73">
        <v>7000</v>
      </c>
      <c r="D4" s="73" t="s">
        <v>274</v>
      </c>
      <c r="E4"/>
    </row>
    <row r="5" spans="1:5" x14ac:dyDescent="0.45">
      <c r="A5" s="73">
        <v>4</v>
      </c>
      <c r="B5" s="73">
        <v>6000</v>
      </c>
      <c r="D5" s="75" t="s">
        <v>275</v>
      </c>
      <c r="E5"/>
    </row>
    <row r="6" spans="1:5" x14ac:dyDescent="0.45">
      <c r="A6" s="73">
        <v>5</v>
      </c>
      <c r="B6" s="73">
        <v>4800</v>
      </c>
      <c r="D6" s="76" t="s">
        <v>276</v>
      </c>
      <c r="E6"/>
    </row>
    <row r="7" spans="1:5" x14ac:dyDescent="0.45">
      <c r="A7" s="73">
        <v>6</v>
      </c>
      <c r="B7" s="73">
        <v>10000</v>
      </c>
      <c r="D7" s="75" t="s">
        <v>277</v>
      </c>
      <c r="E7"/>
    </row>
    <row r="8" spans="1:5" x14ac:dyDescent="0.4">
      <c r="A8" s="73">
        <v>7</v>
      </c>
      <c r="B8" s="73">
        <v>5000</v>
      </c>
      <c r="D8" s="73" t="s">
        <v>278</v>
      </c>
      <c r="E8"/>
    </row>
    <row r="9" spans="1:5" x14ac:dyDescent="0.4">
      <c r="A9" s="73">
        <v>8</v>
      </c>
      <c r="B9" s="73">
        <v>8000</v>
      </c>
      <c r="D9" s="73" t="s">
        <v>279</v>
      </c>
      <c r="E9"/>
    </row>
    <row r="10" spans="1:5" x14ac:dyDescent="0.4">
      <c r="A10" s="73">
        <v>9</v>
      </c>
      <c r="B10" s="73">
        <v>2000</v>
      </c>
      <c r="D10" s="73" t="s">
        <v>280</v>
      </c>
      <c r="E10"/>
    </row>
    <row r="11" spans="1:5" x14ac:dyDescent="0.4">
      <c r="A11" s="73">
        <v>10</v>
      </c>
      <c r="B11" s="73">
        <v>4200</v>
      </c>
    </row>
    <row r="12" spans="1:5" x14ac:dyDescent="0.4">
      <c r="A12" s="73">
        <v>11</v>
      </c>
      <c r="B12" s="73">
        <v>1800</v>
      </c>
    </row>
    <row r="13" spans="1:5" x14ac:dyDescent="0.4">
      <c r="A13" s="73">
        <v>12</v>
      </c>
      <c r="B13" s="73">
        <v>7000</v>
      </c>
    </row>
    <row r="14" spans="1:5" x14ac:dyDescent="0.4">
      <c r="A14" s="73">
        <v>13</v>
      </c>
      <c r="B14" s="73">
        <v>4000</v>
      </c>
    </row>
    <row r="15" spans="1:5" x14ac:dyDescent="0.4">
      <c r="A15" s="73">
        <v>14</v>
      </c>
      <c r="B15" s="73">
        <v>3600</v>
      </c>
    </row>
    <row r="16" spans="1:5" x14ac:dyDescent="0.4">
      <c r="A16" s="73">
        <v>15</v>
      </c>
      <c r="B16" s="73">
        <v>9000</v>
      </c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16"/>
  <sheetViews>
    <sheetView topLeftCell="B1" workbookViewId="0">
      <selection activeCell="Q1" sqref="Q1"/>
    </sheetView>
  </sheetViews>
  <sheetFormatPr defaultColWidth="9" defaultRowHeight="16.75" x14ac:dyDescent="0.45"/>
  <cols>
    <col min="1" max="3" width="10.92578125" style="2" customWidth="1"/>
    <col min="4" max="4" width="11" style="2" customWidth="1"/>
    <col min="5" max="7" width="9.85546875" style="2" customWidth="1"/>
    <col min="8" max="8" width="15.140625" style="2" customWidth="1"/>
    <col min="9" max="9" width="6" style="2" customWidth="1"/>
    <col min="10" max="10" width="8.7109375" style="2" customWidth="1"/>
    <col min="11" max="11" width="6.85546875" style="2" customWidth="1"/>
    <col min="12" max="12" width="5.2109375" style="2" customWidth="1"/>
    <col min="13" max="16384" width="9" style="2"/>
  </cols>
  <sheetData>
    <row r="1" spans="1:11" x14ac:dyDescent="0.45">
      <c r="B1" s="7" t="s">
        <v>146</v>
      </c>
      <c r="C1" s="7" t="s">
        <v>147</v>
      </c>
      <c r="J1" s="7" t="s">
        <v>137</v>
      </c>
      <c r="K1" s="7" t="s">
        <v>147</v>
      </c>
    </row>
    <row r="2" spans="1:11" x14ac:dyDescent="0.45">
      <c r="B2" s="2">
        <v>76</v>
      </c>
      <c r="C2" s="2">
        <v>81</v>
      </c>
      <c r="J2" s="2">
        <v>76</v>
      </c>
      <c r="K2" s="2">
        <v>81</v>
      </c>
    </row>
    <row r="3" spans="1:11" x14ac:dyDescent="0.45">
      <c r="B3" s="2">
        <v>74</v>
      </c>
      <c r="C3" s="2">
        <v>82</v>
      </c>
      <c r="J3" s="2">
        <v>74</v>
      </c>
      <c r="K3" s="2">
        <v>82</v>
      </c>
    </row>
    <row r="4" spans="1:11" x14ac:dyDescent="0.45">
      <c r="B4" s="2">
        <v>70</v>
      </c>
      <c r="C4" s="2">
        <v>78</v>
      </c>
      <c r="J4" s="2">
        <v>70</v>
      </c>
      <c r="K4" s="2">
        <v>78</v>
      </c>
    </row>
    <row r="5" spans="1:11" x14ac:dyDescent="0.45">
      <c r="B5" s="2">
        <v>80</v>
      </c>
      <c r="C5" s="2">
        <v>85</v>
      </c>
      <c r="J5" s="2">
        <v>80</v>
      </c>
      <c r="K5" s="2">
        <v>85</v>
      </c>
    </row>
    <row r="6" spans="1:11" x14ac:dyDescent="0.45">
      <c r="B6" s="2">
        <v>68</v>
      </c>
      <c r="C6" s="2">
        <v>79</v>
      </c>
      <c r="J6" s="2">
        <v>68</v>
      </c>
      <c r="K6" s="2">
        <v>79</v>
      </c>
    </row>
    <row r="7" spans="1:11" x14ac:dyDescent="0.45">
      <c r="B7" s="2">
        <v>90</v>
      </c>
      <c r="C7" s="2">
        <v>81</v>
      </c>
      <c r="J7" s="2">
        <v>90</v>
      </c>
      <c r="K7" s="2">
        <v>81</v>
      </c>
    </row>
    <row r="8" spans="1:11" x14ac:dyDescent="0.45">
      <c r="B8" s="2">
        <v>72</v>
      </c>
      <c r="C8" s="2">
        <v>82</v>
      </c>
      <c r="J8" s="2">
        <v>72</v>
      </c>
      <c r="K8" s="2">
        <v>82</v>
      </c>
    </row>
    <row r="9" spans="1:11" x14ac:dyDescent="0.45">
      <c r="B9" s="2">
        <v>75</v>
      </c>
      <c r="C9" s="2">
        <v>85</v>
      </c>
      <c r="J9" s="2">
        <v>75</v>
      </c>
      <c r="K9" s="2">
        <v>85</v>
      </c>
    </row>
    <row r="10" spans="1:11" x14ac:dyDescent="0.45">
      <c r="B10" s="2">
        <v>78</v>
      </c>
      <c r="J10" s="2">
        <v>78</v>
      </c>
    </row>
    <row r="11" spans="1:11" x14ac:dyDescent="0.45">
      <c r="B11" s="2">
        <v>72</v>
      </c>
      <c r="J11" s="2">
        <v>72</v>
      </c>
    </row>
    <row r="13" spans="1:11" x14ac:dyDescent="0.45">
      <c r="A13" s="6" t="s">
        <v>144</v>
      </c>
      <c r="B13" s="41">
        <f>AVERAGE(B2:B11)</f>
        <v>75.5</v>
      </c>
      <c r="C13" s="41">
        <f>AVERAGE(C2:C11)</f>
        <v>81.625</v>
      </c>
      <c r="I13" s="6" t="s">
        <v>14</v>
      </c>
    </row>
    <row r="15" spans="1:11" x14ac:dyDescent="0.45">
      <c r="A15" s="6" t="s">
        <v>148</v>
      </c>
      <c r="B15" s="2">
        <f>_xlfn.T.TEST(B2:B11,C2:C9,2,2)</f>
        <v>1.9306310349541687E-2</v>
      </c>
      <c r="C15" s="2" t="s">
        <v>281</v>
      </c>
      <c r="I15" s="6" t="s">
        <v>148</v>
      </c>
    </row>
    <row r="16" spans="1:11" x14ac:dyDescent="0.45">
      <c r="A16" s="6" t="s">
        <v>148</v>
      </c>
      <c r="B16" s="2">
        <f>TTEST(B2:B11,C2:C9,2,2)</f>
        <v>1.9306310349541687E-2</v>
      </c>
      <c r="C16" s="2" t="s">
        <v>282</v>
      </c>
      <c r="I16" s="6" t="s">
        <v>148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15"/>
  <sheetViews>
    <sheetView topLeftCell="A7" workbookViewId="0">
      <selection activeCell="P4" sqref="P4"/>
    </sheetView>
  </sheetViews>
  <sheetFormatPr defaultColWidth="9" defaultRowHeight="16.75" x14ac:dyDescent="0.45"/>
  <cols>
    <col min="1" max="1" width="6" style="2" customWidth="1"/>
    <col min="2" max="2" width="7" style="2" customWidth="1"/>
    <col min="3" max="3" width="6.85546875" style="2" customWidth="1"/>
    <col min="4" max="4" width="4.7109375" style="2" customWidth="1"/>
    <col min="5" max="5" width="13.5" style="2" customWidth="1"/>
    <col min="6" max="16384" width="9" style="2"/>
  </cols>
  <sheetData>
    <row r="1" spans="1:7" x14ac:dyDescent="0.45">
      <c r="B1" s="23" t="s">
        <v>146</v>
      </c>
      <c r="C1" s="23" t="s">
        <v>147</v>
      </c>
      <c r="E1" s="2" t="s">
        <v>5</v>
      </c>
    </row>
    <row r="2" spans="1:7" ht="17.149999999999999" thickBot="1" x14ac:dyDescent="0.5">
      <c r="B2" s="2">
        <v>76</v>
      </c>
      <c r="C2" s="2">
        <v>81</v>
      </c>
    </row>
    <row r="3" spans="1:7" x14ac:dyDescent="0.45">
      <c r="B3" s="2">
        <v>74</v>
      </c>
      <c r="C3" s="2">
        <v>82</v>
      </c>
      <c r="E3" s="4"/>
      <c r="F3" s="4" t="s">
        <v>6</v>
      </c>
      <c r="G3" s="4" t="s">
        <v>7</v>
      </c>
    </row>
    <row r="4" spans="1:7" x14ac:dyDescent="0.45">
      <c r="B4" s="2">
        <v>70</v>
      </c>
      <c r="C4" s="2">
        <v>78</v>
      </c>
      <c r="E4" s="2" t="s">
        <v>114</v>
      </c>
      <c r="F4" s="2">
        <v>75.5</v>
      </c>
      <c r="G4" s="2">
        <v>81.625</v>
      </c>
    </row>
    <row r="5" spans="1:7" x14ac:dyDescent="0.45">
      <c r="B5" s="2">
        <v>80</v>
      </c>
      <c r="C5" s="2">
        <v>85</v>
      </c>
      <c r="E5" s="2" t="s">
        <v>8</v>
      </c>
      <c r="F5" s="2">
        <v>38.944444444444443</v>
      </c>
      <c r="G5" s="2">
        <v>6.2678571428571432</v>
      </c>
    </row>
    <row r="6" spans="1:7" x14ac:dyDescent="0.45">
      <c r="B6" s="2">
        <v>68</v>
      </c>
      <c r="C6" s="2">
        <v>79</v>
      </c>
      <c r="E6" s="2" t="s">
        <v>115</v>
      </c>
      <c r="F6" s="2">
        <v>10</v>
      </c>
      <c r="G6" s="2">
        <v>8</v>
      </c>
    </row>
    <row r="7" spans="1:7" x14ac:dyDescent="0.45">
      <c r="B7" s="2">
        <v>90</v>
      </c>
      <c r="C7" s="2">
        <v>81</v>
      </c>
      <c r="E7" s="2" t="s">
        <v>118</v>
      </c>
      <c r="F7" s="2">
        <v>24.6484375</v>
      </c>
    </row>
    <row r="8" spans="1:7" x14ac:dyDescent="0.45">
      <c r="B8" s="2">
        <v>72</v>
      </c>
      <c r="C8" s="2">
        <v>82</v>
      </c>
      <c r="E8" s="2" t="s">
        <v>119</v>
      </c>
      <c r="F8" s="2">
        <v>0</v>
      </c>
    </row>
    <row r="9" spans="1:7" x14ac:dyDescent="0.45">
      <c r="B9" s="2">
        <v>75</v>
      </c>
      <c r="C9" s="2">
        <v>85</v>
      </c>
      <c r="E9" s="2" t="s">
        <v>9</v>
      </c>
      <c r="F9" s="2">
        <v>16</v>
      </c>
    </row>
    <row r="10" spans="1:7" x14ac:dyDescent="0.45">
      <c r="B10" s="2">
        <v>78</v>
      </c>
      <c r="E10" s="2" t="s">
        <v>120</v>
      </c>
      <c r="F10" s="2">
        <v>-2.6008789336162415</v>
      </c>
    </row>
    <row r="11" spans="1:7" x14ac:dyDescent="0.45">
      <c r="B11" s="2">
        <v>72</v>
      </c>
      <c r="E11" s="2" t="s">
        <v>121</v>
      </c>
      <c r="F11" s="2">
        <v>9.6531551747708437E-3</v>
      </c>
    </row>
    <row r="12" spans="1:7" x14ac:dyDescent="0.45">
      <c r="E12" s="2" t="s">
        <v>117</v>
      </c>
      <c r="F12" s="2">
        <v>1.7458836762762506</v>
      </c>
    </row>
    <row r="13" spans="1:7" x14ac:dyDescent="0.45">
      <c r="A13" s="2" t="s">
        <v>144</v>
      </c>
      <c r="B13" s="41">
        <f>AVERAGE(B2:B11)</f>
        <v>75.5</v>
      </c>
      <c r="C13" s="41">
        <f>AVERAGE(C2:C11)</f>
        <v>81.625</v>
      </c>
      <c r="E13" s="2" t="s">
        <v>122</v>
      </c>
      <c r="F13" s="2">
        <v>1.9306310349541687E-2</v>
      </c>
    </row>
    <row r="14" spans="1:7" ht="17.149999999999999" thickBot="1" x14ac:dyDescent="0.5">
      <c r="E14" s="3" t="s">
        <v>123</v>
      </c>
      <c r="F14" s="3">
        <v>2.119905299221255</v>
      </c>
      <c r="G14" s="3"/>
    </row>
    <row r="15" spans="1:7" x14ac:dyDescent="0.45">
      <c r="A15" s="2" t="s">
        <v>148</v>
      </c>
      <c r="B15" s="2">
        <f>TTEST(B2:B11,C2:C9,2,2)</f>
        <v>1.9306310349541687E-2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F0"/>
  </sheetPr>
  <dimension ref="A1:C15"/>
  <sheetViews>
    <sheetView workbookViewId="0">
      <selection activeCell="B15" sqref="B15"/>
    </sheetView>
  </sheetViews>
  <sheetFormatPr defaultColWidth="9" defaultRowHeight="16.75" x14ac:dyDescent="0.45"/>
  <cols>
    <col min="1" max="1" width="6" style="2" customWidth="1"/>
    <col min="2" max="2" width="8.85546875" style="2" customWidth="1"/>
    <col min="3" max="3" width="6.85546875" style="2" customWidth="1"/>
    <col min="4" max="16384" width="9" style="2"/>
  </cols>
  <sheetData>
    <row r="1" spans="1:3" x14ac:dyDescent="0.45">
      <c r="B1" s="23" t="s">
        <v>146</v>
      </c>
      <c r="C1" s="23" t="s">
        <v>147</v>
      </c>
    </row>
    <row r="2" spans="1:3" x14ac:dyDescent="0.45">
      <c r="B2" s="2">
        <v>76</v>
      </c>
      <c r="C2" s="2">
        <v>81</v>
      </c>
    </row>
    <row r="3" spans="1:3" x14ac:dyDescent="0.45">
      <c r="B3" s="2">
        <v>74</v>
      </c>
      <c r="C3" s="2">
        <v>82</v>
      </c>
    </row>
    <row r="4" spans="1:3" x14ac:dyDescent="0.45">
      <c r="B4" s="2">
        <v>70</v>
      </c>
      <c r="C4" s="2">
        <v>78</v>
      </c>
    </row>
    <row r="5" spans="1:3" x14ac:dyDescent="0.45">
      <c r="B5" s="2">
        <v>80</v>
      </c>
      <c r="C5" s="2">
        <v>85</v>
      </c>
    </row>
    <row r="6" spans="1:3" x14ac:dyDescent="0.45">
      <c r="B6" s="2">
        <v>68</v>
      </c>
      <c r="C6" s="2">
        <v>79</v>
      </c>
    </row>
    <row r="7" spans="1:3" x14ac:dyDescent="0.45">
      <c r="B7" s="2">
        <v>90</v>
      </c>
      <c r="C7" s="2">
        <v>81</v>
      </c>
    </row>
    <row r="8" spans="1:3" x14ac:dyDescent="0.45">
      <c r="B8" s="2">
        <v>72</v>
      </c>
      <c r="C8" s="2">
        <v>82</v>
      </c>
    </row>
    <row r="9" spans="1:3" x14ac:dyDescent="0.45">
      <c r="B9" s="2">
        <v>75</v>
      </c>
      <c r="C9" s="2">
        <v>85</v>
      </c>
    </row>
    <row r="10" spans="1:3" x14ac:dyDescent="0.45">
      <c r="B10" s="2">
        <v>78</v>
      </c>
    </row>
    <row r="11" spans="1:3" x14ac:dyDescent="0.45">
      <c r="B11" s="2">
        <v>72</v>
      </c>
    </row>
    <row r="13" spans="1:3" x14ac:dyDescent="0.45">
      <c r="A13" s="2" t="s">
        <v>144</v>
      </c>
      <c r="B13" s="41">
        <f>AVERAGE(B2:B11)</f>
        <v>75.5</v>
      </c>
      <c r="C13" s="41">
        <f>AVERAGE(C2:C11)</f>
        <v>81.625</v>
      </c>
    </row>
    <row r="15" spans="1:3" x14ac:dyDescent="0.45">
      <c r="A15" s="2" t="s">
        <v>148</v>
      </c>
      <c r="B15" s="2">
        <f>TTEST(B2:B11,C2:C9,2,2)</f>
        <v>1.9306310349541687E-2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F0"/>
  </sheetPr>
  <dimension ref="A1:H16"/>
  <sheetViews>
    <sheetView workbookViewId="0">
      <selection activeCell="B4" sqref="B4"/>
    </sheetView>
  </sheetViews>
  <sheetFormatPr defaultColWidth="9" defaultRowHeight="16.75" x14ac:dyDescent="0.45"/>
  <cols>
    <col min="1" max="2" width="9" style="77"/>
    <col min="3" max="3" width="5.140625" style="77" customWidth="1"/>
    <col min="4" max="4" width="12.5" style="77" customWidth="1"/>
    <col min="5" max="6" width="9.5" style="77" bestFit="1" customWidth="1"/>
    <col min="7" max="16384" width="9" style="77"/>
  </cols>
  <sheetData>
    <row r="1" spans="1:8" x14ac:dyDescent="0.45">
      <c r="A1" s="77" t="s">
        <v>283</v>
      </c>
    </row>
    <row r="3" spans="1:8" x14ac:dyDescent="0.45">
      <c r="A3" s="78">
        <v>2009</v>
      </c>
      <c r="B3" s="78">
        <v>2012</v>
      </c>
      <c r="C3"/>
      <c r="D3"/>
      <c r="E3"/>
      <c r="F3"/>
      <c r="G3"/>
      <c r="H3"/>
    </row>
    <row r="4" spans="1:8" x14ac:dyDescent="0.45">
      <c r="A4" s="79">
        <v>38200</v>
      </c>
      <c r="B4" s="79">
        <v>57700</v>
      </c>
      <c r="C4"/>
      <c r="D4"/>
      <c r="E4"/>
      <c r="F4"/>
      <c r="G4"/>
      <c r="H4"/>
    </row>
    <row r="5" spans="1:8" x14ac:dyDescent="0.45">
      <c r="A5" s="79">
        <v>42750</v>
      </c>
      <c r="B5" s="79">
        <v>56000</v>
      </c>
      <c r="C5"/>
      <c r="D5"/>
      <c r="E5"/>
      <c r="F5"/>
      <c r="G5"/>
      <c r="H5"/>
    </row>
    <row r="6" spans="1:8" x14ac:dyDescent="0.45">
      <c r="A6" s="79">
        <v>31100</v>
      </c>
      <c r="B6" s="79">
        <v>53500</v>
      </c>
      <c r="C6"/>
      <c r="D6"/>
      <c r="E6"/>
      <c r="F6"/>
      <c r="G6"/>
      <c r="H6"/>
    </row>
    <row r="7" spans="1:8" x14ac:dyDescent="0.45">
      <c r="A7" s="79">
        <v>21400</v>
      </c>
      <c r="B7" s="79">
        <v>73700</v>
      </c>
      <c r="C7"/>
      <c r="D7"/>
      <c r="E7"/>
      <c r="F7"/>
      <c r="G7"/>
      <c r="H7"/>
    </row>
    <row r="8" spans="1:8" x14ac:dyDescent="0.45">
      <c r="A8" s="79">
        <v>42700</v>
      </c>
      <c r="B8" s="79">
        <v>42000</v>
      </c>
      <c r="C8"/>
      <c r="D8"/>
      <c r="E8"/>
      <c r="F8"/>
      <c r="G8"/>
      <c r="H8"/>
    </row>
    <row r="9" spans="1:8" x14ac:dyDescent="0.45">
      <c r="A9" s="79">
        <v>51060</v>
      </c>
      <c r="B9" s="79">
        <v>57400</v>
      </c>
      <c r="C9"/>
      <c r="D9"/>
      <c r="E9"/>
      <c r="F9"/>
      <c r="G9"/>
      <c r="H9"/>
    </row>
    <row r="10" spans="1:8" x14ac:dyDescent="0.45">
      <c r="A10" s="79">
        <v>40300</v>
      </c>
      <c r="B10" s="79">
        <v>41100</v>
      </c>
      <c r="C10"/>
      <c r="D10"/>
      <c r="E10"/>
      <c r="F10"/>
      <c r="G10"/>
      <c r="H10"/>
    </row>
    <row r="11" spans="1:8" x14ac:dyDescent="0.45">
      <c r="A11" s="79">
        <v>35000</v>
      </c>
      <c r="B11" s="79">
        <v>54800</v>
      </c>
      <c r="C11"/>
      <c r="D11"/>
      <c r="E11"/>
      <c r="F11"/>
      <c r="G11"/>
      <c r="H11"/>
    </row>
    <row r="12" spans="1:8" x14ac:dyDescent="0.45">
      <c r="A12" s="79">
        <v>25900</v>
      </c>
      <c r="B12" s="79">
        <v>27200</v>
      </c>
      <c r="C12"/>
      <c r="D12"/>
      <c r="E12"/>
      <c r="F12"/>
      <c r="G12"/>
      <c r="H12"/>
    </row>
    <row r="13" spans="1:8" x14ac:dyDescent="0.45">
      <c r="A13" s="79">
        <v>32100</v>
      </c>
      <c r="B13" s="79">
        <v>32800</v>
      </c>
      <c r="C13"/>
      <c r="D13"/>
      <c r="E13"/>
      <c r="F13"/>
      <c r="G13"/>
      <c r="H13"/>
    </row>
    <row r="14" spans="1:8" x14ac:dyDescent="0.45">
      <c r="A14" s="79">
        <v>24605</v>
      </c>
      <c r="C14"/>
      <c r="D14"/>
      <c r="E14"/>
      <c r="F14"/>
      <c r="G14"/>
      <c r="H14"/>
    </row>
    <row r="15" spans="1:8" x14ac:dyDescent="0.45">
      <c r="A15" s="79">
        <v>33145</v>
      </c>
      <c r="C15"/>
      <c r="D15"/>
      <c r="E15"/>
      <c r="F15"/>
      <c r="G15"/>
      <c r="H15"/>
    </row>
    <row r="16" spans="1:8" x14ac:dyDescent="0.45">
      <c r="C16"/>
      <c r="D16"/>
      <c r="E16"/>
      <c r="F16"/>
      <c r="G16"/>
      <c r="H16"/>
    </row>
  </sheetData>
  <phoneticPr fontId="3" type="noConversion"/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C16"/>
  <sheetViews>
    <sheetView workbookViewId="0">
      <selection activeCell="B15" sqref="B15"/>
    </sheetView>
  </sheetViews>
  <sheetFormatPr defaultColWidth="9" defaultRowHeight="16.75" x14ac:dyDescent="0.45"/>
  <cols>
    <col min="1" max="1" width="22.640625" style="2" bestFit="1" customWidth="1"/>
    <col min="2" max="2" width="8.7109375" style="2" customWidth="1"/>
    <col min="3" max="3" width="7.140625" style="2" customWidth="1"/>
    <col min="4" max="16384" width="9" style="2"/>
  </cols>
  <sheetData>
    <row r="1" spans="1:3" x14ac:dyDescent="0.45">
      <c r="B1" s="23" t="s">
        <v>124</v>
      </c>
      <c r="C1" s="23" t="s">
        <v>125</v>
      </c>
    </row>
    <row r="2" spans="1:3" x14ac:dyDescent="0.45">
      <c r="B2" s="2">
        <v>81</v>
      </c>
      <c r="C2" s="2">
        <v>72</v>
      </c>
    </row>
    <row r="3" spans="1:3" x14ac:dyDescent="0.45">
      <c r="B3" s="2">
        <v>82</v>
      </c>
      <c r="C3" s="2">
        <v>80</v>
      </c>
    </row>
    <row r="4" spans="1:3" x14ac:dyDescent="0.45">
      <c r="B4" s="2">
        <v>92</v>
      </c>
      <c r="C4" s="2">
        <v>68</v>
      </c>
    </row>
    <row r="5" spans="1:3" x14ac:dyDescent="0.45">
      <c r="B5" s="2">
        <v>85</v>
      </c>
      <c r="C5" s="2">
        <v>90</v>
      </c>
    </row>
    <row r="6" spans="1:3" x14ac:dyDescent="0.45">
      <c r="B6" s="2">
        <v>88</v>
      </c>
      <c r="C6" s="2">
        <v>72</v>
      </c>
    </row>
    <row r="7" spans="1:3" x14ac:dyDescent="0.45">
      <c r="B7" s="2">
        <v>75</v>
      </c>
      <c r="C7" s="2">
        <v>75</v>
      </c>
    </row>
    <row r="8" spans="1:3" x14ac:dyDescent="0.45">
      <c r="B8" s="2">
        <v>82</v>
      </c>
      <c r="C8" s="2">
        <v>78</v>
      </c>
    </row>
    <row r="9" spans="1:3" x14ac:dyDescent="0.45">
      <c r="C9" s="2">
        <v>81</v>
      </c>
    </row>
    <row r="10" spans="1:3" x14ac:dyDescent="0.45">
      <c r="C10" s="2">
        <v>78</v>
      </c>
    </row>
    <row r="11" spans="1:3" x14ac:dyDescent="0.45">
      <c r="C11" s="2">
        <v>80</v>
      </c>
    </row>
    <row r="13" spans="1:3" x14ac:dyDescent="0.45">
      <c r="A13" s="6" t="s">
        <v>144</v>
      </c>
      <c r="B13" s="5">
        <f>AVERAGE(B2:B8)</f>
        <v>83.571428571428569</v>
      </c>
      <c r="C13" s="5">
        <f>AVERAGE(C2:C11)</f>
        <v>77.400000000000006</v>
      </c>
    </row>
    <row r="14" spans="1:3" x14ac:dyDescent="0.45">
      <c r="A14" s="6" t="s">
        <v>145</v>
      </c>
    </row>
    <row r="15" spans="1:3" x14ac:dyDescent="0.45">
      <c r="A15" s="6" t="s">
        <v>140</v>
      </c>
      <c r="B15" s="14">
        <f>_xlfn.T.TEST(B2:B8,C2:C11,1,3)</f>
        <v>2.3260993906858381E-2</v>
      </c>
      <c r="C15" s="2" t="s">
        <v>289</v>
      </c>
    </row>
    <row r="16" spans="1:3" x14ac:dyDescent="0.45">
      <c r="A16" s="6" t="s">
        <v>140</v>
      </c>
      <c r="B16" s="14">
        <f>TTEST(B2:B8,C2:C11,1,3)</f>
        <v>2.3260993906858381E-2</v>
      </c>
      <c r="C16" s="2" t="s">
        <v>288</v>
      </c>
    </row>
  </sheetData>
  <phoneticPr fontId="3" type="noConversion"/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00B0F0"/>
  </sheetPr>
  <dimension ref="A1:C15"/>
  <sheetViews>
    <sheetView workbookViewId="0">
      <selection activeCell="B15" sqref="B15"/>
    </sheetView>
  </sheetViews>
  <sheetFormatPr defaultColWidth="9" defaultRowHeight="16.75" x14ac:dyDescent="0.45"/>
  <cols>
    <col min="1" max="1" width="22.640625" style="2" bestFit="1" customWidth="1"/>
    <col min="2" max="2" width="7" style="2" customWidth="1"/>
    <col min="3" max="3" width="7.140625" style="2" customWidth="1"/>
    <col min="4" max="16384" width="9" style="2"/>
  </cols>
  <sheetData>
    <row r="1" spans="1:3" x14ac:dyDescent="0.45">
      <c r="B1" s="23" t="s">
        <v>124</v>
      </c>
      <c r="C1" s="23" t="s">
        <v>125</v>
      </c>
    </row>
    <row r="2" spans="1:3" x14ac:dyDescent="0.45">
      <c r="B2" s="2">
        <v>81</v>
      </c>
      <c r="C2" s="2">
        <v>72</v>
      </c>
    </row>
    <row r="3" spans="1:3" x14ac:dyDescent="0.45">
      <c r="B3" s="2">
        <v>82</v>
      </c>
      <c r="C3" s="2">
        <v>80</v>
      </c>
    </row>
    <row r="4" spans="1:3" x14ac:dyDescent="0.45">
      <c r="B4" s="2">
        <v>92</v>
      </c>
      <c r="C4" s="2">
        <v>68</v>
      </c>
    </row>
    <row r="5" spans="1:3" x14ac:dyDescent="0.45">
      <c r="B5" s="2">
        <v>85</v>
      </c>
      <c r="C5" s="2">
        <v>90</v>
      </c>
    </row>
    <row r="6" spans="1:3" x14ac:dyDescent="0.45">
      <c r="B6" s="2">
        <v>88</v>
      </c>
      <c r="C6" s="2">
        <v>72</v>
      </c>
    </row>
    <row r="7" spans="1:3" x14ac:dyDescent="0.45">
      <c r="B7" s="2">
        <v>75</v>
      </c>
      <c r="C7" s="2">
        <v>75</v>
      </c>
    </row>
    <row r="8" spans="1:3" x14ac:dyDescent="0.45">
      <c r="B8" s="2">
        <v>82</v>
      </c>
      <c r="C8" s="2">
        <v>78</v>
      </c>
    </row>
    <row r="9" spans="1:3" x14ac:dyDescent="0.45">
      <c r="C9" s="2">
        <v>81</v>
      </c>
    </row>
    <row r="10" spans="1:3" x14ac:dyDescent="0.45">
      <c r="C10" s="2">
        <v>78</v>
      </c>
    </row>
    <row r="11" spans="1:3" x14ac:dyDescent="0.45">
      <c r="C11" s="2">
        <v>80</v>
      </c>
    </row>
    <row r="13" spans="1:3" x14ac:dyDescent="0.45">
      <c r="A13" s="6" t="s">
        <v>144</v>
      </c>
      <c r="B13" s="5">
        <f>AVERAGE(B2:B8)</f>
        <v>83.571428571428569</v>
      </c>
      <c r="C13" s="5">
        <f>AVERAGE(C2:C11)</f>
        <v>77.400000000000006</v>
      </c>
    </row>
    <row r="14" spans="1:3" x14ac:dyDescent="0.45">
      <c r="A14" s="6" t="s">
        <v>145</v>
      </c>
    </row>
    <row r="15" spans="1:3" x14ac:dyDescent="0.45">
      <c r="A15" s="6" t="s">
        <v>140</v>
      </c>
      <c r="B15" s="14"/>
      <c r="C15" s="2" t="s">
        <v>287</v>
      </c>
    </row>
  </sheetData>
  <phoneticPr fontId="3" type="noConversion"/>
  <pageMargins left="0.75" right="0.75" top="1" bottom="1" header="0.5" footer="0.5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15"/>
  <sheetViews>
    <sheetView workbookViewId="0">
      <selection activeCell="F9" sqref="F9"/>
    </sheetView>
  </sheetViews>
  <sheetFormatPr defaultColWidth="9" defaultRowHeight="16.75" x14ac:dyDescent="0.45"/>
  <cols>
    <col min="1" max="1" width="6.35546875" style="2" customWidth="1"/>
    <col min="2" max="2" width="8.7109375" style="2" customWidth="1"/>
    <col min="3" max="3" width="7.140625" style="2" customWidth="1"/>
    <col min="4" max="4" width="3.5" style="2" customWidth="1"/>
    <col min="5" max="5" width="13" style="2" customWidth="1"/>
    <col min="6" max="6" width="8" style="2" customWidth="1"/>
    <col min="7" max="16384" width="9" style="2"/>
  </cols>
  <sheetData>
    <row r="1" spans="1:7" x14ac:dyDescent="0.45">
      <c r="B1" s="23" t="s">
        <v>124</v>
      </c>
      <c r="C1" s="23" t="s">
        <v>125</v>
      </c>
      <c r="E1" s="2" t="s">
        <v>10</v>
      </c>
    </row>
    <row r="2" spans="1:7" ht="17.149999999999999" thickBot="1" x14ac:dyDescent="0.5">
      <c r="B2" s="2">
        <v>81</v>
      </c>
      <c r="C2" s="2">
        <v>72</v>
      </c>
    </row>
    <row r="3" spans="1:7" x14ac:dyDescent="0.45">
      <c r="B3" s="2">
        <v>82</v>
      </c>
      <c r="C3" s="2">
        <v>80</v>
      </c>
      <c r="E3" s="4"/>
      <c r="F3" s="4" t="s">
        <v>2</v>
      </c>
      <c r="G3" s="4" t="s">
        <v>3</v>
      </c>
    </row>
    <row r="4" spans="1:7" x14ac:dyDescent="0.45">
      <c r="B4" s="2">
        <v>92</v>
      </c>
      <c r="C4" s="2">
        <v>68</v>
      </c>
      <c r="E4" s="2" t="s">
        <v>114</v>
      </c>
      <c r="F4" s="2">
        <v>83.571428571428569</v>
      </c>
      <c r="G4" s="2">
        <v>77.400000000000006</v>
      </c>
    </row>
    <row r="5" spans="1:7" x14ac:dyDescent="0.45">
      <c r="B5" s="2">
        <v>85</v>
      </c>
      <c r="C5" s="2">
        <v>90</v>
      </c>
      <c r="E5" s="2" t="s">
        <v>8</v>
      </c>
      <c r="F5" s="2">
        <v>29.61904761904762</v>
      </c>
      <c r="G5" s="2">
        <v>37.600000000000009</v>
      </c>
    </row>
    <row r="6" spans="1:7" x14ac:dyDescent="0.45">
      <c r="B6" s="2">
        <v>88</v>
      </c>
      <c r="C6" s="2">
        <v>72</v>
      </c>
      <c r="E6" s="2" t="s">
        <v>115</v>
      </c>
      <c r="F6" s="2">
        <v>7</v>
      </c>
      <c r="G6" s="2">
        <v>10</v>
      </c>
    </row>
    <row r="7" spans="1:7" x14ac:dyDescent="0.45">
      <c r="B7" s="2">
        <v>75</v>
      </c>
      <c r="C7" s="2">
        <v>75</v>
      </c>
      <c r="E7" s="2" t="s">
        <v>119</v>
      </c>
      <c r="F7" s="2">
        <v>0</v>
      </c>
    </row>
    <row r="8" spans="1:7" x14ac:dyDescent="0.45">
      <c r="B8" s="2">
        <v>82</v>
      </c>
      <c r="C8" s="2">
        <v>78</v>
      </c>
      <c r="E8" s="2" t="s">
        <v>9</v>
      </c>
      <c r="F8" s="2">
        <v>14</v>
      </c>
    </row>
    <row r="9" spans="1:7" x14ac:dyDescent="0.45">
      <c r="C9" s="2">
        <v>81</v>
      </c>
      <c r="E9" s="2" t="s">
        <v>120</v>
      </c>
      <c r="F9" s="2">
        <v>2.183117911079183</v>
      </c>
    </row>
    <row r="10" spans="1:7" x14ac:dyDescent="0.45">
      <c r="C10" s="2">
        <v>78</v>
      </c>
      <c r="E10" s="2" t="s">
        <v>121</v>
      </c>
      <c r="F10" s="2">
        <v>2.3274367020538759E-2</v>
      </c>
    </row>
    <row r="11" spans="1:7" x14ac:dyDescent="0.45">
      <c r="C11" s="2">
        <v>80</v>
      </c>
      <c r="E11" s="2" t="s">
        <v>117</v>
      </c>
      <c r="F11" s="2">
        <v>1.7613101357748921</v>
      </c>
    </row>
    <row r="12" spans="1:7" x14ac:dyDescent="0.45">
      <c r="E12" s="2" t="s">
        <v>122</v>
      </c>
      <c r="F12" s="2">
        <v>4.6548734041077518E-2</v>
      </c>
    </row>
    <row r="13" spans="1:7" ht="17.149999999999999" thickBot="1" x14ac:dyDescent="0.5">
      <c r="A13" s="6" t="s">
        <v>144</v>
      </c>
      <c r="B13" s="5">
        <f>AVERAGE(B2:B8)</f>
        <v>83.571428571428569</v>
      </c>
      <c r="C13" s="5">
        <f>AVERAGE(C2:C11)</f>
        <v>77.400000000000006</v>
      </c>
      <c r="E13" s="3" t="s">
        <v>123</v>
      </c>
      <c r="F13" s="3">
        <v>2.1447866879178044</v>
      </c>
      <c r="G13" s="3"/>
    </row>
    <row r="14" spans="1:7" x14ac:dyDescent="0.45">
      <c r="A14" s="6" t="s">
        <v>145</v>
      </c>
    </row>
    <row r="15" spans="1:7" x14ac:dyDescent="0.45">
      <c r="A15" s="6" t="s">
        <v>140</v>
      </c>
      <c r="B15" s="14">
        <f>_xlfn.T.TEST(B2:B8,C2:C11,1,3)</f>
        <v>2.3260993906858381E-2</v>
      </c>
    </row>
  </sheetData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1"/>
  <sheetViews>
    <sheetView tabSelected="1" workbookViewId="0">
      <selection activeCell="C92" sqref="C92"/>
    </sheetView>
  </sheetViews>
  <sheetFormatPr defaultRowHeight="15.45" x14ac:dyDescent="0.4"/>
  <cols>
    <col min="1" max="1" width="23.2109375" customWidth="1"/>
    <col min="2" max="2" width="39.7109375" customWidth="1"/>
    <col min="257" max="257" width="23.2109375" customWidth="1"/>
    <col min="258" max="258" width="39.7109375" customWidth="1"/>
    <col min="513" max="513" width="23.2109375" customWidth="1"/>
    <col min="514" max="514" width="39.7109375" customWidth="1"/>
    <col min="769" max="769" width="23.2109375" customWidth="1"/>
    <col min="770" max="770" width="39.7109375" customWidth="1"/>
    <col min="1025" max="1025" width="23.2109375" customWidth="1"/>
    <col min="1026" max="1026" width="39.7109375" customWidth="1"/>
    <col min="1281" max="1281" width="23.2109375" customWidth="1"/>
    <col min="1282" max="1282" width="39.7109375" customWidth="1"/>
    <col min="1537" max="1537" width="23.2109375" customWidth="1"/>
    <col min="1538" max="1538" width="39.7109375" customWidth="1"/>
    <col min="1793" max="1793" width="23.2109375" customWidth="1"/>
    <col min="1794" max="1794" width="39.7109375" customWidth="1"/>
    <col min="2049" max="2049" width="23.2109375" customWidth="1"/>
    <col min="2050" max="2050" width="39.7109375" customWidth="1"/>
    <col min="2305" max="2305" width="23.2109375" customWidth="1"/>
    <col min="2306" max="2306" width="39.7109375" customWidth="1"/>
    <col min="2561" max="2561" width="23.2109375" customWidth="1"/>
    <col min="2562" max="2562" width="39.7109375" customWidth="1"/>
    <col min="2817" max="2817" width="23.2109375" customWidth="1"/>
    <col min="2818" max="2818" width="39.7109375" customWidth="1"/>
    <col min="3073" max="3073" width="23.2109375" customWidth="1"/>
    <col min="3074" max="3074" width="39.7109375" customWidth="1"/>
    <col min="3329" max="3329" width="23.2109375" customWidth="1"/>
    <col min="3330" max="3330" width="39.7109375" customWidth="1"/>
    <col min="3585" max="3585" width="23.2109375" customWidth="1"/>
    <col min="3586" max="3586" width="39.7109375" customWidth="1"/>
    <col min="3841" max="3841" width="23.2109375" customWidth="1"/>
    <col min="3842" max="3842" width="39.7109375" customWidth="1"/>
    <col min="4097" max="4097" width="23.2109375" customWidth="1"/>
    <col min="4098" max="4098" width="39.7109375" customWidth="1"/>
    <col min="4353" max="4353" width="23.2109375" customWidth="1"/>
    <col min="4354" max="4354" width="39.7109375" customWidth="1"/>
    <col min="4609" max="4609" width="23.2109375" customWidth="1"/>
    <col min="4610" max="4610" width="39.7109375" customWidth="1"/>
    <col min="4865" max="4865" width="23.2109375" customWidth="1"/>
    <col min="4866" max="4866" width="39.7109375" customWidth="1"/>
    <col min="5121" max="5121" width="23.2109375" customWidth="1"/>
    <col min="5122" max="5122" width="39.7109375" customWidth="1"/>
    <col min="5377" max="5377" width="23.2109375" customWidth="1"/>
    <col min="5378" max="5378" width="39.7109375" customWidth="1"/>
    <col min="5633" max="5633" width="23.2109375" customWidth="1"/>
    <col min="5634" max="5634" width="39.7109375" customWidth="1"/>
    <col min="5889" max="5889" width="23.2109375" customWidth="1"/>
    <col min="5890" max="5890" width="39.7109375" customWidth="1"/>
    <col min="6145" max="6145" width="23.2109375" customWidth="1"/>
    <col min="6146" max="6146" width="39.7109375" customWidth="1"/>
    <col min="6401" max="6401" width="23.2109375" customWidth="1"/>
    <col min="6402" max="6402" width="39.7109375" customWidth="1"/>
    <col min="6657" max="6657" width="23.2109375" customWidth="1"/>
    <col min="6658" max="6658" width="39.7109375" customWidth="1"/>
    <col min="6913" max="6913" width="23.2109375" customWidth="1"/>
    <col min="6914" max="6914" width="39.7109375" customWidth="1"/>
    <col min="7169" max="7169" width="23.2109375" customWidth="1"/>
    <col min="7170" max="7170" width="39.7109375" customWidth="1"/>
    <col min="7425" max="7425" width="23.2109375" customWidth="1"/>
    <col min="7426" max="7426" width="39.7109375" customWidth="1"/>
    <col min="7681" max="7681" width="23.2109375" customWidth="1"/>
    <col min="7682" max="7682" width="39.7109375" customWidth="1"/>
    <col min="7937" max="7937" width="23.2109375" customWidth="1"/>
    <col min="7938" max="7938" width="39.7109375" customWidth="1"/>
    <col min="8193" max="8193" width="23.2109375" customWidth="1"/>
    <col min="8194" max="8194" width="39.7109375" customWidth="1"/>
    <col min="8449" max="8449" width="23.2109375" customWidth="1"/>
    <col min="8450" max="8450" width="39.7109375" customWidth="1"/>
    <col min="8705" max="8705" width="23.2109375" customWidth="1"/>
    <col min="8706" max="8706" width="39.7109375" customWidth="1"/>
    <col min="8961" max="8961" width="23.2109375" customWidth="1"/>
    <col min="8962" max="8962" width="39.7109375" customWidth="1"/>
    <col min="9217" max="9217" width="23.2109375" customWidth="1"/>
    <col min="9218" max="9218" width="39.7109375" customWidth="1"/>
    <col min="9473" max="9473" width="23.2109375" customWidth="1"/>
    <col min="9474" max="9474" width="39.7109375" customWidth="1"/>
    <col min="9729" max="9729" width="23.2109375" customWidth="1"/>
    <col min="9730" max="9730" width="39.7109375" customWidth="1"/>
    <col min="9985" max="9985" width="23.2109375" customWidth="1"/>
    <col min="9986" max="9986" width="39.7109375" customWidth="1"/>
    <col min="10241" max="10241" width="23.2109375" customWidth="1"/>
    <col min="10242" max="10242" width="39.7109375" customWidth="1"/>
    <col min="10497" max="10497" width="23.2109375" customWidth="1"/>
    <col min="10498" max="10498" width="39.7109375" customWidth="1"/>
    <col min="10753" max="10753" width="23.2109375" customWidth="1"/>
    <col min="10754" max="10754" width="39.7109375" customWidth="1"/>
    <col min="11009" max="11009" width="23.2109375" customWidth="1"/>
    <col min="11010" max="11010" width="39.7109375" customWidth="1"/>
    <col min="11265" max="11265" width="23.2109375" customWidth="1"/>
    <col min="11266" max="11266" width="39.7109375" customWidth="1"/>
    <col min="11521" max="11521" width="23.2109375" customWidth="1"/>
    <col min="11522" max="11522" width="39.7109375" customWidth="1"/>
    <col min="11777" max="11777" width="23.2109375" customWidth="1"/>
    <col min="11778" max="11778" width="39.7109375" customWidth="1"/>
    <col min="12033" max="12033" width="23.2109375" customWidth="1"/>
    <col min="12034" max="12034" width="39.7109375" customWidth="1"/>
    <col min="12289" max="12289" width="23.2109375" customWidth="1"/>
    <col min="12290" max="12290" width="39.7109375" customWidth="1"/>
    <col min="12545" max="12545" width="23.2109375" customWidth="1"/>
    <col min="12546" max="12546" width="39.7109375" customWidth="1"/>
    <col min="12801" max="12801" width="23.2109375" customWidth="1"/>
    <col min="12802" max="12802" width="39.7109375" customWidth="1"/>
    <col min="13057" max="13057" width="23.2109375" customWidth="1"/>
    <col min="13058" max="13058" width="39.7109375" customWidth="1"/>
    <col min="13313" max="13313" width="23.2109375" customWidth="1"/>
    <col min="13314" max="13314" width="39.7109375" customWidth="1"/>
    <col min="13569" max="13569" width="23.2109375" customWidth="1"/>
    <col min="13570" max="13570" width="39.7109375" customWidth="1"/>
    <col min="13825" max="13825" width="23.2109375" customWidth="1"/>
    <col min="13826" max="13826" width="39.7109375" customWidth="1"/>
    <col min="14081" max="14081" width="23.2109375" customWidth="1"/>
    <col min="14082" max="14082" width="39.7109375" customWidth="1"/>
    <col min="14337" max="14337" width="23.2109375" customWidth="1"/>
    <col min="14338" max="14338" width="39.7109375" customWidth="1"/>
    <col min="14593" max="14593" width="23.2109375" customWidth="1"/>
    <col min="14594" max="14594" width="39.7109375" customWidth="1"/>
    <col min="14849" max="14849" width="23.2109375" customWidth="1"/>
    <col min="14850" max="14850" width="39.7109375" customWidth="1"/>
    <col min="15105" max="15105" width="23.2109375" customWidth="1"/>
    <col min="15106" max="15106" width="39.7109375" customWidth="1"/>
    <col min="15361" max="15361" width="23.2109375" customWidth="1"/>
    <col min="15362" max="15362" width="39.7109375" customWidth="1"/>
    <col min="15617" max="15617" width="23.2109375" customWidth="1"/>
    <col min="15618" max="15618" width="39.7109375" customWidth="1"/>
    <col min="15873" max="15873" width="23.2109375" customWidth="1"/>
    <col min="15874" max="15874" width="39.7109375" customWidth="1"/>
    <col min="16129" max="16129" width="23.2109375" customWidth="1"/>
    <col min="16130" max="16130" width="39.7109375" customWidth="1"/>
  </cols>
  <sheetData>
    <row r="1" spans="1:2" x14ac:dyDescent="0.4">
      <c r="A1" s="193" t="s">
        <v>1100</v>
      </c>
      <c r="B1" s="194" t="s">
        <v>1101</v>
      </c>
    </row>
    <row r="2" spans="1:2" x14ac:dyDescent="0.4">
      <c r="A2" s="195" t="s">
        <v>1102</v>
      </c>
      <c r="B2" s="177" t="s">
        <v>1103</v>
      </c>
    </row>
    <row r="3" spans="1:2" x14ac:dyDescent="0.4">
      <c r="A3" s="195" t="s">
        <v>1104</v>
      </c>
      <c r="B3" s="177" t="s">
        <v>1105</v>
      </c>
    </row>
    <row r="4" spans="1:2" x14ac:dyDescent="0.4">
      <c r="A4" s="195" t="s">
        <v>1106</v>
      </c>
      <c r="B4" s="177" t="s">
        <v>1107</v>
      </c>
    </row>
    <row r="5" spans="1:2" x14ac:dyDescent="0.4">
      <c r="A5" s="195" t="s">
        <v>1108</v>
      </c>
      <c r="B5" s="177" t="s">
        <v>1109</v>
      </c>
    </row>
    <row r="6" spans="1:2" x14ac:dyDescent="0.4">
      <c r="A6" s="195" t="s">
        <v>1110</v>
      </c>
      <c r="B6" s="177" t="s">
        <v>1111</v>
      </c>
    </row>
    <row r="7" spans="1:2" x14ac:dyDescent="0.4">
      <c r="A7" s="195" t="s">
        <v>1112</v>
      </c>
      <c r="B7" s="177" t="s">
        <v>1113</v>
      </c>
    </row>
    <row r="8" spans="1:2" x14ac:dyDescent="0.4">
      <c r="A8" s="196" t="s">
        <v>1114</v>
      </c>
      <c r="B8" s="197" t="s">
        <v>1115</v>
      </c>
    </row>
    <row r="9" spans="1:2" x14ac:dyDescent="0.4">
      <c r="A9" s="196" t="s">
        <v>1116</v>
      </c>
      <c r="B9" s="197" t="s">
        <v>1117</v>
      </c>
    </row>
    <row r="10" spans="1:2" x14ac:dyDescent="0.4">
      <c r="A10" s="196" t="s">
        <v>1118</v>
      </c>
      <c r="B10" s="197" t="s">
        <v>1119</v>
      </c>
    </row>
    <row r="11" spans="1:2" x14ac:dyDescent="0.4">
      <c r="A11" s="198" t="s">
        <v>1120</v>
      </c>
      <c r="B11" s="199" t="s">
        <v>1121</v>
      </c>
    </row>
    <row r="12" spans="1:2" x14ac:dyDescent="0.4">
      <c r="A12" s="198" t="s">
        <v>1122</v>
      </c>
      <c r="B12" s="199" t="s">
        <v>1123</v>
      </c>
    </row>
    <row r="13" spans="1:2" x14ac:dyDescent="0.4">
      <c r="A13" s="200" t="s">
        <v>1124</v>
      </c>
      <c r="B13" s="201" t="s">
        <v>1125</v>
      </c>
    </row>
    <row r="14" spans="1:2" x14ac:dyDescent="0.4">
      <c r="A14" s="200" t="s">
        <v>1126</v>
      </c>
      <c r="B14" s="201" t="s">
        <v>1127</v>
      </c>
    </row>
    <row r="15" spans="1:2" x14ac:dyDescent="0.4">
      <c r="A15" s="195" t="s">
        <v>1128</v>
      </c>
      <c r="B15" s="177" t="s">
        <v>1129</v>
      </c>
    </row>
    <row r="16" spans="1:2" x14ac:dyDescent="0.4">
      <c r="A16" s="195" t="s">
        <v>1130</v>
      </c>
      <c r="B16" s="177" t="s">
        <v>1131</v>
      </c>
    </row>
    <row r="17" spans="1:2" x14ac:dyDescent="0.4">
      <c r="A17" s="195" t="s">
        <v>1132</v>
      </c>
      <c r="B17" s="177" t="s">
        <v>1133</v>
      </c>
    </row>
    <row r="18" spans="1:2" x14ac:dyDescent="0.4">
      <c r="A18" s="196" t="s">
        <v>1134</v>
      </c>
      <c r="B18" s="197" t="s">
        <v>1135</v>
      </c>
    </row>
    <row r="19" spans="1:2" x14ac:dyDescent="0.4">
      <c r="A19" s="195" t="s">
        <v>1136</v>
      </c>
      <c r="B19" s="177" t="s">
        <v>1137</v>
      </c>
    </row>
    <row r="20" spans="1:2" ht="16.75" x14ac:dyDescent="0.45">
      <c r="A20" s="202" t="s">
        <v>1138</v>
      </c>
      <c r="B20" s="197" t="s">
        <v>1139</v>
      </c>
    </row>
    <row r="21" spans="1:2" ht="16.75" x14ac:dyDescent="0.45">
      <c r="A21" s="203" t="s">
        <v>1140</v>
      </c>
      <c r="B21" s="204" t="s">
        <v>1141</v>
      </c>
    </row>
  </sheetData>
  <phoneticPr fontId="3" type="noConversion"/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00B0F0"/>
  </sheetPr>
  <dimension ref="A1:C15"/>
  <sheetViews>
    <sheetView workbookViewId="0">
      <selection activeCell="B15" sqref="B15"/>
    </sheetView>
  </sheetViews>
  <sheetFormatPr defaultColWidth="9" defaultRowHeight="16.75" x14ac:dyDescent="0.45"/>
  <cols>
    <col min="1" max="1" width="6.85546875" style="2" customWidth="1"/>
    <col min="2" max="2" width="8.7109375" style="2" customWidth="1"/>
    <col min="3" max="3" width="7.140625" style="2" customWidth="1"/>
    <col min="4" max="16384" width="9" style="2"/>
  </cols>
  <sheetData>
    <row r="1" spans="1:3" x14ac:dyDescent="0.45">
      <c r="B1" s="23" t="s">
        <v>124</v>
      </c>
      <c r="C1" s="23" t="s">
        <v>125</v>
      </c>
    </row>
    <row r="2" spans="1:3" x14ac:dyDescent="0.45">
      <c r="B2" s="2">
        <v>81</v>
      </c>
      <c r="C2" s="2">
        <v>72</v>
      </c>
    </row>
    <row r="3" spans="1:3" x14ac:dyDescent="0.45">
      <c r="B3" s="2">
        <v>82</v>
      </c>
      <c r="C3" s="2">
        <v>80</v>
      </c>
    </row>
    <row r="4" spans="1:3" x14ac:dyDescent="0.45">
      <c r="B4" s="2">
        <v>92</v>
      </c>
      <c r="C4" s="2">
        <v>68</v>
      </c>
    </row>
    <row r="5" spans="1:3" x14ac:dyDescent="0.45">
      <c r="B5" s="2">
        <v>85</v>
      </c>
      <c r="C5" s="2">
        <v>90</v>
      </c>
    </row>
    <row r="6" spans="1:3" x14ac:dyDescent="0.45">
      <c r="B6" s="2">
        <v>88</v>
      </c>
      <c r="C6" s="2">
        <v>72</v>
      </c>
    </row>
    <row r="7" spans="1:3" x14ac:dyDescent="0.45">
      <c r="B7" s="2">
        <v>75</v>
      </c>
      <c r="C7" s="2">
        <v>75</v>
      </c>
    </row>
    <row r="8" spans="1:3" x14ac:dyDescent="0.45">
      <c r="B8" s="2">
        <v>82</v>
      </c>
      <c r="C8" s="2">
        <v>78</v>
      </c>
    </row>
    <row r="9" spans="1:3" x14ac:dyDescent="0.45">
      <c r="C9" s="2">
        <v>81</v>
      </c>
    </row>
    <row r="10" spans="1:3" x14ac:dyDescent="0.45">
      <c r="C10" s="2">
        <v>78</v>
      </c>
    </row>
    <row r="11" spans="1:3" x14ac:dyDescent="0.45">
      <c r="C11" s="2">
        <v>80</v>
      </c>
    </row>
    <row r="13" spans="1:3" x14ac:dyDescent="0.45">
      <c r="A13" s="6" t="s">
        <v>144</v>
      </c>
      <c r="B13" s="5">
        <f>AVERAGE(B2:B8)</f>
        <v>83.571428571428569</v>
      </c>
      <c r="C13" s="5">
        <f>AVERAGE(C2:C11)</f>
        <v>77.400000000000006</v>
      </c>
    </row>
    <row r="14" spans="1:3" x14ac:dyDescent="0.45">
      <c r="A14" s="6" t="s">
        <v>145</v>
      </c>
    </row>
    <row r="15" spans="1:3" x14ac:dyDescent="0.45">
      <c r="A15" s="6" t="s">
        <v>140</v>
      </c>
      <c r="B15" s="14"/>
    </row>
  </sheetData>
  <phoneticPr fontId="3" type="noConversion"/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00B0F0"/>
  </sheetPr>
  <dimension ref="A1:B13"/>
  <sheetViews>
    <sheetView workbookViewId="0">
      <selection activeCell="B4" sqref="B4"/>
    </sheetView>
  </sheetViews>
  <sheetFormatPr defaultColWidth="9" defaultRowHeight="16.75" x14ac:dyDescent="0.45"/>
  <cols>
    <col min="1" max="1" width="7.85546875" style="77" customWidth="1"/>
    <col min="2" max="2" width="7.7109375" style="77" customWidth="1"/>
    <col min="3" max="16384" width="9" style="77"/>
  </cols>
  <sheetData>
    <row r="1" spans="1:2" x14ac:dyDescent="0.45">
      <c r="A1" s="77" t="s">
        <v>284</v>
      </c>
    </row>
    <row r="3" spans="1:2" x14ac:dyDescent="0.45">
      <c r="A3" s="78" t="s">
        <v>285</v>
      </c>
      <c r="B3" s="78" t="s">
        <v>286</v>
      </c>
    </row>
    <row r="4" spans="1:2" x14ac:dyDescent="0.45">
      <c r="A4" s="79">
        <v>48760</v>
      </c>
      <c r="B4" s="79">
        <v>35700</v>
      </c>
    </row>
    <row r="5" spans="1:2" x14ac:dyDescent="0.45">
      <c r="A5" s="79">
        <v>45250</v>
      </c>
      <c r="B5" s="79">
        <v>40650</v>
      </c>
    </row>
    <row r="6" spans="1:2" x14ac:dyDescent="0.45">
      <c r="A6" s="79">
        <v>60200</v>
      </c>
      <c r="B6" s="79">
        <v>28600</v>
      </c>
    </row>
    <row r="7" spans="1:2" x14ac:dyDescent="0.45">
      <c r="A7" s="79">
        <v>48560</v>
      </c>
      <c r="B7" s="79">
        <v>24900</v>
      </c>
    </row>
    <row r="8" spans="1:2" x14ac:dyDescent="0.45">
      <c r="A8" s="79">
        <v>37800</v>
      </c>
      <c r="B8" s="79">
        <v>40200</v>
      </c>
    </row>
    <row r="9" spans="1:2" x14ac:dyDescent="0.45">
      <c r="A9" s="79">
        <v>52500</v>
      </c>
      <c r="B9" s="79">
        <v>48560</v>
      </c>
    </row>
    <row r="10" spans="1:2" x14ac:dyDescent="0.45">
      <c r="A10" s="79">
        <v>73400</v>
      </c>
      <c r="B10" s="79">
        <v>27800</v>
      </c>
    </row>
    <row r="11" spans="1:2" x14ac:dyDescent="0.45">
      <c r="A11" s="79">
        <v>59600</v>
      </c>
      <c r="B11" s="79">
        <v>52500</v>
      </c>
    </row>
    <row r="12" spans="1:2" x14ac:dyDescent="0.45">
      <c r="A12" s="79">
        <v>32105</v>
      </c>
      <c r="B12" s="79">
        <v>36700</v>
      </c>
    </row>
    <row r="13" spans="1:2" x14ac:dyDescent="0.45">
      <c r="A13" s="79">
        <v>40645</v>
      </c>
      <c r="B13" s="79"/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D12"/>
  <sheetViews>
    <sheetView workbookViewId="0">
      <selection activeCell="B11" sqref="B11"/>
    </sheetView>
  </sheetViews>
  <sheetFormatPr defaultColWidth="9" defaultRowHeight="16.75" x14ac:dyDescent="0.45"/>
  <cols>
    <col min="1" max="1" width="7.140625" style="2" customWidth="1"/>
    <col min="2" max="2" width="6.7109375" style="2" customWidth="1"/>
    <col min="3" max="3" width="7.35546875" style="2" customWidth="1"/>
    <col min="4" max="16384" width="9" style="2"/>
  </cols>
  <sheetData>
    <row r="1" spans="1:4" x14ac:dyDescent="0.45">
      <c r="B1" s="7" t="s">
        <v>141</v>
      </c>
      <c r="C1" s="7" t="s">
        <v>142</v>
      </c>
      <c r="D1" s="7" t="s">
        <v>143</v>
      </c>
    </row>
    <row r="2" spans="1:4" x14ac:dyDescent="0.45">
      <c r="B2" s="2">
        <v>143</v>
      </c>
      <c r="C2" s="2">
        <v>125</v>
      </c>
      <c r="D2" s="2">
        <f>B2-C2</f>
        <v>18</v>
      </c>
    </row>
    <row r="3" spans="1:4" x14ac:dyDescent="0.45">
      <c r="B3" s="2">
        <v>68</v>
      </c>
      <c r="C3" s="2">
        <v>64</v>
      </c>
      <c r="D3" s="2">
        <f t="shared" ref="D3:D8" si="0">B3-C3</f>
        <v>4</v>
      </c>
    </row>
    <row r="4" spans="1:4" x14ac:dyDescent="0.45">
      <c r="B4" s="2">
        <v>100</v>
      </c>
      <c r="C4" s="2">
        <v>94</v>
      </c>
      <c r="D4" s="2">
        <f t="shared" si="0"/>
        <v>6</v>
      </c>
    </row>
    <row r="5" spans="1:4" x14ac:dyDescent="0.45">
      <c r="B5" s="2">
        <v>35</v>
      </c>
      <c r="C5" s="2">
        <v>38</v>
      </c>
      <c r="D5" s="2">
        <f t="shared" si="0"/>
        <v>-3</v>
      </c>
    </row>
    <row r="6" spans="1:4" x14ac:dyDescent="0.45">
      <c r="B6" s="2">
        <v>105</v>
      </c>
      <c r="C6" s="2">
        <v>90</v>
      </c>
      <c r="D6" s="2">
        <f t="shared" si="0"/>
        <v>15</v>
      </c>
    </row>
    <row r="7" spans="1:4" x14ac:dyDescent="0.45">
      <c r="B7" s="2">
        <v>123</v>
      </c>
      <c r="C7" s="2">
        <v>125</v>
      </c>
      <c r="D7" s="2">
        <f t="shared" si="0"/>
        <v>-2</v>
      </c>
    </row>
    <row r="8" spans="1:4" x14ac:dyDescent="0.45">
      <c r="B8" s="2">
        <v>98</v>
      </c>
      <c r="C8" s="2">
        <v>76</v>
      </c>
      <c r="D8" s="2">
        <f t="shared" si="0"/>
        <v>22</v>
      </c>
    </row>
    <row r="10" spans="1:4" x14ac:dyDescent="0.45">
      <c r="A10" s="6" t="s">
        <v>144</v>
      </c>
      <c r="B10" s="5">
        <f>AVERAGE(B2:B8)</f>
        <v>96</v>
      </c>
      <c r="C10" s="5">
        <f>AVERAGE(C2:C8)</f>
        <v>87.428571428571431</v>
      </c>
      <c r="D10" s="5">
        <f>AVERAGE(D2:D8)</f>
        <v>8.5714285714285712</v>
      </c>
    </row>
    <row r="11" spans="1:4" x14ac:dyDescent="0.45">
      <c r="A11" s="6" t="s">
        <v>140</v>
      </c>
      <c r="B11" s="5">
        <f>_xlfn.T.TEST(B2:B8,C2:C8,1,1)</f>
        <v>3.0583545923531671E-2</v>
      </c>
      <c r="C11" s="2" t="s">
        <v>291</v>
      </c>
    </row>
    <row r="12" spans="1:4" x14ac:dyDescent="0.45">
      <c r="A12" s="6" t="s">
        <v>140</v>
      </c>
      <c r="B12" s="5">
        <f>TTEST(B2:B8,C2:C8,1,1)</f>
        <v>3.0583545923531671E-2</v>
      </c>
      <c r="C12" s="2" t="s">
        <v>290</v>
      </c>
    </row>
  </sheetData>
  <phoneticPr fontId="3" type="noConversion"/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00B0F0"/>
  </sheetPr>
  <dimension ref="A1:D12"/>
  <sheetViews>
    <sheetView workbookViewId="0">
      <selection activeCell="B11" sqref="B11"/>
    </sheetView>
  </sheetViews>
  <sheetFormatPr defaultColWidth="9" defaultRowHeight="16.75" x14ac:dyDescent="0.45"/>
  <cols>
    <col min="1" max="1" width="7.140625" style="2" customWidth="1"/>
    <col min="2" max="2" width="6.7109375" style="2" customWidth="1"/>
    <col min="3" max="3" width="7.35546875" style="2" customWidth="1"/>
    <col min="4" max="16384" width="9" style="2"/>
  </cols>
  <sheetData>
    <row r="1" spans="1:4" x14ac:dyDescent="0.45">
      <c r="B1" s="7" t="s">
        <v>141</v>
      </c>
      <c r="C1" s="7" t="s">
        <v>142</v>
      </c>
      <c r="D1" s="7" t="s">
        <v>143</v>
      </c>
    </row>
    <row r="2" spans="1:4" x14ac:dyDescent="0.45">
      <c r="B2" s="2">
        <v>143</v>
      </c>
      <c r="C2" s="2">
        <v>125</v>
      </c>
      <c r="D2" s="2">
        <f>B2-C2</f>
        <v>18</v>
      </c>
    </row>
    <row r="3" spans="1:4" x14ac:dyDescent="0.45">
      <c r="B3" s="2">
        <v>68</v>
      </c>
      <c r="C3" s="2">
        <v>64</v>
      </c>
      <c r="D3" s="2">
        <f t="shared" ref="D3:D8" si="0">B3-C3</f>
        <v>4</v>
      </c>
    </row>
    <row r="4" spans="1:4" x14ac:dyDescent="0.45">
      <c r="B4" s="2">
        <v>100</v>
      </c>
      <c r="C4" s="2">
        <v>94</v>
      </c>
      <c r="D4" s="2">
        <f t="shared" si="0"/>
        <v>6</v>
      </c>
    </row>
    <row r="5" spans="1:4" x14ac:dyDescent="0.45">
      <c r="B5" s="2">
        <v>35</v>
      </c>
      <c r="C5" s="2">
        <v>38</v>
      </c>
      <c r="D5" s="2">
        <f t="shared" si="0"/>
        <v>-3</v>
      </c>
    </row>
    <row r="6" spans="1:4" x14ac:dyDescent="0.45">
      <c r="B6" s="2">
        <v>105</v>
      </c>
      <c r="C6" s="2">
        <v>90</v>
      </c>
      <c r="D6" s="2">
        <f t="shared" si="0"/>
        <v>15</v>
      </c>
    </row>
    <row r="7" spans="1:4" x14ac:dyDescent="0.45">
      <c r="B7" s="2">
        <v>123</v>
      </c>
      <c r="C7" s="2">
        <v>125</v>
      </c>
      <c r="D7" s="2">
        <f t="shared" si="0"/>
        <v>-2</v>
      </c>
    </row>
    <row r="8" spans="1:4" x14ac:dyDescent="0.45">
      <c r="B8" s="2">
        <v>98</v>
      </c>
      <c r="C8" s="2">
        <v>76</v>
      </c>
      <c r="D8" s="2">
        <f t="shared" si="0"/>
        <v>22</v>
      </c>
    </row>
    <row r="10" spans="1:4" x14ac:dyDescent="0.45">
      <c r="A10" s="6" t="s">
        <v>144</v>
      </c>
    </row>
    <row r="11" spans="1:4" x14ac:dyDescent="0.45">
      <c r="A11" s="6" t="s">
        <v>140</v>
      </c>
    </row>
    <row r="12" spans="1:4" x14ac:dyDescent="0.45">
      <c r="B12" s="5"/>
    </row>
  </sheetData>
  <phoneticPr fontId="3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14"/>
  <sheetViews>
    <sheetView workbookViewId="0">
      <selection activeCell="F1" sqref="F1"/>
    </sheetView>
  </sheetViews>
  <sheetFormatPr defaultColWidth="9" defaultRowHeight="16.75" x14ac:dyDescent="0.45"/>
  <cols>
    <col min="1" max="1" width="7.140625" style="2" customWidth="1"/>
    <col min="2" max="2" width="6.7109375" style="2" customWidth="1"/>
    <col min="3" max="3" width="7.35546875" style="2" customWidth="1"/>
    <col min="4" max="4" width="9" style="2"/>
    <col min="5" max="5" width="5.5" style="2" customWidth="1"/>
    <col min="6" max="6" width="15.2109375" style="2" customWidth="1"/>
    <col min="7" max="16384" width="9" style="2"/>
  </cols>
  <sheetData>
    <row r="1" spans="1:8" x14ac:dyDescent="0.45">
      <c r="B1" s="7" t="s">
        <v>11</v>
      </c>
      <c r="C1" s="7" t="s">
        <v>12</v>
      </c>
      <c r="D1" s="7" t="s">
        <v>13</v>
      </c>
      <c r="F1" s="2" t="s">
        <v>16</v>
      </c>
    </row>
    <row r="2" spans="1:8" ht="17.149999999999999" thickBot="1" x14ac:dyDescent="0.5">
      <c r="B2" s="2">
        <v>143</v>
      </c>
      <c r="C2" s="2">
        <v>125</v>
      </c>
      <c r="D2" s="2">
        <f t="shared" ref="D2:D8" si="0">B2-C2</f>
        <v>18</v>
      </c>
    </row>
    <row r="3" spans="1:8" x14ac:dyDescent="0.45">
      <c r="B3" s="2">
        <v>68</v>
      </c>
      <c r="C3" s="2">
        <v>64</v>
      </c>
      <c r="D3" s="2">
        <f t="shared" si="0"/>
        <v>4</v>
      </c>
      <c r="F3" s="4"/>
      <c r="G3" s="4" t="s">
        <v>17</v>
      </c>
      <c r="H3" s="4" t="s">
        <v>18</v>
      </c>
    </row>
    <row r="4" spans="1:8" x14ac:dyDescent="0.45">
      <c r="B4" s="2">
        <v>100</v>
      </c>
      <c r="C4" s="2">
        <v>94</v>
      </c>
      <c r="D4" s="2">
        <f t="shared" si="0"/>
        <v>6</v>
      </c>
      <c r="F4" s="2" t="s">
        <v>114</v>
      </c>
      <c r="G4" s="2">
        <v>96</v>
      </c>
      <c r="H4" s="2">
        <v>87.428571428571431</v>
      </c>
    </row>
    <row r="5" spans="1:8" x14ac:dyDescent="0.45">
      <c r="B5" s="2">
        <v>35</v>
      </c>
      <c r="C5" s="2">
        <v>38</v>
      </c>
      <c r="D5" s="2">
        <f t="shared" si="0"/>
        <v>-3</v>
      </c>
      <c r="F5" s="2" t="s">
        <v>8</v>
      </c>
      <c r="G5" s="2">
        <v>1257.3333333333333</v>
      </c>
      <c r="H5" s="2">
        <v>999.28571428571377</v>
      </c>
    </row>
    <row r="6" spans="1:8" x14ac:dyDescent="0.45">
      <c r="B6" s="2">
        <v>105</v>
      </c>
      <c r="C6" s="2">
        <v>90</v>
      </c>
      <c r="D6" s="2">
        <f t="shared" si="0"/>
        <v>15</v>
      </c>
      <c r="F6" s="2" t="s">
        <v>115</v>
      </c>
      <c r="G6" s="2">
        <v>7</v>
      </c>
      <c r="H6" s="2">
        <v>7</v>
      </c>
    </row>
    <row r="7" spans="1:8" x14ac:dyDescent="0.45">
      <c r="B7" s="2">
        <v>123</v>
      </c>
      <c r="C7" s="2">
        <v>125</v>
      </c>
      <c r="D7" s="2">
        <f t="shared" si="0"/>
        <v>-2</v>
      </c>
      <c r="F7" s="2" t="s">
        <v>138</v>
      </c>
      <c r="G7" s="2">
        <v>0.96320702017975879</v>
      </c>
    </row>
    <row r="8" spans="1:8" x14ac:dyDescent="0.45">
      <c r="B8" s="2">
        <v>98</v>
      </c>
      <c r="C8" s="2">
        <v>76</v>
      </c>
      <c r="D8" s="2">
        <f t="shared" si="0"/>
        <v>22</v>
      </c>
      <c r="F8" s="2" t="s">
        <v>119</v>
      </c>
      <c r="G8" s="2">
        <v>0</v>
      </c>
    </row>
    <row r="9" spans="1:8" x14ac:dyDescent="0.45">
      <c r="F9" s="2" t="s">
        <v>9</v>
      </c>
      <c r="G9" s="2">
        <v>6</v>
      </c>
    </row>
    <row r="10" spans="1:8" x14ac:dyDescent="0.45">
      <c r="A10" s="6" t="s">
        <v>139</v>
      </c>
      <c r="B10" s="5">
        <f>AVERAGE(B2:B8)</f>
        <v>96</v>
      </c>
      <c r="C10" s="5">
        <f>AVERAGE(C2:C8)</f>
        <v>87.428571428571431</v>
      </c>
      <c r="D10" s="5">
        <f>AVERAGE(D2:D8)</f>
        <v>8.5714285714285712</v>
      </c>
      <c r="F10" s="2" t="s">
        <v>120</v>
      </c>
      <c r="G10" s="2">
        <v>2.2992049957180418</v>
      </c>
    </row>
    <row r="11" spans="1:8" x14ac:dyDescent="0.45">
      <c r="A11" s="6" t="s">
        <v>140</v>
      </c>
      <c r="B11" s="5">
        <f>TTEST(B2:B8,C2:C8,1,1)</f>
        <v>3.0583545923531671E-2</v>
      </c>
      <c r="F11" s="2" t="s">
        <v>121</v>
      </c>
      <c r="G11" s="2">
        <v>3.0583545923531422E-2</v>
      </c>
    </row>
    <row r="12" spans="1:8" x14ac:dyDescent="0.45">
      <c r="F12" s="2" t="s">
        <v>117</v>
      </c>
      <c r="G12" s="2">
        <v>1.9431802805153031</v>
      </c>
    </row>
    <row r="13" spans="1:8" x14ac:dyDescent="0.45">
      <c r="F13" s="2" t="s">
        <v>122</v>
      </c>
      <c r="G13" s="2">
        <v>6.1167091847062843E-2</v>
      </c>
    </row>
    <row r="14" spans="1:8" ht="17.149999999999999" thickBot="1" x14ac:dyDescent="0.5">
      <c r="F14" s="3" t="s">
        <v>123</v>
      </c>
      <c r="G14" s="3">
        <v>2.4469118511449697</v>
      </c>
      <c r="H14" s="3"/>
    </row>
  </sheetData>
  <phoneticPr fontId="3" type="noConversion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00B0F0"/>
  </sheetPr>
  <dimension ref="A1:D12"/>
  <sheetViews>
    <sheetView workbookViewId="0">
      <selection activeCell="C2" sqref="C2"/>
    </sheetView>
  </sheetViews>
  <sheetFormatPr defaultColWidth="9" defaultRowHeight="16.75" x14ac:dyDescent="0.45"/>
  <cols>
    <col min="1" max="1" width="7.140625" style="2" customWidth="1"/>
    <col min="2" max="2" width="6.7109375" style="2" customWidth="1"/>
    <col min="3" max="3" width="7.35546875" style="2" customWidth="1"/>
    <col min="4" max="16384" width="9" style="2"/>
  </cols>
  <sheetData>
    <row r="1" spans="1:4" x14ac:dyDescent="0.45">
      <c r="B1" s="7" t="s">
        <v>11</v>
      </c>
      <c r="C1" s="7" t="s">
        <v>12</v>
      </c>
      <c r="D1" s="7" t="s">
        <v>13</v>
      </c>
    </row>
    <row r="2" spans="1:4" x14ac:dyDescent="0.45">
      <c r="B2" s="2">
        <v>143</v>
      </c>
      <c r="C2" s="2">
        <v>125</v>
      </c>
      <c r="D2" s="2">
        <f t="shared" ref="D2:D8" si="0">B2-C2</f>
        <v>18</v>
      </c>
    </row>
    <row r="3" spans="1:4" x14ac:dyDescent="0.45">
      <c r="B3" s="2">
        <v>68</v>
      </c>
      <c r="C3" s="2">
        <v>64</v>
      </c>
      <c r="D3" s="2">
        <f t="shared" si="0"/>
        <v>4</v>
      </c>
    </row>
    <row r="4" spans="1:4" x14ac:dyDescent="0.45">
      <c r="B4" s="2">
        <v>100</v>
      </c>
      <c r="C4" s="2">
        <v>94</v>
      </c>
      <c r="D4" s="2">
        <f t="shared" si="0"/>
        <v>6</v>
      </c>
    </row>
    <row r="5" spans="1:4" x14ac:dyDescent="0.45">
      <c r="B5" s="2">
        <v>35</v>
      </c>
      <c r="C5" s="2">
        <v>38</v>
      </c>
      <c r="D5" s="2">
        <f t="shared" si="0"/>
        <v>-3</v>
      </c>
    </row>
    <row r="6" spans="1:4" x14ac:dyDescent="0.45">
      <c r="B6" s="2">
        <v>105</v>
      </c>
      <c r="C6" s="2">
        <v>90</v>
      </c>
      <c r="D6" s="2">
        <f t="shared" si="0"/>
        <v>15</v>
      </c>
    </row>
    <row r="7" spans="1:4" x14ac:dyDescent="0.45">
      <c r="B7" s="2">
        <v>123</v>
      </c>
      <c r="C7" s="2">
        <v>125</v>
      </c>
      <c r="D7" s="2">
        <f t="shared" si="0"/>
        <v>-2</v>
      </c>
    </row>
    <row r="8" spans="1:4" x14ac:dyDescent="0.45">
      <c r="B8" s="2">
        <v>98</v>
      </c>
      <c r="C8" s="2">
        <v>76</v>
      </c>
      <c r="D8" s="2">
        <f t="shared" si="0"/>
        <v>22</v>
      </c>
    </row>
    <row r="10" spans="1:4" x14ac:dyDescent="0.45">
      <c r="A10" s="2" t="s">
        <v>14</v>
      </c>
      <c r="B10" s="5">
        <f>AVERAGE(B2:B8)</f>
        <v>96</v>
      </c>
      <c r="C10" s="5">
        <f>AVERAGE(C2:C8)</f>
        <v>87.428571428571431</v>
      </c>
      <c r="D10" s="5">
        <f>AVERAGE(D2:D8)</f>
        <v>8.5714285714285712</v>
      </c>
    </row>
    <row r="12" spans="1:4" x14ac:dyDescent="0.45">
      <c r="A12" s="2" t="s">
        <v>15</v>
      </c>
      <c r="B12" s="5">
        <f>TTEST(B2:B8,C2:C8,1,1)</f>
        <v>3.0583545923531671E-2</v>
      </c>
    </row>
  </sheetData>
  <phoneticPr fontId="3" type="noConversion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00B0F0"/>
  </sheetPr>
  <dimension ref="A1:D13"/>
  <sheetViews>
    <sheetView workbookViewId="0">
      <selection activeCell="B3" sqref="B3"/>
    </sheetView>
  </sheetViews>
  <sheetFormatPr defaultColWidth="9" defaultRowHeight="16.75" x14ac:dyDescent="0.45"/>
  <cols>
    <col min="1" max="1" width="6" style="1" bestFit="1" customWidth="1"/>
    <col min="2" max="2" width="7.85546875" style="1" customWidth="1"/>
    <col min="3" max="3" width="8.140625" style="1" customWidth="1"/>
    <col min="4" max="4" width="8.5" style="1" customWidth="1"/>
    <col min="5" max="16384" width="9" style="1"/>
  </cols>
  <sheetData>
    <row r="1" spans="1:4" x14ac:dyDescent="0.45">
      <c r="B1" s="18" t="s">
        <v>19</v>
      </c>
      <c r="C1" s="18" t="s">
        <v>20</v>
      </c>
      <c r="D1" s="18" t="s">
        <v>200</v>
      </c>
    </row>
    <row r="2" spans="1:4" x14ac:dyDescent="0.45">
      <c r="B2" s="1">
        <v>12</v>
      </c>
      <c r="C2" s="1">
        <v>53</v>
      </c>
      <c r="D2" s="1">
        <f t="shared" ref="D2:D11" si="0">C2-B2</f>
        <v>41</v>
      </c>
    </row>
    <row r="3" spans="1:4" x14ac:dyDescent="0.45">
      <c r="B3" s="1">
        <v>25</v>
      </c>
      <c r="C3" s="1">
        <v>67</v>
      </c>
      <c r="D3" s="1">
        <f t="shared" si="0"/>
        <v>42</v>
      </c>
    </row>
    <row r="4" spans="1:4" x14ac:dyDescent="0.45">
      <c r="B4" s="1">
        <v>18</v>
      </c>
      <c r="C4" s="1">
        <v>60</v>
      </c>
      <c r="D4" s="1">
        <f t="shared" si="0"/>
        <v>42</v>
      </c>
    </row>
    <row r="5" spans="1:4" x14ac:dyDescent="0.45">
      <c r="B5" s="1">
        <v>14</v>
      </c>
      <c r="C5" s="1">
        <v>48</v>
      </c>
      <c r="D5" s="1">
        <f t="shared" si="0"/>
        <v>34</v>
      </c>
    </row>
    <row r="6" spans="1:4" x14ac:dyDescent="0.45">
      <c r="B6" s="1">
        <v>23</v>
      </c>
      <c r="C6" s="1">
        <v>72</v>
      </c>
      <c r="D6" s="1">
        <f t="shared" si="0"/>
        <v>49</v>
      </c>
    </row>
    <row r="7" spans="1:4" x14ac:dyDescent="0.45">
      <c r="B7" s="1">
        <v>20</v>
      </c>
      <c r="C7" s="1">
        <v>80</v>
      </c>
      <c r="D7" s="1">
        <f t="shared" si="0"/>
        <v>60</v>
      </c>
    </row>
    <row r="8" spans="1:4" x14ac:dyDescent="0.45">
      <c r="B8" s="1">
        <v>24</v>
      </c>
      <c r="C8" s="1">
        <v>65</v>
      </c>
      <c r="D8" s="1">
        <f t="shared" si="0"/>
        <v>41</v>
      </c>
    </row>
    <row r="9" spans="1:4" x14ac:dyDescent="0.45">
      <c r="B9" s="1">
        <v>13</v>
      </c>
      <c r="C9" s="1">
        <v>50</v>
      </c>
      <c r="D9" s="1">
        <f t="shared" si="0"/>
        <v>37</v>
      </c>
    </row>
    <row r="10" spans="1:4" x14ac:dyDescent="0.45">
      <c r="B10" s="1">
        <v>12</v>
      </c>
      <c r="C10" s="1">
        <v>47</v>
      </c>
      <c r="D10" s="1">
        <f t="shared" si="0"/>
        <v>35</v>
      </c>
    </row>
    <row r="11" spans="1:4" x14ac:dyDescent="0.45">
      <c r="B11" s="1">
        <v>18</v>
      </c>
      <c r="C11" s="1">
        <v>51</v>
      </c>
      <c r="D11" s="1">
        <f t="shared" si="0"/>
        <v>33</v>
      </c>
    </row>
    <row r="13" spans="1:4" x14ac:dyDescent="0.45">
      <c r="A13" s="34" t="s">
        <v>21</v>
      </c>
      <c r="B13" s="16">
        <f>AVERAGE(B2:B11)</f>
        <v>17.899999999999999</v>
      </c>
      <c r="C13" s="16">
        <f>AVERAGE(C2:C11)</f>
        <v>59.3</v>
      </c>
      <c r="D13" s="16">
        <f>AVERAGE(D2:D11)</f>
        <v>41.4</v>
      </c>
    </row>
  </sheetData>
  <phoneticPr fontId="3" type="noConversion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00B0F0"/>
  </sheetPr>
  <dimension ref="A1:E14"/>
  <sheetViews>
    <sheetView workbookViewId="0">
      <selection activeCell="B14" sqref="B14"/>
    </sheetView>
  </sheetViews>
  <sheetFormatPr defaultColWidth="9" defaultRowHeight="16.75" x14ac:dyDescent="0.45"/>
  <cols>
    <col min="1" max="1" width="7.140625" style="1" bestFit="1" customWidth="1"/>
    <col min="2" max="2" width="7.85546875" style="1" customWidth="1"/>
    <col min="3" max="3" width="8.140625" style="1" customWidth="1"/>
    <col min="4" max="4" width="10.35546875" style="1" customWidth="1"/>
    <col min="5" max="5" width="8.5" style="1" customWidth="1"/>
    <col min="6" max="16384" width="9" style="1"/>
  </cols>
  <sheetData>
    <row r="1" spans="1:5" x14ac:dyDescent="0.45">
      <c r="B1" s="18" t="s">
        <v>19</v>
      </c>
      <c r="C1" s="18" t="s">
        <v>20</v>
      </c>
      <c r="D1" s="18" t="s">
        <v>198</v>
      </c>
    </row>
    <row r="2" spans="1:5" x14ac:dyDescent="0.45">
      <c r="B2" s="1">
        <v>12</v>
      </c>
      <c r="C2" s="1">
        <v>53</v>
      </c>
      <c r="D2" s="1">
        <f>C2-40</f>
        <v>13</v>
      </c>
    </row>
    <row r="3" spans="1:5" x14ac:dyDescent="0.45">
      <c r="B3" s="1">
        <v>25</v>
      </c>
      <c r="C3" s="1">
        <v>67</v>
      </c>
      <c r="D3" s="1">
        <f t="shared" ref="D3:D11" si="0">C3-40</f>
        <v>27</v>
      </c>
    </row>
    <row r="4" spans="1:5" x14ac:dyDescent="0.45">
      <c r="B4" s="1">
        <v>18</v>
      </c>
      <c r="C4" s="1">
        <v>60</v>
      </c>
      <c r="D4" s="1">
        <f t="shared" si="0"/>
        <v>20</v>
      </c>
    </row>
    <row r="5" spans="1:5" x14ac:dyDescent="0.45">
      <c r="B5" s="1">
        <v>14</v>
      </c>
      <c r="C5" s="1">
        <v>48</v>
      </c>
      <c r="D5" s="1">
        <f t="shared" si="0"/>
        <v>8</v>
      </c>
    </row>
    <row r="6" spans="1:5" x14ac:dyDescent="0.45">
      <c r="B6" s="1">
        <v>23</v>
      </c>
      <c r="C6" s="1">
        <v>72</v>
      </c>
      <c r="D6" s="1">
        <f t="shared" si="0"/>
        <v>32</v>
      </c>
    </row>
    <row r="7" spans="1:5" x14ac:dyDescent="0.45">
      <c r="B7" s="1">
        <v>20</v>
      </c>
      <c r="C7" s="1">
        <v>80</v>
      </c>
      <c r="D7" s="1">
        <f t="shared" si="0"/>
        <v>40</v>
      </c>
    </row>
    <row r="8" spans="1:5" x14ac:dyDescent="0.45">
      <c r="B8" s="1">
        <v>24</v>
      </c>
      <c r="C8" s="1">
        <v>65</v>
      </c>
      <c r="D8" s="1">
        <f t="shared" si="0"/>
        <v>25</v>
      </c>
    </row>
    <row r="9" spans="1:5" x14ac:dyDescent="0.45">
      <c r="B9" s="1">
        <v>13</v>
      </c>
      <c r="C9" s="1">
        <v>50</v>
      </c>
      <c r="D9" s="1">
        <f t="shared" si="0"/>
        <v>10</v>
      </c>
    </row>
    <row r="10" spans="1:5" x14ac:dyDescent="0.45">
      <c r="B10" s="1">
        <v>12</v>
      </c>
      <c r="C10" s="1">
        <v>47</v>
      </c>
      <c r="D10" s="1">
        <f t="shared" si="0"/>
        <v>7</v>
      </c>
    </row>
    <row r="11" spans="1:5" x14ac:dyDescent="0.45">
      <c r="B11" s="1">
        <v>18</v>
      </c>
      <c r="C11" s="1">
        <v>51</v>
      </c>
      <c r="D11" s="1">
        <f t="shared" si="0"/>
        <v>11</v>
      </c>
    </row>
    <row r="13" spans="1:5" x14ac:dyDescent="0.45">
      <c r="A13" s="34" t="s">
        <v>21</v>
      </c>
      <c r="B13" s="16">
        <f>AVERAGE(B2:B11)</f>
        <v>17.899999999999999</v>
      </c>
      <c r="C13" s="16">
        <f>AVERAGE(C2:C11)</f>
        <v>59.3</v>
      </c>
      <c r="D13" s="16">
        <f>AVERAGE(D2:D11)</f>
        <v>19.3</v>
      </c>
      <c r="E13" s="16"/>
    </row>
    <row r="14" spans="1:5" x14ac:dyDescent="0.45">
      <c r="A14" s="34" t="s">
        <v>22</v>
      </c>
      <c r="B14" s="17"/>
      <c r="C14" s="1" t="s">
        <v>199</v>
      </c>
    </row>
  </sheetData>
  <phoneticPr fontId="3" type="noConversion"/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00B0F0"/>
  </sheetPr>
  <dimension ref="A1:B13"/>
  <sheetViews>
    <sheetView workbookViewId="0">
      <selection activeCell="B3" sqref="B3"/>
    </sheetView>
  </sheetViews>
  <sheetFormatPr defaultColWidth="9" defaultRowHeight="16.75" x14ac:dyDescent="0.45"/>
  <cols>
    <col min="1" max="2" width="8.140625" style="1" bestFit="1" customWidth="1"/>
    <col min="3" max="16384" width="9" style="1"/>
  </cols>
  <sheetData>
    <row r="1" spans="1:2" x14ac:dyDescent="0.45">
      <c r="A1" s="18" t="s">
        <v>23</v>
      </c>
      <c r="B1" s="18" t="s">
        <v>24</v>
      </c>
    </row>
    <row r="2" spans="1:2" x14ac:dyDescent="0.45">
      <c r="A2" s="1">
        <v>56</v>
      </c>
      <c r="B2" s="1">
        <v>50</v>
      </c>
    </row>
    <row r="3" spans="1:2" x14ac:dyDescent="0.45">
      <c r="A3" s="1">
        <v>48</v>
      </c>
      <c r="B3" s="1">
        <v>46</v>
      </c>
    </row>
    <row r="4" spans="1:2" x14ac:dyDescent="0.45">
      <c r="A4" s="1">
        <v>62</v>
      </c>
      <c r="B4" s="1">
        <v>56</v>
      </c>
    </row>
    <row r="5" spans="1:2" x14ac:dyDescent="0.45">
      <c r="A5" s="1">
        <v>64</v>
      </c>
      <c r="B5" s="1">
        <v>48</v>
      </c>
    </row>
    <row r="6" spans="1:2" x14ac:dyDescent="0.45">
      <c r="A6" s="1">
        <v>51</v>
      </c>
      <c r="B6" s="1">
        <v>47</v>
      </c>
    </row>
    <row r="7" spans="1:2" x14ac:dyDescent="0.45">
      <c r="A7" s="1">
        <v>70</v>
      </c>
      <c r="B7" s="1">
        <v>55</v>
      </c>
    </row>
    <row r="8" spans="1:2" x14ac:dyDescent="0.45">
      <c r="A8" s="1">
        <v>53</v>
      </c>
      <c r="B8" s="1">
        <v>48</v>
      </c>
    </row>
    <row r="9" spans="1:2" x14ac:dyDescent="0.45">
      <c r="A9" s="1">
        <v>56</v>
      </c>
      <c r="B9" s="1">
        <v>45</v>
      </c>
    </row>
    <row r="10" spans="1:2" x14ac:dyDescent="0.45">
      <c r="A10" s="1">
        <v>49</v>
      </c>
      <c r="B10" s="1">
        <v>47</v>
      </c>
    </row>
    <row r="11" spans="1:2" x14ac:dyDescent="0.45">
      <c r="A11" s="1">
        <v>42</v>
      </c>
      <c r="B11" s="1">
        <v>41</v>
      </c>
    </row>
    <row r="12" spans="1:2" x14ac:dyDescent="0.45">
      <c r="A12" s="1">
        <v>70</v>
      </c>
      <c r="B12" s="1">
        <v>68</v>
      </c>
    </row>
    <row r="13" spans="1:2" x14ac:dyDescent="0.45">
      <c r="A13" s="1">
        <v>53</v>
      </c>
      <c r="B13" s="1">
        <v>52</v>
      </c>
    </row>
  </sheetData>
  <phoneticPr fontId="3" type="noConversion"/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E9"/>
  <sheetViews>
    <sheetView workbookViewId="0">
      <selection activeCell="E3" sqref="E3"/>
    </sheetView>
  </sheetViews>
  <sheetFormatPr defaultColWidth="9" defaultRowHeight="16.75" x14ac:dyDescent="0.45"/>
  <cols>
    <col min="1" max="1" width="8.140625" style="2" bestFit="1" customWidth="1"/>
    <col min="2" max="2" width="10.2109375" style="2" bestFit="1" customWidth="1"/>
    <col min="3" max="3" width="4.7109375" style="2" customWidth="1"/>
    <col min="4" max="4" width="9" style="2"/>
    <col min="5" max="5" width="10.2109375" style="2" bestFit="1" customWidth="1"/>
    <col min="6" max="16384" width="9" style="2"/>
  </cols>
  <sheetData>
    <row r="1" spans="1:5" x14ac:dyDescent="0.45">
      <c r="A1" s="7" t="s">
        <v>25</v>
      </c>
      <c r="B1" s="23">
        <v>10</v>
      </c>
      <c r="D1" s="7" t="s">
        <v>25</v>
      </c>
      <c r="E1" s="23">
        <v>20</v>
      </c>
    </row>
    <row r="2" spans="1:5" x14ac:dyDescent="0.45">
      <c r="A2" s="7" t="s">
        <v>26</v>
      </c>
      <c r="B2" s="7" t="s">
        <v>27</v>
      </c>
      <c r="D2" s="7" t="s">
        <v>26</v>
      </c>
      <c r="E2" s="7" t="s">
        <v>27</v>
      </c>
    </row>
    <row r="3" spans="1:5" x14ac:dyDescent="0.45">
      <c r="A3" s="5">
        <v>12.55</v>
      </c>
      <c r="B3" s="14">
        <f t="shared" ref="B3:B7" si="0">CHIDIST(A3,$B$1)</f>
        <v>0.24993074789276301</v>
      </c>
      <c r="D3" s="5">
        <v>23.82</v>
      </c>
      <c r="E3" s="14">
        <f>CHIDIST(D3,$E$1)</f>
        <v>0.25034340225564783</v>
      </c>
    </row>
    <row r="4" spans="1:5" x14ac:dyDescent="0.45">
      <c r="A4" s="5">
        <v>16</v>
      </c>
      <c r="B4" s="14">
        <f t="shared" si="0"/>
        <v>9.9632400487046024E-2</v>
      </c>
      <c r="D4" s="5">
        <v>28.4</v>
      </c>
      <c r="E4" s="14">
        <f t="shared" ref="E4:E8" si="1">CHIDIST(D4,$E$1)</f>
        <v>0.10026352514343567</v>
      </c>
    </row>
    <row r="5" spans="1:5" x14ac:dyDescent="0.45">
      <c r="A5" s="5">
        <v>18.3</v>
      </c>
      <c r="B5" s="14">
        <f t="shared" si="0"/>
        <v>5.0109061411462444E-2</v>
      </c>
      <c r="D5" s="5">
        <v>31.4</v>
      </c>
      <c r="E5" s="14">
        <f t="shared" si="1"/>
        <v>5.0126415353420786E-2</v>
      </c>
    </row>
    <row r="6" spans="1:5" x14ac:dyDescent="0.45">
      <c r="A6" s="5">
        <v>20.5</v>
      </c>
      <c r="B6" s="14">
        <f t="shared" si="0"/>
        <v>2.4862866307224108E-2</v>
      </c>
      <c r="D6" s="5">
        <v>34.200000000000003</v>
      </c>
      <c r="E6" s="14">
        <f t="shared" si="1"/>
        <v>2.480317747000128E-2</v>
      </c>
    </row>
    <row r="7" spans="1:5" x14ac:dyDescent="0.45">
      <c r="A7" s="5">
        <v>23.2</v>
      </c>
      <c r="B7" s="14">
        <f t="shared" si="0"/>
        <v>1.0031938382424131E-2</v>
      </c>
      <c r="D7" s="5">
        <v>37.6</v>
      </c>
      <c r="E7" s="14">
        <f t="shared" si="1"/>
        <v>9.9061849024877895E-3</v>
      </c>
    </row>
    <row r="8" spans="1:5" x14ac:dyDescent="0.45">
      <c r="A8" s="5">
        <v>25.2</v>
      </c>
      <c r="B8" s="14">
        <f>CHIDIST(A8,$B$1)</f>
        <v>4.9790279991246906E-3</v>
      </c>
      <c r="D8" s="5">
        <v>40</v>
      </c>
      <c r="E8" s="14">
        <f t="shared" si="1"/>
        <v>4.9954123083075881E-3</v>
      </c>
    </row>
    <row r="9" spans="1:5" x14ac:dyDescent="0.45">
      <c r="A9" s="5"/>
      <c r="B9" s="2" t="s">
        <v>28</v>
      </c>
    </row>
  </sheetData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"/>
  <sheetViews>
    <sheetView workbookViewId="0">
      <selection activeCell="H1" sqref="H1"/>
    </sheetView>
  </sheetViews>
  <sheetFormatPr defaultColWidth="9" defaultRowHeight="16.75" x14ac:dyDescent="0.45"/>
  <cols>
    <col min="1" max="1" width="9" style="2"/>
    <col min="2" max="2" width="11.640625" style="2" bestFit="1" customWidth="1"/>
    <col min="3" max="5" width="9" style="2"/>
    <col min="8" max="8" width="5.140625" style="2" bestFit="1" customWidth="1"/>
    <col min="9" max="9" width="9" style="2"/>
    <col min="10" max="10" width="11.640625" style="2" bestFit="1" customWidth="1"/>
    <col min="11" max="16384" width="9" style="2"/>
  </cols>
  <sheetData>
    <row r="1" spans="1:10" x14ac:dyDescent="0.45">
      <c r="A1" s="219" t="s">
        <v>518</v>
      </c>
      <c r="B1" s="219"/>
      <c r="H1" s="218" t="s">
        <v>1177</v>
      </c>
      <c r="I1" s="219" t="s">
        <v>223</v>
      </c>
      <c r="J1" s="219"/>
    </row>
    <row r="2" spans="1:10" x14ac:dyDescent="0.45">
      <c r="A2" s="23" t="s">
        <v>519</v>
      </c>
      <c r="B2" s="7" t="s">
        <v>221</v>
      </c>
      <c r="I2" s="23" t="s">
        <v>222</v>
      </c>
      <c r="J2" s="7" t="s">
        <v>221</v>
      </c>
    </row>
    <row r="3" spans="1:10" x14ac:dyDescent="0.45">
      <c r="A3" s="58">
        <v>-3</v>
      </c>
      <c r="B3" s="14">
        <f>NORMSDIST(A3)</f>
        <v>1.3498980316300933E-3</v>
      </c>
      <c r="I3" s="58">
        <v>-3</v>
      </c>
    </row>
    <row r="4" spans="1:10" x14ac:dyDescent="0.45">
      <c r="A4" s="58">
        <v>-1.96</v>
      </c>
      <c r="B4" s="14">
        <f>NORMSDIST(A4)</f>
        <v>2.4997895148220432E-2</v>
      </c>
      <c r="I4" s="58">
        <v>-1.96</v>
      </c>
    </row>
    <row r="5" spans="1:10" x14ac:dyDescent="0.45">
      <c r="A5" s="58">
        <f>-1.645</f>
        <v>-1.645</v>
      </c>
      <c r="B5" s="14">
        <f t="shared" ref="B5:B11" si="0">NORMSDIST(A5)</f>
        <v>4.9984905539121376E-2</v>
      </c>
      <c r="I5" s="58">
        <f>-1.645</f>
        <v>-1.645</v>
      </c>
    </row>
    <row r="6" spans="1:10" x14ac:dyDescent="0.45">
      <c r="A6" s="58">
        <v>0</v>
      </c>
      <c r="B6" s="14">
        <f t="shared" si="0"/>
        <v>0.5</v>
      </c>
      <c r="I6" s="58">
        <v>0</v>
      </c>
    </row>
    <row r="7" spans="1:10" x14ac:dyDescent="0.45">
      <c r="A7" s="58">
        <v>0.5</v>
      </c>
      <c r="B7" s="14">
        <f t="shared" si="0"/>
        <v>0.69146246127401312</v>
      </c>
      <c r="I7" s="58">
        <v>0.5</v>
      </c>
    </row>
    <row r="8" spans="1:10" x14ac:dyDescent="0.45">
      <c r="A8" s="58">
        <v>1</v>
      </c>
      <c r="B8" s="14">
        <f t="shared" si="0"/>
        <v>0.84134474606854304</v>
      </c>
      <c r="I8" s="58">
        <v>1</v>
      </c>
    </row>
    <row r="9" spans="1:10" x14ac:dyDescent="0.45">
      <c r="A9" s="58">
        <v>1.645</v>
      </c>
      <c r="B9" s="14">
        <f t="shared" si="0"/>
        <v>0.95001509446087862</v>
      </c>
      <c r="I9" s="58">
        <v>1.645</v>
      </c>
    </row>
    <row r="10" spans="1:10" x14ac:dyDescent="0.45">
      <c r="A10" s="58">
        <v>1.96</v>
      </c>
      <c r="B10" s="14">
        <f t="shared" si="0"/>
        <v>0.97500210485177952</v>
      </c>
      <c r="I10" s="58">
        <v>1.96</v>
      </c>
    </row>
    <row r="11" spans="1:10" x14ac:dyDescent="0.45">
      <c r="A11" s="58">
        <v>3</v>
      </c>
      <c r="B11" s="14">
        <f t="shared" si="0"/>
        <v>0.9986501019683699</v>
      </c>
      <c r="I11" s="58">
        <v>3</v>
      </c>
    </row>
    <row r="12" spans="1:10" x14ac:dyDescent="0.45">
      <c r="A12" s="5"/>
      <c r="B12" s="14"/>
      <c r="I12" s="5"/>
    </row>
    <row r="13" spans="1:10" x14ac:dyDescent="0.45">
      <c r="A13" s="5"/>
      <c r="B13" s="14"/>
      <c r="I13" s="5"/>
    </row>
    <row r="14" spans="1:10" x14ac:dyDescent="0.45">
      <c r="A14" s="5"/>
      <c r="B14" s="14"/>
      <c r="I14" s="5"/>
    </row>
    <row r="15" spans="1:10" x14ac:dyDescent="0.45">
      <c r="A15" s="5"/>
      <c r="B15" s="14"/>
      <c r="I15" s="5"/>
    </row>
  </sheetData>
  <mergeCells count="2">
    <mergeCell ref="A1:B1"/>
    <mergeCell ref="I1:J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00B0F0"/>
  </sheetPr>
  <dimension ref="A1:E9"/>
  <sheetViews>
    <sheetView workbookViewId="0">
      <selection activeCell="B3" sqref="B3"/>
    </sheetView>
  </sheetViews>
  <sheetFormatPr defaultColWidth="9" defaultRowHeight="16.75" x14ac:dyDescent="0.45"/>
  <cols>
    <col min="1" max="1" width="8.140625" style="2" bestFit="1" customWidth="1"/>
    <col min="2" max="2" width="10.2109375" style="2" bestFit="1" customWidth="1"/>
    <col min="3" max="3" width="4.7109375" style="2" customWidth="1"/>
    <col min="4" max="4" width="9" style="2"/>
    <col min="5" max="5" width="10.2109375" style="2" bestFit="1" customWidth="1"/>
    <col min="6" max="16384" width="9" style="2"/>
  </cols>
  <sheetData>
    <row r="1" spans="1:5" x14ac:dyDescent="0.45">
      <c r="A1" s="7" t="s">
        <v>25</v>
      </c>
      <c r="B1" s="23">
        <v>10</v>
      </c>
      <c r="D1" s="7" t="s">
        <v>25</v>
      </c>
      <c r="E1" s="23">
        <v>20</v>
      </c>
    </row>
    <row r="2" spans="1:5" x14ac:dyDescent="0.45">
      <c r="A2" s="7" t="s">
        <v>26</v>
      </c>
      <c r="B2" s="7" t="s">
        <v>27</v>
      </c>
      <c r="D2" s="7" t="s">
        <v>26</v>
      </c>
      <c r="E2" s="7" t="s">
        <v>27</v>
      </c>
    </row>
    <row r="3" spans="1:5" x14ac:dyDescent="0.45">
      <c r="A3" s="5">
        <v>12.55</v>
      </c>
      <c r="D3" s="5">
        <v>23.82</v>
      </c>
    </row>
    <row r="4" spans="1:5" x14ac:dyDescent="0.45">
      <c r="A4" s="5">
        <v>16</v>
      </c>
      <c r="D4" s="5">
        <v>28.4</v>
      </c>
    </row>
    <row r="5" spans="1:5" x14ac:dyDescent="0.45">
      <c r="A5" s="5">
        <v>18.3</v>
      </c>
      <c r="D5" s="5">
        <v>31.4</v>
      </c>
    </row>
    <row r="6" spans="1:5" x14ac:dyDescent="0.45">
      <c r="A6" s="5">
        <v>20.5</v>
      </c>
      <c r="D6" s="5">
        <v>34.200000000000003</v>
      </c>
    </row>
    <row r="7" spans="1:5" x14ac:dyDescent="0.45">
      <c r="A7" s="5">
        <v>23.2</v>
      </c>
      <c r="D7" s="5">
        <v>37.6</v>
      </c>
    </row>
    <row r="8" spans="1:5" x14ac:dyDescent="0.45">
      <c r="A8" s="5">
        <v>25.2</v>
      </c>
      <c r="D8" s="5">
        <v>40</v>
      </c>
    </row>
    <row r="9" spans="1:5" x14ac:dyDescent="0.45">
      <c r="A9" s="5"/>
    </row>
  </sheetData>
  <phoneticPr fontId="3" type="noConversion"/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E9"/>
  <sheetViews>
    <sheetView workbookViewId="0">
      <selection activeCell="E3" sqref="E3"/>
    </sheetView>
  </sheetViews>
  <sheetFormatPr defaultColWidth="9" defaultRowHeight="16.75" x14ac:dyDescent="0.45"/>
  <cols>
    <col min="1" max="1" width="9" style="54"/>
    <col min="2" max="2" width="10.5" style="54" bestFit="1" customWidth="1"/>
    <col min="3" max="4" width="9" style="54"/>
    <col min="5" max="5" width="10.5" style="54" bestFit="1" customWidth="1"/>
    <col min="6" max="16384" width="9" style="54"/>
  </cols>
  <sheetData>
    <row r="1" spans="1:5" x14ac:dyDescent="0.45">
      <c r="A1" s="55" t="s">
        <v>292</v>
      </c>
      <c r="B1" s="55">
        <v>10</v>
      </c>
      <c r="D1" s="55" t="s">
        <v>292</v>
      </c>
      <c r="E1" s="55">
        <v>20</v>
      </c>
    </row>
    <row r="2" spans="1:5" x14ac:dyDescent="0.45">
      <c r="A2" s="70" t="s">
        <v>293</v>
      </c>
      <c r="B2" s="56" t="s">
        <v>294</v>
      </c>
      <c r="D2" s="70" t="s">
        <v>293</v>
      </c>
      <c r="E2" s="56" t="s">
        <v>294</v>
      </c>
    </row>
    <row r="3" spans="1:5" x14ac:dyDescent="0.45">
      <c r="A3" s="59">
        <v>12.55</v>
      </c>
      <c r="B3" s="58">
        <f>_xlfn.CHISQ.DIST.RT(A3,$B$1)</f>
        <v>0.24993074789276301</v>
      </c>
      <c r="D3" s="59">
        <v>23.82</v>
      </c>
      <c r="E3" s="58">
        <f>_xlfn.CHISQ.DIST.RT(D3,$E$1)</f>
        <v>0.25034340225564783</v>
      </c>
    </row>
    <row r="4" spans="1:5" x14ac:dyDescent="0.45">
      <c r="A4" s="59">
        <v>16</v>
      </c>
      <c r="B4" s="58">
        <f t="shared" ref="B4:B8" si="0">_xlfn.CHISQ.DIST.RT(A4,$B$1)</f>
        <v>9.9632400487046024E-2</v>
      </c>
      <c r="D4" s="59">
        <v>28.4</v>
      </c>
      <c r="E4" s="58">
        <f t="shared" ref="E4:E8" si="1">_xlfn.CHISQ.DIST.RT(D4,$E$1)</f>
        <v>0.10026352514343567</v>
      </c>
    </row>
    <row r="5" spans="1:5" x14ac:dyDescent="0.45">
      <c r="A5" s="59">
        <v>18.3</v>
      </c>
      <c r="B5" s="58">
        <f t="shared" si="0"/>
        <v>5.0109061411462444E-2</v>
      </c>
      <c r="D5" s="59">
        <v>31.4</v>
      </c>
      <c r="E5" s="58">
        <f t="shared" si="1"/>
        <v>5.0126415353420786E-2</v>
      </c>
    </row>
    <row r="6" spans="1:5" x14ac:dyDescent="0.45">
      <c r="A6" s="59">
        <v>20.5</v>
      </c>
      <c r="B6" s="58">
        <f t="shared" si="0"/>
        <v>2.4862866307224108E-2</v>
      </c>
      <c r="D6" s="59">
        <v>34.200000000000003</v>
      </c>
      <c r="E6" s="58">
        <f t="shared" si="1"/>
        <v>2.480317747000128E-2</v>
      </c>
    </row>
    <row r="7" spans="1:5" x14ac:dyDescent="0.45">
      <c r="A7" s="59">
        <v>23.2</v>
      </c>
      <c r="B7" s="58">
        <f t="shared" si="0"/>
        <v>1.0031938382424131E-2</v>
      </c>
      <c r="D7" s="59">
        <v>37.6</v>
      </c>
      <c r="E7" s="58">
        <f t="shared" si="1"/>
        <v>9.9061849024877895E-3</v>
      </c>
    </row>
    <row r="8" spans="1:5" x14ac:dyDescent="0.45">
      <c r="A8" s="59">
        <v>25.2</v>
      </c>
      <c r="B8" s="58">
        <f t="shared" si="0"/>
        <v>4.9790279991246906E-3</v>
      </c>
      <c r="D8" s="59">
        <v>40</v>
      </c>
      <c r="E8" s="58">
        <f t="shared" si="1"/>
        <v>4.9954123083075881E-3</v>
      </c>
    </row>
    <row r="9" spans="1:5" x14ac:dyDescent="0.45">
      <c r="A9" s="59"/>
      <c r="B9" s="2" t="s">
        <v>298</v>
      </c>
    </row>
  </sheetData>
  <phoneticPr fontId="3" type="noConversion"/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indexed="40"/>
  </sheetPr>
  <dimension ref="A1:E9"/>
  <sheetViews>
    <sheetView workbookViewId="0">
      <selection activeCell="B3" sqref="B3"/>
    </sheetView>
  </sheetViews>
  <sheetFormatPr defaultColWidth="9" defaultRowHeight="16.75" x14ac:dyDescent="0.45"/>
  <cols>
    <col min="1" max="1" width="9" style="54"/>
    <col min="2" max="2" width="10.5" style="54" bestFit="1" customWidth="1"/>
    <col min="3" max="4" width="9" style="54"/>
    <col min="5" max="5" width="10.5" style="54" bestFit="1" customWidth="1"/>
    <col min="6" max="16384" width="9" style="54"/>
  </cols>
  <sheetData>
    <row r="1" spans="1:5" x14ac:dyDescent="0.45">
      <c r="A1" s="55" t="s">
        <v>295</v>
      </c>
      <c r="B1" s="55">
        <v>10</v>
      </c>
      <c r="D1" s="55" t="s">
        <v>295</v>
      </c>
      <c r="E1" s="55">
        <v>20</v>
      </c>
    </row>
    <row r="2" spans="1:5" x14ac:dyDescent="0.45">
      <c r="A2" s="70" t="s">
        <v>296</v>
      </c>
      <c r="B2" s="54" t="s">
        <v>297</v>
      </c>
      <c r="D2" s="70" t="s">
        <v>296</v>
      </c>
      <c r="E2" s="54" t="s">
        <v>297</v>
      </c>
    </row>
    <row r="3" spans="1:5" x14ac:dyDescent="0.45">
      <c r="A3" s="59">
        <v>12.55</v>
      </c>
      <c r="B3" s="58"/>
      <c r="D3" s="59">
        <v>23.82</v>
      </c>
      <c r="E3" s="58"/>
    </row>
    <row r="4" spans="1:5" x14ac:dyDescent="0.45">
      <c r="A4" s="59">
        <v>16</v>
      </c>
      <c r="B4" s="58"/>
      <c r="D4" s="59">
        <v>28.4</v>
      </c>
      <c r="E4" s="58"/>
    </row>
    <row r="5" spans="1:5" x14ac:dyDescent="0.45">
      <c r="A5" s="59">
        <v>18.3</v>
      </c>
      <c r="B5" s="58"/>
      <c r="D5" s="59">
        <v>31.4</v>
      </c>
      <c r="E5" s="58"/>
    </row>
    <row r="6" spans="1:5" x14ac:dyDescent="0.45">
      <c r="A6" s="59">
        <v>20.5</v>
      </c>
      <c r="B6" s="58"/>
      <c r="D6" s="59">
        <v>34.200000000000003</v>
      </c>
      <c r="E6" s="58"/>
    </row>
    <row r="7" spans="1:5" x14ac:dyDescent="0.45">
      <c r="A7" s="59">
        <v>23.2</v>
      </c>
      <c r="B7" s="58"/>
      <c r="D7" s="59">
        <v>37.6</v>
      </c>
      <c r="E7" s="58"/>
    </row>
    <row r="8" spans="1:5" x14ac:dyDescent="0.45">
      <c r="A8" s="59">
        <v>25.2</v>
      </c>
      <c r="B8" s="58"/>
      <c r="D8" s="59">
        <v>40</v>
      </c>
      <c r="E8" s="58"/>
    </row>
    <row r="9" spans="1:5" x14ac:dyDescent="0.45">
      <c r="A9" s="59"/>
    </row>
  </sheetData>
  <phoneticPr fontId="3" type="noConversion"/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F10"/>
  <sheetViews>
    <sheetView workbookViewId="0">
      <selection activeCell="E4" sqref="E4"/>
    </sheetView>
  </sheetViews>
  <sheetFormatPr defaultColWidth="9" defaultRowHeight="16.75" x14ac:dyDescent="0.45"/>
  <cols>
    <col min="1" max="2" width="9" style="2"/>
    <col min="3" max="3" width="5.5" style="2" customWidth="1"/>
    <col min="4" max="4" width="10.2109375" style="2" bestFit="1" customWidth="1"/>
    <col min="5" max="5" width="8" style="2" customWidth="1"/>
    <col min="6" max="16384" width="9" style="2"/>
  </cols>
  <sheetData>
    <row r="1" spans="1:6" x14ac:dyDescent="0.45">
      <c r="A1" s="219" t="s">
        <v>29</v>
      </c>
      <c r="B1" s="219"/>
      <c r="D1" s="219" t="s">
        <v>30</v>
      </c>
      <c r="E1" s="219"/>
    </row>
    <row r="2" spans="1:6" x14ac:dyDescent="0.45">
      <c r="A2" s="23" t="s">
        <v>25</v>
      </c>
      <c r="B2" s="2">
        <v>10</v>
      </c>
      <c r="D2" s="23" t="s">
        <v>25</v>
      </c>
      <c r="E2" s="2">
        <v>10</v>
      </c>
    </row>
    <row r="3" spans="1:6" x14ac:dyDescent="0.45">
      <c r="A3" s="7" t="s">
        <v>26</v>
      </c>
      <c r="B3" s="6" t="s">
        <v>27</v>
      </c>
      <c r="D3" s="7" t="s">
        <v>27</v>
      </c>
      <c r="E3" s="7" t="s">
        <v>26</v>
      </c>
    </row>
    <row r="4" spans="1:6" x14ac:dyDescent="0.45">
      <c r="A4" s="5">
        <v>12.55</v>
      </c>
      <c r="B4" s="14">
        <f t="shared" ref="B4:B9" si="0">CHIDIST(A4,$B$2)</f>
        <v>0.24993074789276301</v>
      </c>
      <c r="D4" s="11">
        <v>0.24993074793405484</v>
      </c>
      <c r="E4" s="5">
        <f t="shared" ref="E4:E9" si="1">CHIINV(D4,$E$2)</f>
        <v>12.549999999321034</v>
      </c>
      <c r="F4" s="2" t="s">
        <v>191</v>
      </c>
    </row>
    <row r="5" spans="1:6" x14ac:dyDescent="0.45">
      <c r="A5" s="5">
        <v>16</v>
      </c>
      <c r="B5" s="14">
        <f t="shared" si="0"/>
        <v>9.9632400487046024E-2</v>
      </c>
      <c r="D5" s="11">
        <v>9.963240050350658E-2</v>
      </c>
      <c r="E5" s="5">
        <f t="shared" si="1"/>
        <v>15.999999999424981</v>
      </c>
      <c r="F5" s="15" t="s">
        <v>192</v>
      </c>
    </row>
    <row r="6" spans="1:6" x14ac:dyDescent="0.45">
      <c r="A6" s="5">
        <v>18.3</v>
      </c>
      <c r="B6" s="14">
        <f t="shared" si="0"/>
        <v>5.0109061411462444E-2</v>
      </c>
      <c r="D6" s="11">
        <v>5.0109061419741197E-2</v>
      </c>
      <c r="E6" s="5">
        <f t="shared" si="1"/>
        <v>18.299999999466277</v>
      </c>
      <c r="F6" s="15" t="s">
        <v>193</v>
      </c>
    </row>
    <row r="7" spans="1:6" x14ac:dyDescent="0.45">
      <c r="A7" s="5">
        <v>20.5</v>
      </c>
      <c r="B7" s="14">
        <f t="shared" si="0"/>
        <v>2.4862866307224108E-2</v>
      </c>
      <c r="D7" s="11">
        <v>2.4862866311331798E-2</v>
      </c>
      <c r="E7" s="5">
        <f t="shared" si="1"/>
        <v>20.499999999494801</v>
      </c>
      <c r="F7" s="15" t="s">
        <v>194</v>
      </c>
    </row>
    <row r="8" spans="1:6" x14ac:dyDescent="0.45">
      <c r="A8" s="5">
        <v>23.2</v>
      </c>
      <c r="B8" s="14">
        <f t="shared" si="0"/>
        <v>1.0031938382424131E-2</v>
      </c>
      <c r="D8" s="11">
        <v>1.0031938384081542E-2</v>
      </c>
      <c r="E8" s="5">
        <f t="shared" si="1"/>
        <v>23.199999999520646</v>
      </c>
      <c r="F8" s="15" t="s">
        <v>195</v>
      </c>
    </row>
    <row r="9" spans="1:6" x14ac:dyDescent="0.45">
      <c r="A9" s="5">
        <v>25.2</v>
      </c>
      <c r="B9" s="14">
        <f t="shared" si="0"/>
        <v>4.9790279991246906E-3</v>
      </c>
      <c r="D9" s="11">
        <v>4.9790279999472851E-3</v>
      </c>
      <c r="E9" s="5">
        <f t="shared" si="1"/>
        <v>25.199999999535425</v>
      </c>
      <c r="F9" s="15" t="s">
        <v>196</v>
      </c>
    </row>
    <row r="10" spans="1:6" x14ac:dyDescent="0.45">
      <c r="B10" s="2" t="s">
        <v>197</v>
      </c>
    </row>
  </sheetData>
  <mergeCells count="2">
    <mergeCell ref="A1:B1"/>
    <mergeCell ref="D1:E1"/>
  </mergeCells>
  <phoneticPr fontId="3" type="noConversion"/>
  <pageMargins left="0.75" right="0.75" top="1" bottom="1" header="0.5" footer="0.5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00B0F0"/>
  </sheetPr>
  <dimension ref="A1:F9"/>
  <sheetViews>
    <sheetView workbookViewId="0">
      <selection activeCell="B4" sqref="B4"/>
    </sheetView>
  </sheetViews>
  <sheetFormatPr defaultColWidth="9" defaultRowHeight="16.75" x14ac:dyDescent="0.45"/>
  <cols>
    <col min="1" max="2" width="9" style="2"/>
    <col min="3" max="3" width="5.5" style="2" customWidth="1"/>
    <col min="4" max="4" width="10.2109375" style="2" bestFit="1" customWidth="1"/>
    <col min="5" max="5" width="8" style="2" customWidth="1"/>
    <col min="6" max="16384" width="9" style="2"/>
  </cols>
  <sheetData>
    <row r="1" spans="1:6" x14ac:dyDescent="0.45">
      <c r="A1" s="219" t="s">
        <v>29</v>
      </c>
      <c r="B1" s="219"/>
      <c r="D1" s="219" t="s">
        <v>30</v>
      </c>
      <c r="E1" s="219"/>
    </row>
    <row r="2" spans="1:6" x14ac:dyDescent="0.45">
      <c r="A2" s="23" t="s">
        <v>25</v>
      </c>
      <c r="B2" s="2">
        <v>10</v>
      </c>
      <c r="D2" s="23" t="s">
        <v>25</v>
      </c>
      <c r="E2" s="2">
        <v>10</v>
      </c>
    </row>
    <row r="3" spans="1:6" x14ac:dyDescent="0.45">
      <c r="A3" s="7" t="s">
        <v>26</v>
      </c>
      <c r="B3" s="6" t="s">
        <v>27</v>
      </c>
      <c r="D3" s="7" t="s">
        <v>27</v>
      </c>
      <c r="E3" s="7" t="s">
        <v>26</v>
      </c>
    </row>
    <row r="4" spans="1:6" x14ac:dyDescent="0.45">
      <c r="A4" s="5">
        <v>12.55</v>
      </c>
      <c r="B4" s="14"/>
      <c r="D4" s="11">
        <v>0.24993074793405484</v>
      </c>
      <c r="E4" s="5"/>
    </row>
    <row r="5" spans="1:6" x14ac:dyDescent="0.45">
      <c r="A5" s="5">
        <v>16</v>
      </c>
      <c r="B5" s="14"/>
      <c r="D5" s="11">
        <v>9.963240050350658E-2</v>
      </c>
      <c r="E5" s="5"/>
      <c r="F5" s="15"/>
    </row>
    <row r="6" spans="1:6" x14ac:dyDescent="0.45">
      <c r="A6" s="5">
        <v>18.3</v>
      </c>
      <c r="B6" s="14"/>
      <c r="D6" s="11">
        <v>5.0109061419741197E-2</v>
      </c>
      <c r="E6" s="5"/>
      <c r="F6" s="15"/>
    </row>
    <row r="7" spans="1:6" x14ac:dyDescent="0.45">
      <c r="A7" s="5">
        <v>20.5</v>
      </c>
      <c r="B7" s="14"/>
      <c r="D7" s="11">
        <v>2.4862866311331798E-2</v>
      </c>
      <c r="E7" s="5"/>
      <c r="F7" s="15"/>
    </row>
    <row r="8" spans="1:6" x14ac:dyDescent="0.45">
      <c r="A8" s="5">
        <v>23.2</v>
      </c>
      <c r="B8" s="14"/>
      <c r="D8" s="11">
        <v>1.0031938384081542E-2</v>
      </c>
      <c r="E8" s="5"/>
      <c r="F8" s="15"/>
    </row>
    <row r="9" spans="1:6" x14ac:dyDescent="0.45">
      <c r="A9" s="5">
        <v>25.2</v>
      </c>
      <c r="B9" s="14"/>
      <c r="D9" s="11">
        <v>4.9790279999472851E-3</v>
      </c>
      <c r="E9" s="5"/>
      <c r="F9" s="15"/>
    </row>
  </sheetData>
  <mergeCells count="2">
    <mergeCell ref="A1:B1"/>
    <mergeCell ref="D1:E1"/>
  </mergeCells>
  <phoneticPr fontId="3" type="noConversion"/>
  <pageMargins left="0.75" right="0.75" top="1" bottom="1" header="0.5" footer="0.5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E10"/>
  <sheetViews>
    <sheetView workbookViewId="0">
      <selection activeCell="E4" sqref="E4"/>
    </sheetView>
  </sheetViews>
  <sheetFormatPr defaultColWidth="9" defaultRowHeight="16.75" x14ac:dyDescent="0.45"/>
  <cols>
    <col min="1" max="1" width="8.5" style="54" bestFit="1" customWidth="1"/>
    <col min="2" max="2" width="11" style="54" bestFit="1" customWidth="1"/>
    <col min="3" max="3" width="5.140625" style="54" customWidth="1"/>
    <col min="4" max="4" width="11" style="54" bestFit="1" customWidth="1"/>
    <col min="5" max="16384" width="9" style="54"/>
  </cols>
  <sheetData>
    <row r="1" spans="1:5" x14ac:dyDescent="0.45">
      <c r="A1" s="221" t="s">
        <v>299</v>
      </c>
      <c r="B1" s="221"/>
      <c r="D1" s="221" t="s">
        <v>300</v>
      </c>
      <c r="E1" s="221"/>
    </row>
    <row r="2" spans="1:5" x14ac:dyDescent="0.45">
      <c r="A2" s="55" t="s">
        <v>301</v>
      </c>
      <c r="B2" s="55">
        <v>10</v>
      </c>
      <c r="D2" s="55" t="s">
        <v>301</v>
      </c>
      <c r="E2" s="55">
        <v>10</v>
      </c>
    </row>
    <row r="3" spans="1:5" x14ac:dyDescent="0.45">
      <c r="A3" s="70" t="s">
        <v>302</v>
      </c>
      <c r="B3" s="70" t="s">
        <v>303</v>
      </c>
      <c r="D3" s="70" t="s">
        <v>303</v>
      </c>
      <c r="E3" s="70" t="s">
        <v>302</v>
      </c>
    </row>
    <row r="4" spans="1:5" x14ac:dyDescent="0.45">
      <c r="A4" s="59">
        <v>12.55</v>
      </c>
      <c r="B4" s="58">
        <f>_xlfn.CHISQ.DIST.RT(A4,$B$2)</f>
        <v>0.24993074789276301</v>
      </c>
      <c r="D4" s="80">
        <v>0.24993074793405484</v>
      </c>
      <c r="E4" s="59">
        <f>_xlfn.CHISQ.INV.RT(D4,$E$2)</f>
        <v>12.549999999321034</v>
      </c>
    </row>
    <row r="5" spans="1:5" x14ac:dyDescent="0.45">
      <c r="A5" s="59">
        <v>16</v>
      </c>
      <c r="B5" s="58">
        <f t="shared" ref="B5:B9" si="0">_xlfn.CHISQ.DIST.RT(A5,$B$2)</f>
        <v>9.9632400487046024E-2</v>
      </c>
      <c r="D5" s="80">
        <v>9.963240050350658E-2</v>
      </c>
      <c r="E5" s="59">
        <f t="shared" ref="E5:E9" si="1">_xlfn.CHISQ.INV.RT(D5,$E$2)</f>
        <v>15.999999999424981</v>
      </c>
    </row>
    <row r="6" spans="1:5" x14ac:dyDescent="0.45">
      <c r="A6" s="59">
        <v>18.3</v>
      </c>
      <c r="B6" s="58">
        <f t="shared" si="0"/>
        <v>5.0109061411462444E-2</v>
      </c>
      <c r="D6" s="80">
        <v>5.0109061419741197E-2</v>
      </c>
      <c r="E6" s="59">
        <f t="shared" si="1"/>
        <v>18.299999999466277</v>
      </c>
    </row>
    <row r="7" spans="1:5" x14ac:dyDescent="0.45">
      <c r="A7" s="59">
        <v>20.5</v>
      </c>
      <c r="B7" s="58">
        <f t="shared" si="0"/>
        <v>2.4862866307224108E-2</v>
      </c>
      <c r="D7" s="80">
        <v>2.4862866311331798E-2</v>
      </c>
      <c r="E7" s="59">
        <f t="shared" si="1"/>
        <v>20.499999999494801</v>
      </c>
    </row>
    <row r="8" spans="1:5" x14ac:dyDescent="0.45">
      <c r="A8" s="59">
        <v>23.2</v>
      </c>
      <c r="B8" s="58">
        <f t="shared" si="0"/>
        <v>1.0031938382424131E-2</v>
      </c>
      <c r="D8" s="80">
        <v>1.0031938384081542E-2</v>
      </c>
      <c r="E8" s="59">
        <f t="shared" si="1"/>
        <v>23.199999999520646</v>
      </c>
    </row>
    <row r="9" spans="1:5" x14ac:dyDescent="0.45">
      <c r="A9" s="59">
        <v>25.2</v>
      </c>
      <c r="B9" s="58">
        <f t="shared" si="0"/>
        <v>4.9790279991246906E-3</v>
      </c>
      <c r="D9" s="80">
        <v>4.9790279999472851E-3</v>
      </c>
      <c r="E9" s="59">
        <f t="shared" si="1"/>
        <v>25.199999999535425</v>
      </c>
    </row>
    <row r="10" spans="1:5" x14ac:dyDescent="0.45">
      <c r="B10" s="54" t="s">
        <v>304</v>
      </c>
    </row>
  </sheetData>
  <mergeCells count="2">
    <mergeCell ref="A1:B1"/>
    <mergeCell ref="D1:E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indexed="40"/>
  </sheetPr>
  <dimension ref="A1:F9"/>
  <sheetViews>
    <sheetView workbookViewId="0">
      <selection activeCell="E4" sqref="E4"/>
    </sheetView>
  </sheetViews>
  <sheetFormatPr defaultColWidth="9" defaultRowHeight="16.75" x14ac:dyDescent="0.45"/>
  <cols>
    <col min="1" max="1" width="9.5" style="54" customWidth="1"/>
    <col min="2" max="2" width="11" style="54" bestFit="1" customWidth="1"/>
    <col min="3" max="3" width="5.140625" style="54" customWidth="1"/>
    <col min="4" max="4" width="11" style="54" bestFit="1" customWidth="1"/>
    <col min="5" max="5" width="10.5" style="54" customWidth="1"/>
    <col min="6" max="16384" width="9" style="54"/>
  </cols>
  <sheetData>
    <row r="1" spans="1:6" x14ac:dyDescent="0.45">
      <c r="A1" s="221" t="s">
        <v>299</v>
      </c>
      <c r="B1" s="221"/>
      <c r="D1" s="221" t="s">
        <v>300</v>
      </c>
      <c r="E1" s="221"/>
    </row>
    <row r="2" spans="1:6" x14ac:dyDescent="0.45">
      <c r="A2" s="55" t="s">
        <v>301</v>
      </c>
      <c r="B2" s="55">
        <v>10</v>
      </c>
      <c r="D2" s="55" t="s">
        <v>301</v>
      </c>
      <c r="E2" s="55">
        <v>10</v>
      </c>
    </row>
    <row r="3" spans="1:6" x14ac:dyDescent="0.45">
      <c r="A3" s="70" t="s">
        <v>302</v>
      </c>
      <c r="B3" s="70" t="s">
        <v>303</v>
      </c>
      <c r="D3" s="70" t="s">
        <v>303</v>
      </c>
      <c r="E3" s="70" t="s">
        <v>302</v>
      </c>
    </row>
    <row r="4" spans="1:6" x14ac:dyDescent="0.45">
      <c r="A4" s="59">
        <v>12.55</v>
      </c>
      <c r="B4" s="58"/>
      <c r="D4" s="80">
        <v>0.24993074793405484</v>
      </c>
      <c r="E4" s="59"/>
    </row>
    <row r="5" spans="1:6" x14ac:dyDescent="0.45">
      <c r="A5" s="59">
        <v>16</v>
      </c>
      <c r="B5" s="58"/>
      <c r="D5" s="80">
        <v>9.963240050350658E-2</v>
      </c>
      <c r="E5" s="59"/>
      <c r="F5" s="81"/>
    </row>
    <row r="6" spans="1:6" x14ac:dyDescent="0.45">
      <c r="A6" s="59">
        <v>18.3</v>
      </c>
      <c r="B6" s="58"/>
      <c r="D6" s="80">
        <v>5.0109061419741197E-2</v>
      </c>
      <c r="E6" s="59"/>
      <c r="F6" s="81"/>
    </row>
    <row r="7" spans="1:6" x14ac:dyDescent="0.45">
      <c r="A7" s="59">
        <v>20.5</v>
      </c>
      <c r="B7" s="58"/>
      <c r="D7" s="80">
        <v>2.4862866311331798E-2</v>
      </c>
      <c r="E7" s="59"/>
      <c r="F7" s="81"/>
    </row>
    <row r="8" spans="1:6" x14ac:dyDescent="0.45">
      <c r="A8" s="59">
        <v>23.2</v>
      </c>
      <c r="B8" s="58"/>
      <c r="D8" s="80">
        <v>1.0031938384081542E-2</v>
      </c>
      <c r="E8" s="59"/>
      <c r="F8" s="81"/>
    </row>
    <row r="9" spans="1:6" x14ac:dyDescent="0.45">
      <c r="A9" s="59">
        <v>25.2</v>
      </c>
      <c r="B9" s="58"/>
      <c r="D9" s="80">
        <v>4.9790279999472851E-3</v>
      </c>
      <c r="E9" s="59"/>
      <c r="F9" s="81"/>
    </row>
  </sheetData>
  <mergeCells count="2">
    <mergeCell ref="A1:B1"/>
    <mergeCell ref="D1:E1"/>
  </mergeCells>
  <phoneticPr fontId="3" type="noConversion"/>
  <pageMargins left="0.75" right="0.75" top="1" bottom="1" header="0.5" footer="0.5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F12"/>
  <sheetViews>
    <sheetView workbookViewId="0">
      <selection activeCell="B8" sqref="B8"/>
    </sheetView>
  </sheetViews>
  <sheetFormatPr defaultColWidth="9" defaultRowHeight="16.75" x14ac:dyDescent="0.45"/>
  <cols>
    <col min="1" max="1" width="11" style="54" bestFit="1" customWidth="1"/>
    <col min="2" max="2" width="8.5" style="54" bestFit="1" customWidth="1"/>
    <col min="3" max="3" width="29.140625" style="54" bestFit="1" customWidth="1"/>
    <col min="4" max="16384" width="9" style="54"/>
  </cols>
  <sheetData>
    <row r="1" spans="1:6" x14ac:dyDescent="0.45">
      <c r="A1" s="221" t="s">
        <v>305</v>
      </c>
      <c r="B1" s="221"/>
      <c r="D1" s="221" t="s">
        <v>318</v>
      </c>
      <c r="E1" s="221"/>
    </row>
    <row r="2" spans="1:6" x14ac:dyDescent="0.45">
      <c r="A2" s="55" t="s">
        <v>306</v>
      </c>
      <c r="B2" s="55">
        <v>10</v>
      </c>
      <c r="D2" s="55" t="s">
        <v>306</v>
      </c>
      <c r="E2" s="55">
        <v>10</v>
      </c>
    </row>
    <row r="3" spans="1:6" x14ac:dyDescent="0.45">
      <c r="A3" s="82" t="s">
        <v>307</v>
      </c>
      <c r="B3" s="70" t="s">
        <v>308</v>
      </c>
      <c r="D3" s="82" t="s">
        <v>307</v>
      </c>
      <c r="E3" s="70" t="s">
        <v>308</v>
      </c>
    </row>
    <row r="4" spans="1:6" x14ac:dyDescent="0.45">
      <c r="A4" s="83">
        <v>1E-4</v>
      </c>
      <c r="B4" s="59">
        <f>_xlfn.CHISQ.INV.RT(A4,$B$2)</f>
        <v>35.564013941952112</v>
      </c>
      <c r="C4" s="54" t="s">
        <v>309</v>
      </c>
      <c r="D4" s="83">
        <v>1E-4</v>
      </c>
      <c r="E4" s="59">
        <f>CHIINV(D4,$E$2)</f>
        <v>35.564013941952112</v>
      </c>
      <c r="F4" s="54" t="s">
        <v>319</v>
      </c>
    </row>
    <row r="5" spans="1:6" x14ac:dyDescent="0.45">
      <c r="A5" s="83">
        <v>7.4999999999999993E-5</v>
      </c>
      <c r="B5" s="59">
        <f t="shared" ref="B5:B8" si="0">_xlfn.CHISQ.INV.RT(A5,$B$2)</f>
        <v>36.29140994774378</v>
      </c>
      <c r="C5" s="54" t="s">
        <v>310</v>
      </c>
      <c r="D5" s="83">
        <v>7.4999999999999993E-5</v>
      </c>
      <c r="E5" s="59">
        <f t="shared" ref="E5:E8" si="1">CHIINV(D5,$B$2)</f>
        <v>36.29140994774378</v>
      </c>
    </row>
    <row r="6" spans="1:6" x14ac:dyDescent="0.45">
      <c r="A6" s="83">
        <v>5.0000000000000002E-5</v>
      </c>
      <c r="B6" s="59">
        <f t="shared" si="0"/>
        <v>37.310673612368511</v>
      </c>
      <c r="C6" s="54" t="s">
        <v>311</v>
      </c>
      <c r="D6" s="83">
        <v>5.0000000000000002E-5</v>
      </c>
      <c r="E6" s="59">
        <f t="shared" si="1"/>
        <v>37.310673612368511</v>
      </c>
    </row>
    <row r="7" spans="1:6" x14ac:dyDescent="0.45">
      <c r="A7" s="83">
        <v>2.5000000000000001E-5</v>
      </c>
      <c r="B7" s="59">
        <f t="shared" si="0"/>
        <v>39.038245118287918</v>
      </c>
      <c r="C7" s="54" t="s">
        <v>312</v>
      </c>
      <c r="D7" s="83">
        <v>2.5000000000000001E-5</v>
      </c>
      <c r="E7" s="59">
        <f t="shared" si="1"/>
        <v>39.038245118287918</v>
      </c>
    </row>
    <row r="8" spans="1:6" x14ac:dyDescent="0.45">
      <c r="A8" s="83">
        <v>0</v>
      </c>
      <c r="B8" s="59" t="e">
        <f t="shared" si="0"/>
        <v>#NUM!</v>
      </c>
      <c r="C8" s="54" t="s">
        <v>313</v>
      </c>
      <c r="D8" s="83">
        <v>0</v>
      </c>
      <c r="E8" s="59" t="e">
        <f t="shared" si="1"/>
        <v>#NUM!</v>
      </c>
      <c r="F8" s="54" t="s">
        <v>320</v>
      </c>
    </row>
    <row r="9" spans="1:6" x14ac:dyDescent="0.45">
      <c r="A9" s="83"/>
      <c r="B9" s="59"/>
      <c r="C9" s="81"/>
    </row>
    <row r="10" spans="1:6" x14ac:dyDescent="0.45">
      <c r="A10" s="84"/>
    </row>
    <row r="11" spans="1:6" x14ac:dyDescent="0.45">
      <c r="A11" s="84"/>
    </row>
    <row r="12" spans="1:6" x14ac:dyDescent="0.45">
      <c r="A12" s="84"/>
    </row>
  </sheetData>
  <mergeCells count="2">
    <mergeCell ref="A1:B1"/>
    <mergeCell ref="D1:E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indexed="40"/>
  </sheetPr>
  <dimension ref="A1:C12"/>
  <sheetViews>
    <sheetView workbookViewId="0">
      <selection activeCell="B4" sqref="B4"/>
    </sheetView>
  </sheetViews>
  <sheetFormatPr defaultColWidth="9" defaultRowHeight="16.75" x14ac:dyDescent="0.45"/>
  <cols>
    <col min="1" max="1" width="9.5" style="54" customWidth="1"/>
    <col min="2" max="2" width="9.7109375" style="54" customWidth="1"/>
    <col min="3" max="3" width="9" style="54"/>
    <col min="4" max="5" width="10.5" style="54" customWidth="1"/>
    <col min="6" max="16384" width="9" style="54"/>
  </cols>
  <sheetData>
    <row r="1" spans="1:3" x14ac:dyDescent="0.45">
      <c r="A1" s="221" t="s">
        <v>314</v>
      </c>
      <c r="B1" s="221"/>
    </row>
    <row r="2" spans="1:3" x14ac:dyDescent="0.45">
      <c r="A2" s="55" t="s">
        <v>315</v>
      </c>
      <c r="B2" s="55">
        <v>10</v>
      </c>
    </row>
    <row r="3" spans="1:3" x14ac:dyDescent="0.45">
      <c r="A3" s="82" t="s">
        <v>316</v>
      </c>
      <c r="B3" s="70" t="s">
        <v>317</v>
      </c>
    </row>
    <row r="4" spans="1:3" x14ac:dyDescent="0.45">
      <c r="A4" s="83">
        <v>1E-4</v>
      </c>
      <c r="B4" s="59"/>
    </row>
    <row r="5" spans="1:3" x14ac:dyDescent="0.45">
      <c r="A5" s="83">
        <v>7.4999999999999993E-5</v>
      </c>
      <c r="B5" s="59"/>
    </row>
    <row r="6" spans="1:3" x14ac:dyDescent="0.45">
      <c r="A6" s="83">
        <v>5.0000000000000002E-5</v>
      </c>
      <c r="B6" s="59"/>
    </row>
    <row r="7" spans="1:3" x14ac:dyDescent="0.45">
      <c r="A7" s="83">
        <v>2.5000000000000001E-5</v>
      </c>
      <c r="B7" s="59"/>
    </row>
    <row r="8" spans="1:3" x14ac:dyDescent="0.45">
      <c r="A8" s="83">
        <v>0</v>
      </c>
      <c r="B8" s="59"/>
    </row>
    <row r="9" spans="1:3" x14ac:dyDescent="0.45">
      <c r="A9" s="83"/>
      <c r="B9" s="59"/>
      <c r="C9" s="81"/>
    </row>
    <row r="10" spans="1:3" x14ac:dyDescent="0.45">
      <c r="A10" s="84"/>
    </row>
    <row r="11" spans="1:3" x14ac:dyDescent="0.45">
      <c r="A11" s="84"/>
    </row>
    <row r="12" spans="1:3" x14ac:dyDescent="0.45">
      <c r="A12" s="84"/>
    </row>
  </sheetData>
  <mergeCells count="1">
    <mergeCell ref="A1:B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00B0F0"/>
  </sheetPr>
  <dimension ref="A1:G17"/>
  <sheetViews>
    <sheetView topLeftCell="A2" workbookViewId="0">
      <selection activeCell="B3" sqref="B3"/>
    </sheetView>
  </sheetViews>
  <sheetFormatPr defaultColWidth="9" defaultRowHeight="16.75" x14ac:dyDescent="0.45"/>
  <cols>
    <col min="1" max="7" width="6.640625" style="2" customWidth="1"/>
    <col min="8" max="16384" width="9" style="2"/>
  </cols>
  <sheetData>
    <row r="1" spans="1:7" x14ac:dyDescent="0.45">
      <c r="A1" s="50"/>
      <c r="B1" s="224" t="s">
        <v>27</v>
      </c>
      <c r="C1" s="224"/>
      <c r="D1" s="224"/>
      <c r="E1" s="224"/>
      <c r="F1" s="224"/>
      <c r="G1" s="224"/>
    </row>
    <row r="2" spans="1:7" x14ac:dyDescent="0.45">
      <c r="A2" s="51" t="s">
        <v>25</v>
      </c>
      <c r="B2" s="47">
        <v>0.25</v>
      </c>
      <c r="C2" s="47">
        <v>0.1</v>
      </c>
      <c r="D2" s="47">
        <v>0.05</v>
      </c>
      <c r="E2" s="48">
        <v>2.5000000000000001E-2</v>
      </c>
      <c r="F2" s="47">
        <v>0.01</v>
      </c>
      <c r="G2" s="48">
        <v>5.0000000000000001E-3</v>
      </c>
    </row>
    <row r="3" spans="1:7" x14ac:dyDescent="0.45">
      <c r="A3" s="49">
        <v>1</v>
      </c>
      <c r="B3"/>
      <c r="C3"/>
      <c r="D3"/>
      <c r="E3"/>
      <c r="F3"/>
      <c r="G3"/>
    </row>
    <row r="4" spans="1:7" x14ac:dyDescent="0.45">
      <c r="A4" s="49">
        <v>2</v>
      </c>
      <c r="B4"/>
      <c r="C4"/>
      <c r="D4"/>
      <c r="E4"/>
      <c r="F4"/>
      <c r="G4"/>
    </row>
    <row r="5" spans="1:7" x14ac:dyDescent="0.45">
      <c r="A5" s="49">
        <v>3</v>
      </c>
      <c r="B5"/>
      <c r="C5"/>
      <c r="D5"/>
      <c r="E5"/>
      <c r="F5"/>
      <c r="G5"/>
    </row>
    <row r="6" spans="1:7" x14ac:dyDescent="0.45">
      <c r="A6" s="49">
        <v>4</v>
      </c>
      <c r="B6"/>
      <c r="C6"/>
      <c r="D6"/>
      <c r="E6"/>
      <c r="F6"/>
      <c r="G6"/>
    </row>
    <row r="7" spans="1:7" x14ac:dyDescent="0.45">
      <c r="A7" s="49">
        <v>5</v>
      </c>
      <c r="B7"/>
      <c r="C7"/>
      <c r="D7"/>
      <c r="E7"/>
      <c r="F7"/>
      <c r="G7"/>
    </row>
    <row r="8" spans="1:7" x14ac:dyDescent="0.45">
      <c r="A8" s="49">
        <v>6</v>
      </c>
      <c r="B8"/>
      <c r="C8"/>
      <c r="D8"/>
      <c r="E8"/>
      <c r="F8"/>
      <c r="G8"/>
    </row>
    <row r="9" spans="1:7" x14ac:dyDescent="0.45">
      <c r="A9" s="49">
        <v>7</v>
      </c>
      <c r="B9"/>
      <c r="C9"/>
      <c r="D9"/>
      <c r="E9"/>
      <c r="F9"/>
      <c r="G9"/>
    </row>
    <row r="10" spans="1:7" x14ac:dyDescent="0.45">
      <c r="A10" s="49">
        <v>8</v>
      </c>
      <c r="B10"/>
      <c r="C10"/>
      <c r="D10"/>
      <c r="E10"/>
      <c r="F10"/>
      <c r="G10"/>
    </row>
    <row r="11" spans="1:7" x14ac:dyDescent="0.45">
      <c r="A11" s="49">
        <v>9</v>
      </c>
      <c r="B11"/>
      <c r="C11"/>
      <c r="D11"/>
      <c r="E11"/>
      <c r="F11"/>
      <c r="G11"/>
    </row>
    <row r="12" spans="1:7" x14ac:dyDescent="0.45">
      <c r="A12" s="49">
        <v>10</v>
      </c>
      <c r="B12"/>
      <c r="C12"/>
      <c r="D12"/>
      <c r="E12"/>
      <c r="F12"/>
      <c r="G12"/>
    </row>
    <row r="13" spans="1:7" x14ac:dyDescent="0.45">
      <c r="A13" s="49">
        <v>11</v>
      </c>
      <c r="B13"/>
      <c r="C13"/>
      <c r="D13"/>
      <c r="E13"/>
      <c r="F13"/>
      <c r="G13"/>
    </row>
    <row r="14" spans="1:7" x14ac:dyDescent="0.45">
      <c r="A14" s="49">
        <v>12</v>
      </c>
      <c r="B14"/>
      <c r="C14"/>
      <c r="D14"/>
      <c r="E14"/>
      <c r="F14"/>
      <c r="G14"/>
    </row>
    <row r="15" spans="1:7" x14ac:dyDescent="0.45">
      <c r="A15" s="49">
        <v>13</v>
      </c>
      <c r="B15"/>
      <c r="C15"/>
      <c r="D15"/>
      <c r="E15"/>
      <c r="F15"/>
      <c r="G15"/>
    </row>
    <row r="16" spans="1:7" x14ac:dyDescent="0.45">
      <c r="A16" s="49">
        <v>14</v>
      </c>
      <c r="B16"/>
      <c r="C16"/>
      <c r="D16"/>
      <c r="E16"/>
      <c r="F16"/>
      <c r="G16"/>
    </row>
    <row r="17" spans="1:7" x14ac:dyDescent="0.45">
      <c r="A17" s="49">
        <v>15</v>
      </c>
      <c r="B17"/>
      <c r="C17"/>
      <c r="D17"/>
      <c r="E17"/>
      <c r="F17"/>
      <c r="G17"/>
    </row>
  </sheetData>
  <mergeCells count="1">
    <mergeCell ref="B1:G1"/>
  </mergeCells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workbookViewId="0">
      <selection activeCell="F19" sqref="F19"/>
    </sheetView>
  </sheetViews>
  <sheetFormatPr defaultColWidth="9" defaultRowHeight="16.75" x14ac:dyDescent="0.45"/>
  <cols>
    <col min="1" max="1" width="9" style="54"/>
    <col min="2" max="2" width="11.640625" style="54" customWidth="1"/>
    <col min="3" max="3" width="27.7109375" style="54" customWidth="1"/>
    <col min="4" max="5" width="9" style="54"/>
    <col min="6" max="6" width="9.640625" style="54" bestFit="1" customWidth="1"/>
    <col min="7" max="7" width="9" style="54"/>
    <col min="8" max="8" width="5.140625" style="54" bestFit="1" customWidth="1"/>
    <col min="9" max="9" width="9" style="54"/>
    <col min="10" max="10" width="11.640625" style="54" customWidth="1"/>
    <col min="11" max="16384" width="9" style="54"/>
  </cols>
  <sheetData>
    <row r="1" spans="1:10" x14ac:dyDescent="0.45">
      <c r="A1" s="220" t="s">
        <v>224</v>
      </c>
      <c r="B1" s="220"/>
      <c r="H1" s="218" t="s">
        <v>1177</v>
      </c>
      <c r="I1" s="220" t="s">
        <v>223</v>
      </c>
      <c r="J1" s="220"/>
    </row>
    <row r="2" spans="1:10" x14ac:dyDescent="0.45">
      <c r="A2" s="55" t="s">
        <v>225</v>
      </c>
      <c r="B2" s="56" t="s">
        <v>226</v>
      </c>
      <c r="D2" s="57"/>
      <c r="E2" s="57"/>
      <c r="F2" s="57"/>
      <c r="G2" s="57"/>
      <c r="I2" s="55" t="s">
        <v>222</v>
      </c>
      <c r="J2" s="56" t="s">
        <v>221</v>
      </c>
    </row>
    <row r="3" spans="1:10" x14ac:dyDescent="0.45">
      <c r="A3" s="58">
        <v>-3</v>
      </c>
      <c r="B3" s="58">
        <f>_xlfn.NORM.S.DIST(A3,TRUE)</f>
        <v>1.3498980316300933E-3</v>
      </c>
      <c r="D3" s="57"/>
      <c r="E3" s="57"/>
      <c r="F3"/>
      <c r="G3"/>
      <c r="H3"/>
      <c r="I3" s="58">
        <v>-3</v>
      </c>
      <c r="J3" s="58"/>
    </row>
    <row r="4" spans="1:10" x14ac:dyDescent="0.45">
      <c r="A4" s="58">
        <v>-1.96</v>
      </c>
      <c r="B4" s="58">
        <f t="shared" ref="B4:B11" si="0">_xlfn.NORM.S.DIST(A4,TRUE)</f>
        <v>2.4997895148220432E-2</v>
      </c>
      <c r="D4" s="57"/>
      <c r="E4" s="57"/>
      <c r="F4"/>
      <c r="G4"/>
      <c r="H4"/>
      <c r="I4" s="58">
        <v>-1.96</v>
      </c>
      <c r="J4" s="58"/>
    </row>
    <row r="5" spans="1:10" x14ac:dyDescent="0.45">
      <c r="A5" s="58">
        <f>-1.645</f>
        <v>-1.645</v>
      </c>
      <c r="B5" s="58">
        <f t="shared" si="0"/>
        <v>4.9984905539121376E-2</v>
      </c>
      <c r="C5" s="54" t="s">
        <v>227</v>
      </c>
      <c r="D5" s="57"/>
      <c r="E5" s="57"/>
      <c r="F5"/>
      <c r="G5"/>
      <c r="H5"/>
      <c r="I5" s="58">
        <f>-1.645</f>
        <v>-1.645</v>
      </c>
      <c r="J5" s="58"/>
    </row>
    <row r="6" spans="1:10" x14ac:dyDescent="0.45">
      <c r="A6" s="58">
        <v>0</v>
      </c>
      <c r="B6" s="58">
        <f t="shared" si="0"/>
        <v>0.5</v>
      </c>
      <c r="C6" s="54" t="s">
        <v>228</v>
      </c>
      <c r="D6" s="57"/>
      <c r="E6" s="57"/>
      <c r="F6"/>
      <c r="G6"/>
      <c r="H6"/>
      <c r="I6" s="58">
        <v>0</v>
      </c>
      <c r="J6" s="58"/>
    </row>
    <row r="7" spans="1:10" x14ac:dyDescent="0.45">
      <c r="A7" s="58">
        <v>0.5</v>
      </c>
      <c r="B7" s="58">
        <f t="shared" si="0"/>
        <v>0.69146246127401312</v>
      </c>
      <c r="D7" s="57"/>
      <c r="E7" s="57"/>
      <c r="F7"/>
      <c r="G7"/>
      <c r="H7"/>
      <c r="I7" s="58">
        <v>0.5</v>
      </c>
      <c r="J7" s="58"/>
    </row>
    <row r="8" spans="1:10" x14ac:dyDescent="0.45">
      <c r="A8" s="58">
        <v>1</v>
      </c>
      <c r="B8" s="58">
        <f t="shared" si="0"/>
        <v>0.84134474606854304</v>
      </c>
      <c r="D8" s="57"/>
      <c r="E8" s="57"/>
      <c r="F8"/>
      <c r="G8"/>
      <c r="H8"/>
      <c r="I8" s="58">
        <v>1</v>
      </c>
      <c r="J8" s="58"/>
    </row>
    <row r="9" spans="1:10" x14ac:dyDescent="0.45">
      <c r="A9" s="58">
        <v>1.645</v>
      </c>
      <c r="B9" s="58">
        <f t="shared" si="0"/>
        <v>0.95001509446087862</v>
      </c>
      <c r="D9" s="57"/>
      <c r="E9" s="57"/>
      <c r="F9" s="57"/>
      <c r="G9" s="57"/>
      <c r="I9" s="58">
        <v>1.645</v>
      </c>
      <c r="J9" s="58"/>
    </row>
    <row r="10" spans="1:10" x14ac:dyDescent="0.45">
      <c r="A10" s="58">
        <v>1.96</v>
      </c>
      <c r="B10" s="58">
        <f t="shared" si="0"/>
        <v>0.97500210485177952</v>
      </c>
      <c r="C10" s="54" t="s">
        <v>229</v>
      </c>
      <c r="D10" s="57"/>
      <c r="E10" s="57"/>
      <c r="F10" s="57"/>
      <c r="G10" s="57"/>
      <c r="I10" s="58">
        <v>1.96</v>
      </c>
      <c r="J10" s="58"/>
    </row>
    <row r="11" spans="1:10" x14ac:dyDescent="0.45">
      <c r="A11" s="58">
        <v>3</v>
      </c>
      <c r="B11" s="58">
        <f t="shared" si="0"/>
        <v>0.9986501019683699</v>
      </c>
      <c r="D11" s="57"/>
      <c r="E11" s="57"/>
      <c r="F11" s="57"/>
      <c r="G11" s="57"/>
      <c r="I11" s="58">
        <v>3</v>
      </c>
      <c r="J11" s="58"/>
    </row>
  </sheetData>
  <mergeCells count="2">
    <mergeCell ref="A1:B1"/>
    <mergeCell ref="I1:J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K28"/>
  <sheetViews>
    <sheetView workbookViewId="0">
      <selection activeCell="A3" sqref="A3"/>
    </sheetView>
  </sheetViews>
  <sheetFormatPr defaultColWidth="9" defaultRowHeight="16.75" x14ac:dyDescent="0.45"/>
  <cols>
    <col min="1" max="1" width="7.640625" style="2" customWidth="1"/>
    <col min="2" max="2" width="7.2109375" style="2" customWidth="1"/>
    <col min="3" max="3" width="6.7109375" style="2" customWidth="1"/>
    <col min="4" max="4" width="7.2109375" style="2" customWidth="1"/>
    <col min="5" max="5" width="6.85546875" style="2" customWidth="1"/>
    <col min="6" max="6" width="7.5" style="2" customWidth="1"/>
    <col min="7" max="7" width="3.640625" style="2" customWidth="1"/>
    <col min="8" max="9" width="6.7109375" style="2" customWidth="1"/>
    <col min="10" max="10" width="7.140625" style="2" customWidth="1"/>
    <col min="11" max="11" width="6" style="2" bestFit="1" customWidth="1"/>
    <col min="12" max="12" width="4" style="2" customWidth="1"/>
    <col min="13" max="16384" width="9" style="2"/>
  </cols>
  <sheetData>
    <row r="1" spans="1:11" x14ac:dyDescent="0.45">
      <c r="A1" s="2" t="s">
        <v>31</v>
      </c>
    </row>
    <row r="2" spans="1:11" x14ac:dyDescent="0.45">
      <c r="A2" s="2" t="s">
        <v>188</v>
      </c>
      <c r="H2" s="2" t="s">
        <v>32</v>
      </c>
    </row>
    <row r="3" spans="1:11" x14ac:dyDescent="0.45">
      <c r="B3" s="6" t="s">
        <v>33</v>
      </c>
      <c r="C3" s="6" t="s">
        <v>34</v>
      </c>
      <c r="D3" s="6" t="s">
        <v>35</v>
      </c>
      <c r="E3" s="6" t="s">
        <v>36</v>
      </c>
      <c r="F3" s="23" t="s">
        <v>37</v>
      </c>
      <c r="G3" s="6"/>
      <c r="I3" s="6" t="s">
        <v>33</v>
      </c>
      <c r="J3" s="6" t="s">
        <v>34</v>
      </c>
      <c r="K3" s="6" t="s">
        <v>35</v>
      </c>
    </row>
    <row r="4" spans="1:11" x14ac:dyDescent="0.45">
      <c r="A4" s="37" t="s">
        <v>38</v>
      </c>
      <c r="B4" s="38">
        <v>200</v>
      </c>
      <c r="C4" s="38">
        <v>75</v>
      </c>
      <c r="D4" s="38">
        <v>40</v>
      </c>
      <c r="E4" s="2">
        <f>SUM(B4:D4)</f>
        <v>315</v>
      </c>
      <c r="F4" s="11">
        <f>E4/$E$6</f>
        <v>0.54782608695652169</v>
      </c>
      <c r="G4" s="11"/>
      <c r="H4" s="7" t="s">
        <v>38</v>
      </c>
      <c r="I4" s="39">
        <f>B$7*$F4*$E$6</f>
        <v>136.95652173913041</v>
      </c>
      <c r="J4" s="39">
        <f t="shared" ref="I4:K5" si="0">C$7*$F4*$E$6</f>
        <v>79.434782608695642</v>
      </c>
      <c r="K4" s="39">
        <f t="shared" si="0"/>
        <v>98.608695652173907</v>
      </c>
    </row>
    <row r="5" spans="1:11" x14ac:dyDescent="0.45">
      <c r="A5" s="37" t="s">
        <v>39</v>
      </c>
      <c r="B5" s="38">
        <v>50</v>
      </c>
      <c r="C5" s="38">
        <v>70</v>
      </c>
      <c r="D5" s="38">
        <v>140</v>
      </c>
      <c r="E5" s="2">
        <f>SUM(B5:D5)</f>
        <v>260</v>
      </c>
      <c r="F5" s="11">
        <f>E5/$E$6</f>
        <v>0.45217391304347826</v>
      </c>
      <c r="G5" s="11"/>
      <c r="H5" s="7" t="s">
        <v>39</v>
      </c>
      <c r="I5" s="39">
        <f t="shared" si="0"/>
        <v>113.04347826086956</v>
      </c>
      <c r="J5" s="39">
        <f t="shared" si="0"/>
        <v>65.565217391304344</v>
      </c>
      <c r="K5" s="39">
        <f t="shared" si="0"/>
        <v>81.391304347826093</v>
      </c>
    </row>
    <row r="6" spans="1:11" x14ac:dyDescent="0.45">
      <c r="A6" s="37" t="s">
        <v>36</v>
      </c>
      <c r="B6" s="2">
        <f>SUM(B4:B5)</f>
        <v>250</v>
      </c>
      <c r="C6" s="2">
        <f>SUM(C4:C5)</f>
        <v>145</v>
      </c>
      <c r="D6" s="2">
        <f>SUM(D4:D5)</f>
        <v>180</v>
      </c>
      <c r="E6" s="2">
        <f>SUM(E4:E5)</f>
        <v>575</v>
      </c>
      <c r="F6" s="11">
        <f>E6/$E$6</f>
        <v>1</v>
      </c>
      <c r="G6" s="11"/>
      <c r="H6" s="6"/>
    </row>
    <row r="7" spans="1:11" x14ac:dyDescent="0.45">
      <c r="A7" s="37" t="s">
        <v>37</v>
      </c>
      <c r="B7" s="11">
        <f>B6/$E$6</f>
        <v>0.43478260869565216</v>
      </c>
      <c r="C7" s="11">
        <f>C6/$E$6</f>
        <v>0.25217391304347825</v>
      </c>
      <c r="D7" s="11">
        <f>D6/$E$6</f>
        <v>0.31304347826086959</v>
      </c>
      <c r="E7" s="11">
        <f>E6/$E$6</f>
        <v>1</v>
      </c>
    </row>
    <row r="8" spans="1:11" x14ac:dyDescent="0.45">
      <c r="A8" s="6"/>
      <c r="B8" s="11"/>
      <c r="C8" s="11"/>
      <c r="D8" s="11"/>
    </row>
    <row r="10" spans="1:11" x14ac:dyDescent="0.45">
      <c r="A10" s="6" t="s">
        <v>40</v>
      </c>
    </row>
    <row r="11" spans="1:11" x14ac:dyDescent="0.45">
      <c r="B11" s="13">
        <f t="shared" ref="B11:D12" si="1">(B4-I4)^2/I4</f>
        <v>29.020013802622529</v>
      </c>
      <c r="C11" s="13">
        <f t="shared" si="1"/>
        <v>0.24759049046905007</v>
      </c>
      <c r="D11" s="13">
        <f t="shared" si="1"/>
        <v>34.834445211256799</v>
      </c>
    </row>
    <row r="12" spans="1:11" x14ac:dyDescent="0.45">
      <c r="B12" s="13">
        <f t="shared" si="1"/>
        <v>35.158862876254176</v>
      </c>
      <c r="C12" s="13">
        <f t="shared" si="1"/>
        <v>0.29996540191442789</v>
      </c>
      <c r="D12" s="13">
        <f t="shared" si="1"/>
        <v>42.203270159791884</v>
      </c>
    </row>
    <row r="15" spans="1:11" x14ac:dyDescent="0.45">
      <c r="A15" s="6" t="s">
        <v>41</v>
      </c>
      <c r="B15" s="5">
        <f>SUM(B11:D12)</f>
        <v>141.76414794230885</v>
      </c>
      <c r="D15" s="2" t="s">
        <v>134</v>
      </c>
      <c r="E15" s="12">
        <f>_xlfn.CHISQ.DIST(B15,2,)</f>
        <v>8.2276614437258884E-32</v>
      </c>
      <c r="F15" s="12">
        <f>_xlfn.CHISQ.DIST.RT(B15,2)</f>
        <v>1.6455322887451775E-31</v>
      </c>
    </row>
    <row r="16" spans="1:11" x14ac:dyDescent="0.45">
      <c r="A16" s="6"/>
      <c r="E16" s="2" t="s">
        <v>321</v>
      </c>
    </row>
    <row r="17" spans="1:5" x14ac:dyDescent="0.45">
      <c r="A17" s="2" t="s">
        <v>42</v>
      </c>
      <c r="B17" s="7"/>
      <c r="C17" s="7"/>
      <c r="D17" s="6"/>
      <c r="E17" s="12"/>
    </row>
    <row r="18" spans="1:5" x14ac:dyDescent="0.45">
      <c r="B18" s="7" t="s">
        <v>33</v>
      </c>
      <c r="C18" s="7" t="s">
        <v>34</v>
      </c>
      <c r="D18" s="7" t="s">
        <v>35</v>
      </c>
      <c r="E18" s="7" t="s">
        <v>43</v>
      </c>
    </row>
    <row r="19" spans="1:5" x14ac:dyDescent="0.45">
      <c r="A19" s="37" t="s">
        <v>38</v>
      </c>
      <c r="B19" s="40">
        <f>B4/B$6</f>
        <v>0.8</v>
      </c>
      <c r="C19" s="11">
        <f t="shared" ref="C19:E20" si="2">C4/C$6</f>
        <v>0.51724137931034486</v>
      </c>
      <c r="D19" s="11">
        <f t="shared" si="2"/>
        <v>0.22222222222222221</v>
      </c>
      <c r="E19" s="11">
        <f t="shared" si="2"/>
        <v>0.54782608695652169</v>
      </c>
    </row>
    <row r="20" spans="1:5" x14ac:dyDescent="0.45">
      <c r="A20" s="37" t="s">
        <v>39</v>
      </c>
      <c r="B20" s="11">
        <f>B5/B$6</f>
        <v>0.2</v>
      </c>
      <c r="C20" s="11">
        <f>C5/C$6</f>
        <v>0.48275862068965519</v>
      </c>
      <c r="D20" s="40">
        <f>D5/D$6</f>
        <v>0.77777777777777779</v>
      </c>
      <c r="E20" s="11">
        <f t="shared" si="2"/>
        <v>0.45217391304347826</v>
      </c>
    </row>
    <row r="21" spans="1:5" x14ac:dyDescent="0.45">
      <c r="A21" s="37" t="s">
        <v>36</v>
      </c>
      <c r="B21" s="11">
        <f>SUM(B19:B20)</f>
        <v>1</v>
      </c>
      <c r="C21" s="11">
        <f>SUM(C19:C20)</f>
        <v>1</v>
      </c>
      <c r="D21" s="11">
        <f>SUM(D19:D20)</f>
        <v>1</v>
      </c>
      <c r="E21" s="11">
        <f>SUM(E19:E20)</f>
        <v>1</v>
      </c>
    </row>
    <row r="22" spans="1:5" x14ac:dyDescent="0.45">
      <c r="A22" s="6" t="s">
        <v>190</v>
      </c>
      <c r="B22" s="2">
        <f>B6</f>
        <v>250</v>
      </c>
      <c r="C22" s="2">
        <f>C6</f>
        <v>145</v>
      </c>
      <c r="D22" s="2">
        <f>D6</f>
        <v>180</v>
      </c>
      <c r="E22" s="2">
        <f>E6</f>
        <v>575</v>
      </c>
    </row>
    <row r="23" spans="1:5" x14ac:dyDescent="0.45">
      <c r="A23" s="6"/>
      <c r="E23" s="12"/>
    </row>
    <row r="24" spans="1:5" x14ac:dyDescent="0.45">
      <c r="A24" s="2" t="s">
        <v>44</v>
      </c>
      <c r="E24" s="12"/>
    </row>
    <row r="25" spans="1:5" x14ac:dyDescent="0.45">
      <c r="A25" s="2" t="s">
        <v>45</v>
      </c>
    </row>
    <row r="26" spans="1:5" x14ac:dyDescent="0.45">
      <c r="A26" s="2" t="s">
        <v>46</v>
      </c>
    </row>
    <row r="27" spans="1:5" x14ac:dyDescent="0.45">
      <c r="A27" s="2" t="s">
        <v>47</v>
      </c>
    </row>
    <row r="28" spans="1:5" x14ac:dyDescent="0.45">
      <c r="A28" s="2" t="s">
        <v>48</v>
      </c>
    </row>
  </sheetData>
  <phoneticPr fontId="3" type="noConversion"/>
  <pageMargins left="0.75" right="0.75" top="1" bottom="1" header="0.5" footer="0.5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00B0F0"/>
  </sheetPr>
  <dimension ref="A1:K23"/>
  <sheetViews>
    <sheetView workbookViewId="0">
      <selection activeCell="B4" sqref="B4"/>
    </sheetView>
  </sheetViews>
  <sheetFormatPr defaultColWidth="9" defaultRowHeight="16.75" x14ac:dyDescent="0.45"/>
  <cols>
    <col min="1" max="1" width="7.640625" style="2" customWidth="1"/>
    <col min="2" max="2" width="7.2109375" style="2" customWidth="1"/>
    <col min="3" max="3" width="6.7109375" style="2" customWidth="1"/>
    <col min="4" max="4" width="7.2109375" style="2" customWidth="1"/>
    <col min="5" max="5" width="6.85546875" style="2" customWidth="1"/>
    <col min="6" max="6" width="7.5" style="2" customWidth="1"/>
    <col min="7" max="7" width="3.640625" style="2" customWidth="1"/>
    <col min="8" max="9" width="6.7109375" style="2" customWidth="1"/>
    <col min="10" max="10" width="7.140625" style="2" customWidth="1"/>
    <col min="11" max="11" width="6" style="2" bestFit="1" customWidth="1"/>
    <col min="12" max="12" width="4" style="2" customWidth="1"/>
    <col min="13" max="16384" width="9" style="2"/>
  </cols>
  <sheetData>
    <row r="1" spans="1:11" x14ac:dyDescent="0.45">
      <c r="A1" s="2" t="s">
        <v>31</v>
      </c>
    </row>
    <row r="2" spans="1:11" x14ac:dyDescent="0.45">
      <c r="A2" s="2" t="s">
        <v>188</v>
      </c>
      <c r="H2" s="2" t="s">
        <v>32</v>
      </c>
    </row>
    <row r="3" spans="1:11" x14ac:dyDescent="0.45">
      <c r="B3" s="6" t="s">
        <v>33</v>
      </c>
      <c r="C3" s="6" t="s">
        <v>34</v>
      </c>
      <c r="D3" s="6" t="s">
        <v>35</v>
      </c>
      <c r="E3" s="6" t="s">
        <v>36</v>
      </c>
      <c r="F3" s="6" t="s">
        <v>37</v>
      </c>
      <c r="G3" s="6"/>
      <c r="I3" s="6" t="s">
        <v>33</v>
      </c>
      <c r="J3" s="6" t="s">
        <v>34</v>
      </c>
      <c r="K3" s="6" t="s">
        <v>35</v>
      </c>
    </row>
    <row r="4" spans="1:11" x14ac:dyDescent="0.45">
      <c r="A4" s="37" t="s">
        <v>38</v>
      </c>
      <c r="B4" s="38">
        <v>200</v>
      </c>
      <c r="C4" s="38">
        <v>75</v>
      </c>
      <c r="D4" s="38">
        <v>40</v>
      </c>
      <c r="G4" s="11"/>
      <c r="H4" s="7" t="s">
        <v>38</v>
      </c>
      <c r="I4" s="13"/>
      <c r="J4" s="13"/>
      <c r="K4" s="13"/>
    </row>
    <row r="5" spans="1:11" x14ac:dyDescent="0.45">
      <c r="A5" s="37" t="s">
        <v>39</v>
      </c>
      <c r="B5" s="38">
        <v>50</v>
      </c>
      <c r="C5" s="38">
        <v>70</v>
      </c>
      <c r="D5" s="38">
        <v>140</v>
      </c>
      <c r="G5" s="11"/>
      <c r="H5" s="7" t="s">
        <v>39</v>
      </c>
      <c r="I5" s="13"/>
      <c r="J5" s="13"/>
      <c r="K5" s="13"/>
    </row>
    <row r="6" spans="1:11" x14ac:dyDescent="0.45">
      <c r="A6" s="37" t="s">
        <v>36</v>
      </c>
      <c r="G6" s="11"/>
      <c r="H6" s="6"/>
    </row>
    <row r="7" spans="1:11" x14ac:dyDescent="0.45">
      <c r="A7" s="37" t="s">
        <v>37</v>
      </c>
    </row>
    <row r="8" spans="1:11" x14ac:dyDescent="0.45">
      <c r="A8" s="6"/>
      <c r="B8" s="11"/>
      <c r="C8" s="11"/>
      <c r="D8" s="11"/>
    </row>
    <row r="10" spans="1:11" x14ac:dyDescent="0.45">
      <c r="A10" s="6" t="s">
        <v>40</v>
      </c>
    </row>
    <row r="11" spans="1:11" x14ac:dyDescent="0.45">
      <c r="B11" s="13"/>
      <c r="C11" s="13"/>
      <c r="D11" s="13"/>
    </row>
    <row r="12" spans="1:11" x14ac:dyDescent="0.45">
      <c r="B12" s="13"/>
      <c r="C12" s="13"/>
      <c r="D12" s="13"/>
    </row>
    <row r="15" spans="1:11" x14ac:dyDescent="0.45">
      <c r="A15" s="6" t="s">
        <v>41</v>
      </c>
      <c r="D15" s="2" t="s">
        <v>134</v>
      </c>
    </row>
    <row r="16" spans="1:11" x14ac:dyDescent="0.45">
      <c r="A16" s="6"/>
      <c r="E16" s="12"/>
    </row>
    <row r="17" spans="1:5" x14ac:dyDescent="0.45">
      <c r="A17" s="2" t="s">
        <v>42</v>
      </c>
      <c r="B17" s="7"/>
      <c r="C17" s="7"/>
      <c r="D17" s="6"/>
      <c r="E17" s="12"/>
    </row>
    <row r="18" spans="1:5" x14ac:dyDescent="0.45">
      <c r="B18" s="7" t="s">
        <v>33</v>
      </c>
      <c r="C18" s="7" t="s">
        <v>34</v>
      </c>
      <c r="D18" s="7" t="s">
        <v>35</v>
      </c>
      <c r="E18" s="7" t="s">
        <v>43</v>
      </c>
    </row>
    <row r="19" spans="1:5" x14ac:dyDescent="0.45">
      <c r="A19" s="37" t="s">
        <v>38</v>
      </c>
    </row>
    <row r="20" spans="1:5" x14ac:dyDescent="0.45">
      <c r="A20" s="37" t="s">
        <v>39</v>
      </c>
    </row>
    <row r="21" spans="1:5" x14ac:dyDescent="0.45">
      <c r="A21" s="37" t="s">
        <v>36</v>
      </c>
    </row>
    <row r="22" spans="1:5" x14ac:dyDescent="0.45">
      <c r="A22" s="6" t="s">
        <v>190</v>
      </c>
    </row>
    <row r="23" spans="1:5" x14ac:dyDescent="0.45">
      <c r="A23" s="6"/>
      <c r="E23" s="12"/>
    </row>
  </sheetData>
  <phoneticPr fontId="3" type="noConversion"/>
  <pageMargins left="0.75" right="0.75" top="1" bottom="1" header="0.5" footer="0.5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K10"/>
  <sheetViews>
    <sheetView workbookViewId="0">
      <selection activeCell="E9" sqref="E9"/>
    </sheetView>
  </sheetViews>
  <sheetFormatPr defaultColWidth="9" defaultRowHeight="16.75" x14ac:dyDescent="0.45"/>
  <cols>
    <col min="1" max="1" width="9" style="2" customWidth="1"/>
    <col min="2" max="2" width="7.35546875" style="2" customWidth="1"/>
    <col min="3" max="3" width="7.7109375" style="2" customWidth="1"/>
    <col min="4" max="4" width="6.640625" style="2" bestFit="1" customWidth="1"/>
    <col min="5" max="6" width="7.140625" style="2" customWidth="1"/>
    <col min="7" max="7" width="3.35546875" style="2" customWidth="1"/>
    <col min="8" max="8" width="6.2109375" style="2" bestFit="1" customWidth="1"/>
    <col min="9" max="9" width="6.5" style="2" bestFit="1" customWidth="1"/>
    <col min="10" max="11" width="6" style="2" bestFit="1" customWidth="1"/>
    <col min="12" max="12" width="4" style="2" customWidth="1"/>
    <col min="13" max="16384" width="9" style="2"/>
  </cols>
  <sheetData>
    <row r="1" spans="1:11" x14ac:dyDescent="0.45">
      <c r="A1" s="2" t="s">
        <v>31</v>
      </c>
    </row>
    <row r="2" spans="1:11" x14ac:dyDescent="0.45">
      <c r="A2" s="2" t="s">
        <v>188</v>
      </c>
      <c r="H2" s="2" t="s">
        <v>32</v>
      </c>
    </row>
    <row r="3" spans="1:11" x14ac:dyDescent="0.45">
      <c r="B3" s="7" t="s">
        <v>33</v>
      </c>
      <c r="C3" s="7" t="s">
        <v>34</v>
      </c>
      <c r="D3" s="7" t="s">
        <v>35</v>
      </c>
      <c r="E3" s="7" t="s">
        <v>36</v>
      </c>
      <c r="F3" s="6" t="s">
        <v>37</v>
      </c>
      <c r="G3" s="6"/>
      <c r="I3" s="6" t="s">
        <v>33</v>
      </c>
      <c r="J3" s="6" t="s">
        <v>34</v>
      </c>
      <c r="K3" s="6" t="s">
        <v>35</v>
      </c>
    </row>
    <row r="4" spans="1:11" x14ac:dyDescent="0.45">
      <c r="A4" s="37" t="s">
        <v>38</v>
      </c>
      <c r="B4" s="38">
        <v>200</v>
      </c>
      <c r="C4" s="38">
        <v>75</v>
      </c>
      <c r="D4" s="38">
        <v>40</v>
      </c>
      <c r="E4" s="2">
        <f>SUM(B4:D4)</f>
        <v>315</v>
      </c>
      <c r="F4" s="11">
        <f>E4/$E$6</f>
        <v>0.54782608695652169</v>
      </c>
      <c r="G4" s="11"/>
      <c r="H4" s="7" t="s">
        <v>38</v>
      </c>
      <c r="I4" s="39">
        <f t="shared" ref="I4:K5" si="0">B$7*$F4*$E$6</f>
        <v>136.95652173913041</v>
      </c>
      <c r="J4" s="39">
        <f t="shared" si="0"/>
        <v>79.434782608695642</v>
      </c>
      <c r="K4" s="39">
        <f t="shared" si="0"/>
        <v>98.608695652173907</v>
      </c>
    </row>
    <row r="5" spans="1:11" x14ac:dyDescent="0.45">
      <c r="A5" s="37" t="s">
        <v>39</v>
      </c>
      <c r="B5" s="38">
        <v>50</v>
      </c>
      <c r="C5" s="38">
        <v>70</v>
      </c>
      <c r="D5" s="38">
        <v>140</v>
      </c>
      <c r="E5" s="2">
        <f>SUM(B5:D5)</f>
        <v>260</v>
      </c>
      <c r="F5" s="11">
        <f>E5/$E$6</f>
        <v>0.45217391304347826</v>
      </c>
      <c r="G5" s="11"/>
      <c r="H5" s="7" t="s">
        <v>39</v>
      </c>
      <c r="I5" s="39">
        <f t="shared" si="0"/>
        <v>113.04347826086956</v>
      </c>
      <c r="J5" s="39">
        <f t="shared" si="0"/>
        <v>65.565217391304344</v>
      </c>
      <c r="K5" s="39">
        <f t="shared" si="0"/>
        <v>81.391304347826093</v>
      </c>
    </row>
    <row r="6" spans="1:11" x14ac:dyDescent="0.45">
      <c r="A6" s="37" t="s">
        <v>36</v>
      </c>
      <c r="B6" s="2">
        <f>SUM(B4:B5)</f>
        <v>250</v>
      </c>
      <c r="C6" s="2">
        <f>SUM(C4:C5)</f>
        <v>145</v>
      </c>
      <c r="D6" s="2">
        <f>SUM(D4:D5)</f>
        <v>180</v>
      </c>
      <c r="E6" s="2">
        <f>SUM(E4:E5)</f>
        <v>575</v>
      </c>
      <c r="F6" s="11">
        <f>E6/$E$6</f>
        <v>1</v>
      </c>
      <c r="G6" s="11"/>
      <c r="H6" s="6"/>
    </row>
    <row r="7" spans="1:11" x14ac:dyDescent="0.45">
      <c r="A7" s="37" t="s">
        <v>37</v>
      </c>
      <c r="B7" s="11">
        <f>B6/$E$6</f>
        <v>0.43478260869565216</v>
      </c>
      <c r="C7" s="11">
        <f>C6/$E$6</f>
        <v>0.25217391304347825</v>
      </c>
      <c r="D7" s="11">
        <f>D6/$E$6</f>
        <v>0.31304347826086959</v>
      </c>
      <c r="E7" s="11">
        <f>E6/$E$6</f>
        <v>1</v>
      </c>
    </row>
    <row r="9" spans="1:11" x14ac:dyDescent="0.45">
      <c r="A9" s="2" t="s">
        <v>136</v>
      </c>
      <c r="E9" s="12">
        <f>CHITEST(B4:D5,I4:K5)</f>
        <v>1.6455322887451775E-31</v>
      </c>
      <c r="F9" s="2" t="s">
        <v>189</v>
      </c>
    </row>
    <row r="10" spans="1:11" x14ac:dyDescent="0.45">
      <c r="A10" s="2" t="s">
        <v>322</v>
      </c>
      <c r="D10" s="12"/>
      <c r="E10" s="12">
        <f>_xlfn.CHISQ.TEST(B4:D5,I4:K5)</f>
        <v>1.6455322887451775E-31</v>
      </c>
      <c r="F10" s="2" t="s">
        <v>323</v>
      </c>
    </row>
  </sheetData>
  <phoneticPr fontId="3" type="noConversion"/>
  <pageMargins left="0.75" right="0.75" top="1" bottom="1" header="0.5" footer="0.5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00B0F0"/>
  </sheetPr>
  <dimension ref="A1:K10"/>
  <sheetViews>
    <sheetView workbookViewId="0">
      <selection activeCell="A8" sqref="A8"/>
    </sheetView>
  </sheetViews>
  <sheetFormatPr defaultColWidth="9" defaultRowHeight="16.75" x14ac:dyDescent="0.45"/>
  <cols>
    <col min="1" max="1" width="9" style="2"/>
    <col min="2" max="2" width="7.35546875" style="2" customWidth="1"/>
    <col min="3" max="3" width="7.7109375" style="2" customWidth="1"/>
    <col min="4" max="4" width="6.640625" style="2" bestFit="1" customWidth="1"/>
    <col min="5" max="6" width="7.140625" style="2" customWidth="1"/>
    <col min="7" max="7" width="3.35546875" style="2" customWidth="1"/>
    <col min="8" max="8" width="6.2109375" style="2" bestFit="1" customWidth="1"/>
    <col min="9" max="9" width="6.5" style="2" bestFit="1" customWidth="1"/>
    <col min="10" max="11" width="6" style="2" bestFit="1" customWidth="1"/>
    <col min="12" max="12" width="4" style="2" customWidth="1"/>
    <col min="13" max="16384" width="9" style="2"/>
  </cols>
  <sheetData>
    <row r="1" spans="1:11" x14ac:dyDescent="0.45">
      <c r="A1" s="2" t="s">
        <v>31</v>
      </c>
    </row>
    <row r="2" spans="1:11" x14ac:dyDescent="0.45">
      <c r="A2" s="2" t="s">
        <v>188</v>
      </c>
      <c r="H2" s="2" t="s">
        <v>32</v>
      </c>
    </row>
    <row r="3" spans="1:11" x14ac:dyDescent="0.45">
      <c r="B3" s="7" t="s">
        <v>33</v>
      </c>
      <c r="C3" s="7" t="s">
        <v>34</v>
      </c>
      <c r="D3" s="7" t="s">
        <v>35</v>
      </c>
      <c r="E3" s="7" t="s">
        <v>36</v>
      </c>
      <c r="F3" s="6" t="s">
        <v>37</v>
      </c>
      <c r="G3" s="6"/>
      <c r="I3" s="6" t="s">
        <v>33</v>
      </c>
      <c r="J3" s="6" t="s">
        <v>34</v>
      </c>
      <c r="K3" s="6" t="s">
        <v>35</v>
      </c>
    </row>
    <row r="4" spans="1:11" x14ac:dyDescent="0.45">
      <c r="A4" s="37" t="s">
        <v>38</v>
      </c>
      <c r="B4" s="38">
        <v>200</v>
      </c>
      <c r="C4" s="38">
        <v>75</v>
      </c>
      <c r="D4" s="38">
        <v>40</v>
      </c>
      <c r="E4" s="2">
        <f>SUM(B4:D4)</f>
        <v>315</v>
      </c>
      <c r="F4" s="11">
        <f>E4/$E$6</f>
        <v>0.54782608695652169</v>
      </c>
      <c r="G4" s="11"/>
      <c r="H4" s="7" t="s">
        <v>38</v>
      </c>
      <c r="I4" s="39">
        <f t="shared" ref="I4:K5" si="0">B$7*$F4*$E$6</f>
        <v>136.95652173913041</v>
      </c>
      <c r="J4" s="39">
        <f t="shared" si="0"/>
        <v>79.434782608695642</v>
      </c>
      <c r="K4" s="39">
        <f t="shared" si="0"/>
        <v>98.608695652173907</v>
      </c>
    </row>
    <row r="5" spans="1:11" x14ac:dyDescent="0.45">
      <c r="A5" s="37" t="s">
        <v>39</v>
      </c>
      <c r="B5" s="38">
        <v>50</v>
      </c>
      <c r="C5" s="38">
        <v>70</v>
      </c>
      <c r="D5" s="38">
        <v>140</v>
      </c>
      <c r="E5" s="2">
        <f>SUM(B5:D5)</f>
        <v>260</v>
      </c>
      <c r="F5" s="11">
        <f>E5/$E$6</f>
        <v>0.45217391304347826</v>
      </c>
      <c r="G5" s="11"/>
      <c r="H5" s="7" t="s">
        <v>39</v>
      </c>
      <c r="I5" s="39">
        <f t="shared" si="0"/>
        <v>113.04347826086956</v>
      </c>
      <c r="J5" s="39">
        <f t="shared" si="0"/>
        <v>65.565217391304344</v>
      </c>
      <c r="K5" s="39">
        <f t="shared" si="0"/>
        <v>81.391304347826093</v>
      </c>
    </row>
    <row r="6" spans="1:11" x14ac:dyDescent="0.45">
      <c r="A6" s="37" t="s">
        <v>36</v>
      </c>
      <c r="B6" s="2">
        <f>SUM(B4:B5)</f>
        <v>250</v>
      </c>
      <c r="C6" s="2">
        <f>SUM(C4:C5)</f>
        <v>145</v>
      </c>
      <c r="D6" s="2">
        <f>SUM(D4:D5)</f>
        <v>180</v>
      </c>
      <c r="E6" s="2">
        <f>SUM(E4:E5)</f>
        <v>575</v>
      </c>
      <c r="F6" s="11">
        <f>E6/$E$6</f>
        <v>1</v>
      </c>
      <c r="G6" s="11"/>
      <c r="H6" s="6"/>
    </row>
    <row r="7" spans="1:11" x14ac:dyDescent="0.45">
      <c r="A7" s="37" t="s">
        <v>37</v>
      </c>
      <c r="B7" s="11">
        <f>B6/$E$6</f>
        <v>0.43478260869565216</v>
      </c>
      <c r="C7" s="11">
        <f>C6/$E$6</f>
        <v>0.25217391304347825</v>
      </c>
      <c r="D7" s="11">
        <f>D6/$E$6</f>
        <v>0.31304347826086959</v>
      </c>
      <c r="E7" s="11">
        <f>E6/$E$6</f>
        <v>1</v>
      </c>
    </row>
    <row r="9" spans="1:11" x14ac:dyDescent="0.45">
      <c r="A9" s="2" t="s">
        <v>136</v>
      </c>
      <c r="D9" s="12"/>
    </row>
    <row r="10" spans="1:11" x14ac:dyDescent="0.45">
      <c r="A10" s="2" t="s">
        <v>322</v>
      </c>
      <c r="D10" s="12"/>
    </row>
  </sheetData>
  <phoneticPr fontId="3" type="noConversion"/>
  <pageMargins left="0.75" right="0.75" top="1" bottom="1" header="0.5" footer="0.5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00B0F0"/>
  </sheetPr>
  <dimension ref="A1:H18"/>
  <sheetViews>
    <sheetView workbookViewId="0">
      <selection activeCell="A3" sqref="A3"/>
    </sheetView>
  </sheetViews>
  <sheetFormatPr defaultColWidth="9" defaultRowHeight="16.75" x14ac:dyDescent="0.45"/>
  <cols>
    <col min="1" max="1" width="9" style="1"/>
    <col min="2" max="2" width="7.640625" style="1" customWidth="1"/>
    <col min="3" max="3" width="7.2109375" style="1" customWidth="1"/>
    <col min="4" max="4" width="6.7109375" style="1" customWidth="1"/>
    <col min="5" max="5" width="3.85546875" style="1" customWidth="1"/>
    <col min="6" max="6" width="7.140625" style="1" customWidth="1"/>
    <col min="7" max="7" width="7.2109375" style="1" customWidth="1"/>
    <col min="8" max="8" width="7.85546875" style="1" customWidth="1"/>
    <col min="9" max="9" width="5.2109375" style="1" customWidth="1"/>
    <col min="10" max="16384" width="9" style="1"/>
  </cols>
  <sheetData>
    <row r="1" spans="1:8" x14ac:dyDescent="0.45">
      <c r="A1" s="1" t="s">
        <v>91</v>
      </c>
    </row>
    <row r="2" spans="1:8" x14ac:dyDescent="0.45">
      <c r="A2" s="1" t="s">
        <v>135</v>
      </c>
      <c r="F2" s="1" t="s">
        <v>65</v>
      </c>
    </row>
    <row r="3" spans="1:8" x14ac:dyDescent="0.45">
      <c r="B3" s="35" t="s">
        <v>137</v>
      </c>
      <c r="C3" s="36" t="s">
        <v>187</v>
      </c>
      <c r="D3" s="18" t="s">
        <v>95</v>
      </c>
      <c r="G3" s="35" t="s">
        <v>137</v>
      </c>
      <c r="H3" s="36" t="s">
        <v>187</v>
      </c>
    </row>
    <row r="4" spans="1:8" x14ac:dyDescent="0.45">
      <c r="A4" s="32" t="s">
        <v>92</v>
      </c>
      <c r="B4" s="33">
        <v>152</v>
      </c>
      <c r="C4" s="33">
        <v>72</v>
      </c>
      <c r="F4" s="32" t="s">
        <v>92</v>
      </c>
      <c r="G4" s="9"/>
      <c r="H4" s="9"/>
    </row>
    <row r="5" spans="1:8" x14ac:dyDescent="0.45">
      <c r="A5" s="32" t="s">
        <v>93</v>
      </c>
      <c r="B5" s="33">
        <v>86</v>
      </c>
      <c r="C5" s="33">
        <v>210</v>
      </c>
      <c r="F5" s="32" t="s">
        <v>93</v>
      </c>
      <c r="G5" s="9"/>
      <c r="H5" s="9"/>
    </row>
    <row r="6" spans="1:8" x14ac:dyDescent="0.45">
      <c r="A6" s="32" t="s">
        <v>94</v>
      </c>
      <c r="B6" s="33">
        <v>240</v>
      </c>
      <c r="C6" s="33">
        <v>45</v>
      </c>
      <c r="F6" s="32" t="s">
        <v>94</v>
      </c>
      <c r="G6" s="9"/>
      <c r="H6" s="9"/>
    </row>
    <row r="7" spans="1:8" x14ac:dyDescent="0.45">
      <c r="A7" s="32" t="s">
        <v>95</v>
      </c>
    </row>
    <row r="9" spans="1:8" x14ac:dyDescent="0.45">
      <c r="A9" s="1" t="s">
        <v>322</v>
      </c>
      <c r="D9" s="10"/>
    </row>
    <row r="10" spans="1:8" x14ac:dyDescent="0.45">
      <c r="A10" s="1" t="s">
        <v>96</v>
      </c>
      <c r="D10" s="10"/>
    </row>
    <row r="12" spans="1:8" x14ac:dyDescent="0.45">
      <c r="A12" s="1" t="s">
        <v>91</v>
      </c>
    </row>
    <row r="13" spans="1:8" x14ac:dyDescent="0.45">
      <c r="B13" s="35" t="s">
        <v>137</v>
      </c>
      <c r="C13" s="36" t="s">
        <v>187</v>
      </c>
      <c r="D13" s="18" t="s">
        <v>95</v>
      </c>
    </row>
    <row r="14" spans="1:8" x14ac:dyDescent="0.45">
      <c r="A14" s="32" t="s">
        <v>92</v>
      </c>
    </row>
    <row r="15" spans="1:8" x14ac:dyDescent="0.45">
      <c r="A15" s="32" t="s">
        <v>93</v>
      </c>
    </row>
    <row r="16" spans="1:8" x14ac:dyDescent="0.45">
      <c r="A16" s="32" t="s">
        <v>94</v>
      </c>
    </row>
    <row r="17" spans="1:1" x14ac:dyDescent="0.45">
      <c r="A17" s="32" t="s">
        <v>95</v>
      </c>
    </row>
    <row r="18" spans="1:1" x14ac:dyDescent="0.45">
      <c r="A18" s="32" t="s">
        <v>97</v>
      </c>
    </row>
  </sheetData>
  <phoneticPr fontId="3" type="noConversion"/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rgb="FF00B0F0"/>
  </sheetPr>
  <dimension ref="A1:F24"/>
  <sheetViews>
    <sheetView workbookViewId="0">
      <selection activeCell="A3" sqref="A3"/>
    </sheetView>
  </sheetViews>
  <sheetFormatPr defaultColWidth="9" defaultRowHeight="16.75" x14ac:dyDescent="0.45"/>
  <cols>
    <col min="1" max="1" width="7.140625" style="1" customWidth="1"/>
    <col min="2" max="2" width="10.640625" style="1" bestFit="1" customWidth="1"/>
    <col min="3" max="5" width="9" style="1"/>
    <col min="6" max="6" width="8.140625" style="1" bestFit="1" customWidth="1"/>
    <col min="7" max="16384" width="9" style="1"/>
  </cols>
  <sheetData>
    <row r="1" spans="1:6" x14ac:dyDescent="0.45">
      <c r="A1" s="1" t="s">
        <v>98</v>
      </c>
    </row>
    <row r="2" spans="1:6" x14ac:dyDescent="0.45">
      <c r="A2" s="1" t="s">
        <v>135</v>
      </c>
    </row>
    <row r="3" spans="1:6" x14ac:dyDescent="0.45">
      <c r="B3" s="18">
        <v>-30</v>
      </c>
      <c r="C3" s="18" t="s">
        <v>99</v>
      </c>
      <c r="D3" s="18" t="s">
        <v>100</v>
      </c>
      <c r="E3" s="18" t="s">
        <v>101</v>
      </c>
      <c r="F3" s="18" t="s">
        <v>95</v>
      </c>
    </row>
    <row r="4" spans="1:6" x14ac:dyDescent="0.45">
      <c r="A4" s="32" t="s">
        <v>102</v>
      </c>
      <c r="B4" s="33">
        <v>440</v>
      </c>
      <c r="C4" s="33">
        <v>568</v>
      </c>
      <c r="D4" s="33">
        <v>360</v>
      </c>
      <c r="E4" s="33">
        <v>260</v>
      </c>
    </row>
    <row r="5" spans="1:6" x14ac:dyDescent="0.45">
      <c r="A5" s="34" t="s">
        <v>103</v>
      </c>
      <c r="B5" s="33">
        <v>960</v>
      </c>
      <c r="C5" s="33">
        <v>1450</v>
      </c>
      <c r="D5" s="33">
        <v>820</v>
      </c>
      <c r="E5" s="33">
        <v>102</v>
      </c>
    </row>
    <row r="6" spans="1:6" x14ac:dyDescent="0.45">
      <c r="A6" s="34" t="s">
        <v>104</v>
      </c>
      <c r="B6" s="33">
        <v>264</v>
      </c>
      <c r="C6" s="33">
        <v>305</v>
      </c>
      <c r="D6" s="33">
        <v>162</v>
      </c>
      <c r="E6" s="33">
        <v>125</v>
      </c>
    </row>
    <row r="7" spans="1:6" x14ac:dyDescent="0.45">
      <c r="A7" s="34" t="s">
        <v>95</v>
      </c>
    </row>
    <row r="9" spans="1:6" x14ac:dyDescent="0.45">
      <c r="A9" s="1" t="s">
        <v>105</v>
      </c>
    </row>
    <row r="10" spans="1:6" x14ac:dyDescent="0.45">
      <c r="B10" s="18">
        <v>-30</v>
      </c>
      <c r="C10" s="18" t="s">
        <v>99</v>
      </c>
      <c r="D10" s="18" t="s">
        <v>100</v>
      </c>
      <c r="E10" s="18" t="s">
        <v>101</v>
      </c>
    </row>
    <row r="11" spans="1:6" x14ac:dyDescent="0.45">
      <c r="A11" s="32" t="s">
        <v>102</v>
      </c>
      <c r="B11" s="8"/>
      <c r="C11" s="8"/>
      <c r="D11" s="8"/>
      <c r="E11" s="8"/>
    </row>
    <row r="12" spans="1:6" x14ac:dyDescent="0.45">
      <c r="A12" s="34" t="s">
        <v>103</v>
      </c>
      <c r="B12" s="8"/>
      <c r="C12" s="8"/>
      <c r="D12" s="8"/>
      <c r="E12" s="8"/>
    </row>
    <row r="13" spans="1:6" x14ac:dyDescent="0.45">
      <c r="A13" s="34" t="s">
        <v>104</v>
      </c>
      <c r="B13" s="8"/>
      <c r="C13" s="8"/>
      <c r="D13" s="8"/>
      <c r="E13" s="8"/>
    </row>
    <row r="15" spans="1:6" x14ac:dyDescent="0.45">
      <c r="A15" s="1" t="s">
        <v>136</v>
      </c>
      <c r="D15" s="2"/>
    </row>
    <row r="16" spans="1:6" x14ac:dyDescent="0.45">
      <c r="A16" s="1" t="s">
        <v>106</v>
      </c>
    </row>
    <row r="18" spans="1:6" x14ac:dyDescent="0.45">
      <c r="A18" s="1" t="s">
        <v>98</v>
      </c>
    </row>
    <row r="19" spans="1:6" x14ac:dyDescent="0.45">
      <c r="B19" s="18">
        <v>-30</v>
      </c>
      <c r="C19" s="18" t="s">
        <v>99</v>
      </c>
      <c r="D19" s="18" t="s">
        <v>100</v>
      </c>
      <c r="E19" s="18" t="s">
        <v>101</v>
      </c>
      <c r="F19" s="18" t="s">
        <v>95</v>
      </c>
    </row>
    <row r="20" spans="1:6" x14ac:dyDescent="0.45">
      <c r="A20" s="32" t="s">
        <v>102</v>
      </c>
      <c r="B20" s="2"/>
      <c r="C20" s="2"/>
      <c r="D20" s="2"/>
      <c r="E20" s="2"/>
      <c r="F20" s="2"/>
    </row>
    <row r="21" spans="1:6" x14ac:dyDescent="0.45">
      <c r="A21" s="34" t="s">
        <v>103</v>
      </c>
      <c r="B21" s="2"/>
      <c r="C21" s="2"/>
      <c r="D21" s="2"/>
      <c r="E21" s="2"/>
      <c r="F21" s="2"/>
    </row>
    <row r="22" spans="1:6" x14ac:dyDescent="0.45">
      <c r="A22" s="34" t="s">
        <v>104</v>
      </c>
      <c r="B22" s="2"/>
      <c r="C22" s="2"/>
      <c r="D22" s="2"/>
      <c r="E22" s="2"/>
      <c r="F22" s="2"/>
    </row>
    <row r="23" spans="1:6" x14ac:dyDescent="0.45">
      <c r="A23" s="34" t="s">
        <v>95</v>
      </c>
      <c r="B23" s="2"/>
      <c r="C23" s="2"/>
      <c r="D23" s="2"/>
      <c r="E23" s="2"/>
      <c r="F23" s="2"/>
    </row>
    <row r="24" spans="1:6" x14ac:dyDescent="0.45">
      <c r="A24" s="34" t="s">
        <v>97</v>
      </c>
      <c r="B24" s="2"/>
      <c r="C24" s="2"/>
      <c r="D24" s="2"/>
      <c r="E24" s="2"/>
      <c r="F24" s="2"/>
    </row>
  </sheetData>
  <phoneticPr fontId="3" type="noConversion"/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L51"/>
  <sheetViews>
    <sheetView topLeftCell="G11" workbookViewId="0">
      <selection activeCell="H28" sqref="H28"/>
    </sheetView>
  </sheetViews>
  <sheetFormatPr defaultColWidth="9" defaultRowHeight="16.75" x14ac:dyDescent="0.45"/>
  <cols>
    <col min="1" max="1" width="5.35546875" style="2" customWidth="1"/>
    <col min="2" max="2" width="5.5" style="2" bestFit="1" customWidth="1"/>
    <col min="3" max="3" width="6" style="2" bestFit="1" customWidth="1"/>
    <col min="4" max="4" width="5.7109375" style="2" customWidth="1"/>
    <col min="5" max="5" width="6.5" style="2" bestFit="1" customWidth="1"/>
    <col min="6" max="6" width="4.140625" style="2" customWidth="1"/>
    <col min="7" max="7" width="12" style="2" bestFit="1" customWidth="1"/>
    <col min="8" max="8" width="7" style="2" customWidth="1"/>
    <col min="9" max="10" width="5.85546875" style="2" customWidth="1"/>
    <col min="11" max="11" width="5.7109375" style="2" customWidth="1"/>
    <col min="12" max="12" width="10" style="2" customWidth="1"/>
    <col min="13" max="16384" width="9" style="2"/>
  </cols>
  <sheetData>
    <row r="1" spans="1:12" ht="34.5" customHeight="1" x14ac:dyDescent="0.45">
      <c r="A1" s="85" t="s">
        <v>324</v>
      </c>
      <c r="B1" s="7" t="s">
        <v>50</v>
      </c>
      <c r="C1" s="7" t="s">
        <v>51</v>
      </c>
      <c r="D1" s="85" t="s">
        <v>52</v>
      </c>
      <c r="E1" s="7" t="s">
        <v>53</v>
      </c>
      <c r="F1" s="7"/>
    </row>
    <row r="2" spans="1:12" x14ac:dyDescent="0.45">
      <c r="A2" s="2">
        <v>1001</v>
      </c>
      <c r="B2" s="2">
        <v>1</v>
      </c>
      <c r="C2" s="2">
        <v>1</v>
      </c>
      <c r="D2" s="2">
        <v>1</v>
      </c>
      <c r="E2" s="2">
        <v>28000</v>
      </c>
      <c r="G2" s="2" t="s">
        <v>50</v>
      </c>
      <c r="H2" s="2" t="s">
        <v>130</v>
      </c>
    </row>
    <row r="3" spans="1:12" x14ac:dyDescent="0.45">
      <c r="A3" s="2">
        <v>1002</v>
      </c>
      <c r="B3" s="2">
        <v>2</v>
      </c>
      <c r="C3" s="2">
        <v>2</v>
      </c>
      <c r="D3" s="2">
        <v>2</v>
      </c>
      <c r="E3" s="2">
        <v>30000</v>
      </c>
      <c r="G3" s="2" t="s">
        <v>51</v>
      </c>
      <c r="H3" s="2" t="s">
        <v>325</v>
      </c>
    </row>
    <row r="4" spans="1:12" x14ac:dyDescent="0.45">
      <c r="A4" s="2">
        <v>1003</v>
      </c>
      <c r="B4" s="2">
        <v>1</v>
      </c>
      <c r="C4" s="2">
        <v>1</v>
      </c>
      <c r="D4" s="2">
        <v>1</v>
      </c>
      <c r="E4" s="2">
        <v>26000</v>
      </c>
      <c r="G4" s="2" t="s">
        <v>52</v>
      </c>
      <c r="H4" s="2" t="s">
        <v>62</v>
      </c>
    </row>
    <row r="5" spans="1:12" x14ac:dyDescent="0.45">
      <c r="A5" s="2">
        <v>1004</v>
      </c>
      <c r="B5" s="2">
        <v>2</v>
      </c>
      <c r="C5" s="2">
        <v>2</v>
      </c>
      <c r="D5" s="2">
        <v>2</v>
      </c>
      <c r="E5" s="2">
        <v>32000</v>
      </c>
      <c r="H5" s="2" t="s">
        <v>131</v>
      </c>
    </row>
    <row r="6" spans="1:12" x14ac:dyDescent="0.45">
      <c r="A6" s="2">
        <v>1005</v>
      </c>
      <c r="B6" s="2">
        <v>1</v>
      </c>
      <c r="C6" s="2">
        <v>1</v>
      </c>
      <c r="D6" s="2">
        <v>2</v>
      </c>
      <c r="E6" s="2">
        <v>45000</v>
      </c>
      <c r="H6" s="2" t="s">
        <v>132</v>
      </c>
    </row>
    <row r="7" spans="1:12" x14ac:dyDescent="0.45">
      <c r="A7" s="2">
        <v>1006</v>
      </c>
      <c r="B7" s="2">
        <v>1</v>
      </c>
      <c r="C7" s="2">
        <v>2</v>
      </c>
      <c r="D7" s="2">
        <v>3</v>
      </c>
      <c r="E7" s="2">
        <v>54000</v>
      </c>
      <c r="H7" s="2" t="s">
        <v>133</v>
      </c>
    </row>
    <row r="8" spans="1:12" x14ac:dyDescent="0.45">
      <c r="A8" s="2">
        <v>1007</v>
      </c>
      <c r="B8" s="2">
        <v>1</v>
      </c>
      <c r="C8" s="2">
        <v>1</v>
      </c>
      <c r="D8" s="2">
        <v>1</v>
      </c>
      <c r="E8" s="2">
        <v>31000</v>
      </c>
    </row>
    <row r="9" spans="1:12" x14ac:dyDescent="0.45">
      <c r="A9" s="2">
        <v>1008</v>
      </c>
      <c r="B9" s="2">
        <v>2</v>
      </c>
      <c r="C9" s="2">
        <v>3</v>
      </c>
      <c r="D9" s="2">
        <v>3</v>
      </c>
      <c r="E9" s="2">
        <v>62000</v>
      </c>
      <c r="F9"/>
      <c r="G9"/>
      <c r="H9"/>
      <c r="I9"/>
      <c r="J9"/>
      <c r="K9"/>
      <c r="L9"/>
    </row>
    <row r="10" spans="1:12" x14ac:dyDescent="0.45">
      <c r="A10" s="2">
        <v>1009</v>
      </c>
      <c r="B10" s="2">
        <v>2</v>
      </c>
      <c r="C10" s="2">
        <v>3</v>
      </c>
      <c r="D10" s="2">
        <v>3</v>
      </c>
      <c r="E10" s="2">
        <v>55000</v>
      </c>
      <c r="F10"/>
      <c r="G10" s="52" t="s">
        <v>66</v>
      </c>
      <c r="H10" s="52" t="s">
        <v>54</v>
      </c>
      <c r="I10"/>
      <c r="J10"/>
      <c r="K10"/>
      <c r="L10"/>
    </row>
    <row r="11" spans="1:12" x14ac:dyDescent="0.45">
      <c r="A11" s="2">
        <v>1010</v>
      </c>
      <c r="B11" s="2">
        <v>1</v>
      </c>
      <c r="C11" s="2">
        <v>2</v>
      </c>
      <c r="D11" s="2">
        <v>2</v>
      </c>
      <c r="E11" s="2">
        <v>38000</v>
      </c>
      <c r="F11"/>
      <c r="G11" s="52" t="s">
        <v>55</v>
      </c>
      <c r="H11" t="s">
        <v>56</v>
      </c>
      <c r="I11" t="s">
        <v>57</v>
      </c>
      <c r="J11" t="s">
        <v>58</v>
      </c>
      <c r="K11" t="s">
        <v>59</v>
      </c>
      <c r="L11"/>
    </row>
    <row r="12" spans="1:12" x14ac:dyDescent="0.45">
      <c r="A12" s="2">
        <v>1011</v>
      </c>
      <c r="B12" s="2">
        <v>2</v>
      </c>
      <c r="C12" s="2">
        <v>3</v>
      </c>
      <c r="D12" s="2">
        <v>2</v>
      </c>
      <c r="E12" s="2">
        <v>37000</v>
      </c>
      <c r="F12"/>
      <c r="G12" s="53" t="s">
        <v>61</v>
      </c>
      <c r="H12">
        <v>11</v>
      </c>
      <c r="I12">
        <v>1</v>
      </c>
      <c r="J12">
        <v>6</v>
      </c>
      <c r="K12">
        <v>18</v>
      </c>
      <c r="L12"/>
    </row>
    <row r="13" spans="1:12" x14ac:dyDescent="0.45">
      <c r="A13" s="2">
        <v>1012</v>
      </c>
      <c r="B13" s="2">
        <v>1</v>
      </c>
      <c r="C13" s="2">
        <v>1</v>
      </c>
      <c r="D13" s="2">
        <v>2</v>
      </c>
      <c r="E13" s="2">
        <v>30000</v>
      </c>
      <c r="F13"/>
      <c r="G13" s="53" t="s">
        <v>63</v>
      </c>
      <c r="H13">
        <v>2</v>
      </c>
      <c r="I13">
        <v>8</v>
      </c>
      <c r="J13">
        <v>5</v>
      </c>
      <c r="K13">
        <v>15</v>
      </c>
      <c r="L13"/>
    </row>
    <row r="14" spans="1:12" x14ac:dyDescent="0.45">
      <c r="A14" s="2">
        <v>1013</v>
      </c>
      <c r="B14" s="2">
        <v>1</v>
      </c>
      <c r="C14" s="2">
        <v>1</v>
      </c>
      <c r="D14" s="2">
        <v>3</v>
      </c>
      <c r="E14" s="2">
        <v>28500</v>
      </c>
      <c r="F14"/>
      <c r="G14" s="53" t="s">
        <v>64</v>
      </c>
      <c r="H14">
        <v>4</v>
      </c>
      <c r="I14">
        <v>2</v>
      </c>
      <c r="J14">
        <v>11</v>
      </c>
      <c r="K14">
        <v>17</v>
      </c>
      <c r="L14"/>
    </row>
    <row r="15" spans="1:12" x14ac:dyDescent="0.45">
      <c r="A15" s="2">
        <v>1014</v>
      </c>
      <c r="B15" s="2">
        <v>2</v>
      </c>
      <c r="C15" s="2">
        <v>3</v>
      </c>
      <c r="D15" s="2">
        <v>1</v>
      </c>
      <c r="E15" s="2">
        <v>50500</v>
      </c>
      <c r="F15"/>
      <c r="G15" s="53" t="s">
        <v>59</v>
      </c>
      <c r="H15">
        <v>17</v>
      </c>
      <c r="I15">
        <v>11</v>
      </c>
      <c r="J15">
        <v>22</v>
      </c>
      <c r="K15">
        <v>50</v>
      </c>
      <c r="L15"/>
    </row>
    <row r="16" spans="1:12" x14ac:dyDescent="0.45">
      <c r="A16" s="2">
        <v>1015</v>
      </c>
      <c r="B16" s="2">
        <v>1</v>
      </c>
      <c r="C16" s="2">
        <v>2</v>
      </c>
      <c r="D16" s="2">
        <v>2</v>
      </c>
      <c r="E16" s="2">
        <v>35600</v>
      </c>
      <c r="F16"/>
      <c r="G16"/>
      <c r="H16"/>
      <c r="I16"/>
      <c r="J16"/>
      <c r="K16"/>
      <c r="L16"/>
    </row>
    <row r="17" spans="1:12" x14ac:dyDescent="0.45">
      <c r="A17" s="2">
        <v>1016</v>
      </c>
      <c r="B17" s="2">
        <v>2</v>
      </c>
      <c r="C17" s="2">
        <v>3</v>
      </c>
      <c r="D17" s="2">
        <v>3</v>
      </c>
      <c r="E17" s="2">
        <v>61500</v>
      </c>
      <c r="F17"/>
      <c r="G17" s="6" t="s">
        <v>65</v>
      </c>
      <c r="L17"/>
    </row>
    <row r="18" spans="1:12" x14ac:dyDescent="0.45">
      <c r="A18" s="2">
        <v>1017</v>
      </c>
      <c r="B18" s="2">
        <v>1</v>
      </c>
      <c r="C18" s="2">
        <v>3</v>
      </c>
      <c r="D18" s="2">
        <v>3</v>
      </c>
      <c r="E18" s="2">
        <v>60500</v>
      </c>
      <c r="F18"/>
      <c r="G18" s="2" t="s">
        <v>52</v>
      </c>
      <c r="H18" s="2" t="s">
        <v>56</v>
      </c>
      <c r="I18" s="2" t="s">
        <v>57</v>
      </c>
      <c r="J18" s="2" t="s">
        <v>58</v>
      </c>
      <c r="L18"/>
    </row>
    <row r="19" spans="1:12" x14ac:dyDescent="0.45">
      <c r="A19" s="2">
        <v>1018</v>
      </c>
      <c r="B19" s="2">
        <v>2</v>
      </c>
      <c r="C19" s="2">
        <v>1</v>
      </c>
      <c r="D19" s="2">
        <v>1</v>
      </c>
      <c r="E19" s="2">
        <v>25000</v>
      </c>
      <c r="F19"/>
      <c r="G19" s="27" t="s">
        <v>61</v>
      </c>
      <c r="H19" s="31">
        <f t="shared" ref="H19:J21" si="0">H12/H$15*H12/$K12*$K$15</f>
        <v>19.77124183006536</v>
      </c>
      <c r="I19" s="31">
        <f t="shared" si="0"/>
        <v>0.25252525252525254</v>
      </c>
      <c r="J19" s="31">
        <f t="shared" si="0"/>
        <v>4.545454545454545</v>
      </c>
      <c r="L19"/>
    </row>
    <row r="20" spans="1:12" x14ac:dyDescent="0.45">
      <c r="A20" s="2">
        <v>1019</v>
      </c>
      <c r="B20" s="2">
        <v>2</v>
      </c>
      <c r="C20" s="2">
        <v>3</v>
      </c>
      <c r="D20" s="2">
        <v>3</v>
      </c>
      <c r="E20" s="2">
        <v>38000</v>
      </c>
      <c r="F20"/>
      <c r="G20" s="27" t="s">
        <v>63</v>
      </c>
      <c r="H20" s="31">
        <f t="shared" si="0"/>
        <v>0.78431372549019607</v>
      </c>
      <c r="I20" s="31">
        <f t="shared" si="0"/>
        <v>19.393939393939394</v>
      </c>
      <c r="J20" s="31">
        <f t="shared" si="0"/>
        <v>3.7878787878787872</v>
      </c>
      <c r="L20"/>
    </row>
    <row r="21" spans="1:12" x14ac:dyDescent="0.45">
      <c r="A21" s="2">
        <v>1020</v>
      </c>
      <c r="B21" s="2">
        <v>2</v>
      </c>
      <c r="C21" s="2">
        <v>3</v>
      </c>
      <c r="D21" s="2">
        <v>3</v>
      </c>
      <c r="E21" s="2">
        <v>42000</v>
      </c>
      <c r="F21"/>
      <c r="G21" s="27" t="s">
        <v>64</v>
      </c>
      <c r="H21" s="31">
        <f t="shared" si="0"/>
        <v>2.7681660899653981</v>
      </c>
      <c r="I21" s="31">
        <f t="shared" si="0"/>
        <v>1.0695187165775402</v>
      </c>
      <c r="J21" s="31">
        <f t="shared" si="0"/>
        <v>16.176470588235293</v>
      </c>
      <c r="L21"/>
    </row>
    <row r="22" spans="1:12" x14ac:dyDescent="0.45">
      <c r="A22" s="2">
        <v>1021</v>
      </c>
      <c r="B22" s="2">
        <v>1</v>
      </c>
      <c r="C22" s="2">
        <v>1</v>
      </c>
      <c r="D22" s="2">
        <v>1</v>
      </c>
      <c r="E22" s="2">
        <v>26000</v>
      </c>
      <c r="F22"/>
      <c r="L22"/>
    </row>
    <row r="23" spans="1:12" x14ac:dyDescent="0.45">
      <c r="A23" s="2">
        <v>1022</v>
      </c>
      <c r="B23" s="2">
        <v>1</v>
      </c>
      <c r="C23" s="2">
        <v>3</v>
      </c>
      <c r="D23" s="2">
        <v>1</v>
      </c>
      <c r="E23" s="2">
        <v>40000</v>
      </c>
      <c r="F23"/>
      <c r="G23" s="2" t="s">
        <v>107</v>
      </c>
      <c r="H23" s="2">
        <f t="shared" ref="H23:J25" si="1">(H12-H19)^2/H19</f>
        <v>3.89124183006536</v>
      </c>
      <c r="I23" s="2">
        <f t="shared" si="1"/>
        <v>2.2125252525252517</v>
      </c>
      <c r="J23" s="2">
        <f t="shared" si="1"/>
        <v>0.46545454545454579</v>
      </c>
      <c r="L23"/>
    </row>
    <row r="24" spans="1:12" x14ac:dyDescent="0.45">
      <c r="A24" s="2">
        <v>1023</v>
      </c>
      <c r="B24" s="2">
        <v>2</v>
      </c>
      <c r="C24" s="2">
        <v>3</v>
      </c>
      <c r="D24" s="2">
        <v>3</v>
      </c>
      <c r="E24" s="2">
        <v>52000</v>
      </c>
      <c r="F24"/>
      <c r="H24" s="2">
        <f t="shared" si="1"/>
        <v>1.8843137254901965</v>
      </c>
      <c r="I24" s="2">
        <f t="shared" si="1"/>
        <v>6.6939393939393952</v>
      </c>
      <c r="J24" s="2">
        <f t="shared" si="1"/>
        <v>0.38787878787878838</v>
      </c>
      <c r="L24"/>
    </row>
    <row r="25" spans="1:12" x14ac:dyDescent="0.45">
      <c r="A25" s="2">
        <v>1024</v>
      </c>
      <c r="B25" s="2">
        <v>2</v>
      </c>
      <c r="C25" s="2">
        <v>3</v>
      </c>
      <c r="D25" s="2">
        <v>3</v>
      </c>
      <c r="E25" s="2">
        <v>70000</v>
      </c>
      <c r="F25"/>
      <c r="H25" s="2">
        <f t="shared" si="1"/>
        <v>0.54816608996539773</v>
      </c>
      <c r="I25" s="2">
        <f t="shared" si="1"/>
        <v>0.80951871657754004</v>
      </c>
      <c r="J25" s="2">
        <f t="shared" si="1"/>
        <v>1.6564705882352939</v>
      </c>
      <c r="L25"/>
    </row>
    <row r="26" spans="1:12" x14ac:dyDescent="0.45">
      <c r="A26" s="2">
        <v>1025</v>
      </c>
      <c r="B26" s="2">
        <v>2</v>
      </c>
      <c r="C26" s="2">
        <v>3</v>
      </c>
      <c r="D26" s="2">
        <v>2</v>
      </c>
      <c r="E26" s="2">
        <v>56000</v>
      </c>
      <c r="F26"/>
      <c r="L26"/>
    </row>
    <row r="27" spans="1:12" x14ac:dyDescent="0.45">
      <c r="A27" s="2">
        <v>1026</v>
      </c>
      <c r="B27" s="2">
        <v>2</v>
      </c>
      <c r="C27" s="2">
        <v>3</v>
      </c>
      <c r="D27" s="2">
        <v>3</v>
      </c>
      <c r="E27" s="2">
        <v>58000</v>
      </c>
      <c r="F27"/>
      <c r="G27" s="2" t="s">
        <v>26</v>
      </c>
      <c r="H27" s="2">
        <f>SUM(H23:J25)</f>
        <v>18.549508930131768</v>
      </c>
      <c r="L27"/>
    </row>
    <row r="28" spans="1:12" x14ac:dyDescent="0.45">
      <c r="A28" s="2">
        <v>1027</v>
      </c>
      <c r="B28" s="2">
        <v>1</v>
      </c>
      <c r="C28" s="2">
        <v>1</v>
      </c>
      <c r="D28" s="2">
        <v>1</v>
      </c>
      <c r="E28" s="2">
        <v>36000</v>
      </c>
      <c r="F28"/>
      <c r="G28" s="2" t="s">
        <v>134</v>
      </c>
      <c r="H28" s="2">
        <f>_xlfn.CHISQ.TEST(H12:J14,H19:J21)</f>
        <v>9.6337809489827129E-4</v>
      </c>
      <c r="L28"/>
    </row>
    <row r="29" spans="1:12" x14ac:dyDescent="0.45">
      <c r="A29" s="2">
        <v>1028</v>
      </c>
      <c r="B29" s="2">
        <v>1</v>
      </c>
      <c r="C29" s="2">
        <v>1</v>
      </c>
      <c r="D29" s="2">
        <v>3</v>
      </c>
      <c r="E29" s="2">
        <v>27000</v>
      </c>
      <c r="F29"/>
      <c r="K29"/>
      <c r="L29"/>
    </row>
    <row r="30" spans="1:12" x14ac:dyDescent="0.45">
      <c r="A30" s="2">
        <v>1029</v>
      </c>
      <c r="B30" s="2">
        <v>2</v>
      </c>
      <c r="C30" s="2">
        <v>3</v>
      </c>
      <c r="D30" s="2">
        <v>1</v>
      </c>
      <c r="E30" s="2">
        <v>36000</v>
      </c>
      <c r="F30"/>
      <c r="K30"/>
      <c r="L30"/>
    </row>
    <row r="31" spans="1:12" x14ac:dyDescent="0.45">
      <c r="A31" s="2">
        <v>1030</v>
      </c>
      <c r="B31" s="2">
        <v>1</v>
      </c>
      <c r="C31" s="2">
        <v>1</v>
      </c>
      <c r="D31" s="2">
        <v>1</v>
      </c>
      <c r="E31" s="2">
        <v>26000</v>
      </c>
      <c r="F31"/>
      <c r="G31"/>
      <c r="H31"/>
      <c r="I31"/>
      <c r="J31"/>
      <c r="K31"/>
      <c r="L31"/>
    </row>
    <row r="32" spans="1:12" x14ac:dyDescent="0.45">
      <c r="A32" s="2">
        <v>1031</v>
      </c>
      <c r="B32" s="2">
        <v>2</v>
      </c>
      <c r="C32" s="2">
        <v>2</v>
      </c>
      <c r="D32" s="2">
        <v>2</v>
      </c>
      <c r="E32" s="2">
        <v>30000</v>
      </c>
      <c r="F32"/>
      <c r="G32"/>
      <c r="H32"/>
      <c r="I32"/>
      <c r="J32"/>
      <c r="K32"/>
      <c r="L32"/>
    </row>
    <row r="33" spans="1:12" x14ac:dyDescent="0.45">
      <c r="A33" s="2">
        <v>1032</v>
      </c>
      <c r="B33" s="2">
        <v>1</v>
      </c>
      <c r="C33" s="2">
        <v>3</v>
      </c>
      <c r="D33" s="2">
        <v>1</v>
      </c>
      <c r="E33" s="2">
        <v>54000</v>
      </c>
      <c r="F33"/>
      <c r="G33"/>
      <c r="H33"/>
      <c r="I33"/>
      <c r="J33"/>
      <c r="K33"/>
      <c r="L33"/>
    </row>
    <row r="34" spans="1:12" x14ac:dyDescent="0.45">
      <c r="A34" s="2">
        <v>1033</v>
      </c>
      <c r="B34" s="2">
        <v>2</v>
      </c>
      <c r="C34" s="2">
        <v>2</v>
      </c>
      <c r="D34" s="2">
        <v>2</v>
      </c>
      <c r="E34" s="2">
        <v>42000</v>
      </c>
      <c r="F34"/>
      <c r="G34"/>
      <c r="H34"/>
      <c r="I34"/>
      <c r="J34"/>
      <c r="K34"/>
      <c r="L34"/>
    </row>
    <row r="35" spans="1:12" x14ac:dyDescent="0.45">
      <c r="A35" s="2">
        <v>1034</v>
      </c>
      <c r="B35" s="2">
        <v>1</v>
      </c>
      <c r="C35" s="2">
        <v>3</v>
      </c>
      <c r="D35" s="2">
        <v>2</v>
      </c>
      <c r="E35" s="2">
        <v>37600</v>
      </c>
      <c r="F35"/>
      <c r="G35"/>
      <c r="H35"/>
      <c r="I35"/>
      <c r="J35"/>
      <c r="K35"/>
      <c r="L35"/>
    </row>
    <row r="36" spans="1:12" x14ac:dyDescent="0.45">
      <c r="A36" s="2">
        <v>1035</v>
      </c>
      <c r="B36" s="2">
        <v>1</v>
      </c>
      <c r="C36" s="2">
        <v>1</v>
      </c>
      <c r="D36" s="2">
        <v>1</v>
      </c>
      <c r="E36" s="2">
        <v>30200</v>
      </c>
      <c r="F36"/>
      <c r="K36"/>
      <c r="L36"/>
    </row>
    <row r="37" spans="1:12" x14ac:dyDescent="0.45">
      <c r="A37" s="2">
        <v>1036</v>
      </c>
      <c r="B37" s="2">
        <v>1</v>
      </c>
      <c r="C37" s="2">
        <v>1</v>
      </c>
      <c r="D37" s="2">
        <v>1</v>
      </c>
      <c r="E37" s="2">
        <v>28500</v>
      </c>
      <c r="K37"/>
    </row>
    <row r="38" spans="1:12" x14ac:dyDescent="0.45">
      <c r="A38" s="2">
        <v>1037</v>
      </c>
      <c r="B38" s="2">
        <v>2</v>
      </c>
      <c r="C38" s="2">
        <v>2</v>
      </c>
      <c r="D38" s="2">
        <v>2</v>
      </c>
      <c r="E38" s="2">
        <v>35600</v>
      </c>
      <c r="K38"/>
    </row>
    <row r="39" spans="1:12" x14ac:dyDescent="0.45">
      <c r="A39" s="2">
        <v>1038</v>
      </c>
      <c r="B39" s="2">
        <v>1</v>
      </c>
      <c r="C39" s="2">
        <v>3</v>
      </c>
      <c r="D39" s="2">
        <v>1</v>
      </c>
      <c r="E39" s="2">
        <v>48000</v>
      </c>
      <c r="K39"/>
    </row>
    <row r="40" spans="1:12" x14ac:dyDescent="0.45">
      <c r="A40" s="2">
        <v>1039</v>
      </c>
      <c r="B40" s="2">
        <v>2</v>
      </c>
      <c r="C40" s="2">
        <v>2</v>
      </c>
      <c r="D40" s="2">
        <v>3</v>
      </c>
      <c r="E40" s="2">
        <v>36400</v>
      </c>
      <c r="K40"/>
    </row>
    <row r="41" spans="1:12" x14ac:dyDescent="0.45">
      <c r="A41" s="2">
        <v>1040</v>
      </c>
      <c r="B41" s="2">
        <v>1</v>
      </c>
      <c r="C41" s="2">
        <v>3</v>
      </c>
      <c r="D41" s="2">
        <v>2</v>
      </c>
      <c r="E41" s="2">
        <v>51320</v>
      </c>
      <c r="K41"/>
    </row>
    <row r="42" spans="1:12" x14ac:dyDescent="0.45">
      <c r="A42" s="2">
        <v>1041</v>
      </c>
      <c r="B42" s="2">
        <v>1</v>
      </c>
      <c r="C42" s="2">
        <v>1</v>
      </c>
      <c r="D42" s="2">
        <v>1</v>
      </c>
      <c r="E42" s="2">
        <v>28500</v>
      </c>
      <c r="K42"/>
    </row>
    <row r="43" spans="1:12" x14ac:dyDescent="0.45">
      <c r="A43" s="2">
        <v>1042</v>
      </c>
      <c r="B43" s="2">
        <v>1</v>
      </c>
      <c r="C43" s="2">
        <v>1</v>
      </c>
      <c r="D43" s="2">
        <v>1</v>
      </c>
      <c r="E43" s="2">
        <v>26400</v>
      </c>
      <c r="K43"/>
    </row>
    <row r="44" spans="1:12" x14ac:dyDescent="0.45">
      <c r="A44" s="2">
        <v>1043</v>
      </c>
      <c r="B44" s="2">
        <v>2</v>
      </c>
      <c r="C44" s="2">
        <v>1</v>
      </c>
      <c r="D44" s="2">
        <v>3</v>
      </c>
      <c r="E44" s="2">
        <v>26000</v>
      </c>
      <c r="K44"/>
    </row>
    <row r="45" spans="1:12" x14ac:dyDescent="0.45">
      <c r="A45" s="2">
        <v>1044</v>
      </c>
      <c r="B45" s="2">
        <v>2</v>
      </c>
      <c r="C45" s="2">
        <v>3</v>
      </c>
      <c r="D45" s="2">
        <v>1</v>
      </c>
      <c r="E45" s="2">
        <v>51570</v>
      </c>
      <c r="K45"/>
    </row>
    <row r="46" spans="1:12" x14ac:dyDescent="0.45">
      <c r="A46" s="2">
        <v>1045</v>
      </c>
      <c r="B46" s="2">
        <v>1</v>
      </c>
      <c r="C46" s="2">
        <v>2</v>
      </c>
      <c r="D46" s="2">
        <v>1</v>
      </c>
      <c r="E46" s="2">
        <v>40400</v>
      </c>
      <c r="K46"/>
    </row>
    <row r="47" spans="1:12" x14ac:dyDescent="0.45">
      <c r="A47" s="2">
        <v>1046</v>
      </c>
      <c r="B47" s="2">
        <v>2</v>
      </c>
      <c r="C47" s="2">
        <v>3</v>
      </c>
      <c r="D47" s="2">
        <v>2</v>
      </c>
      <c r="E47" s="2">
        <v>50500</v>
      </c>
      <c r="K47"/>
    </row>
    <row r="48" spans="1:12" x14ac:dyDescent="0.45">
      <c r="A48" s="2">
        <v>1047</v>
      </c>
      <c r="B48" s="2">
        <v>1</v>
      </c>
      <c r="C48" s="2">
        <v>2</v>
      </c>
      <c r="D48" s="2">
        <v>2</v>
      </c>
      <c r="E48" s="2">
        <v>41000</v>
      </c>
    </row>
    <row r="49" spans="1:5" x14ac:dyDescent="0.45">
      <c r="A49" s="2">
        <v>1048</v>
      </c>
      <c r="B49" s="2">
        <v>1</v>
      </c>
      <c r="C49" s="2">
        <v>1</v>
      </c>
      <c r="D49" s="2">
        <v>3</v>
      </c>
      <c r="E49" s="2">
        <v>32900</v>
      </c>
    </row>
    <row r="50" spans="1:5" x14ac:dyDescent="0.45">
      <c r="A50" s="2">
        <v>1049</v>
      </c>
      <c r="B50" s="2">
        <v>2</v>
      </c>
      <c r="C50" s="2">
        <v>3</v>
      </c>
      <c r="D50" s="2">
        <v>3</v>
      </c>
      <c r="E50" s="2">
        <v>51000</v>
      </c>
    </row>
    <row r="51" spans="1:5" x14ac:dyDescent="0.45">
      <c r="A51" s="2">
        <v>1050</v>
      </c>
      <c r="B51" s="2">
        <v>1</v>
      </c>
      <c r="C51" s="2">
        <v>3</v>
      </c>
      <c r="D51" s="2">
        <v>3</v>
      </c>
      <c r="E51" s="2">
        <v>67000</v>
      </c>
    </row>
  </sheetData>
  <phoneticPr fontId="3" type="noConversion"/>
  <pageMargins left="0.75" right="0.75" top="1" bottom="1" header="0.5" footer="0.5"/>
  <pageSetup paperSize="9" orientation="portrait" r:id="rId2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rgb="FF00B0F0"/>
  </sheetPr>
  <dimension ref="A1:H51"/>
  <sheetViews>
    <sheetView workbookViewId="0">
      <selection activeCell="A2" sqref="A2"/>
    </sheetView>
  </sheetViews>
  <sheetFormatPr defaultColWidth="9" defaultRowHeight="16.75" x14ac:dyDescent="0.45"/>
  <cols>
    <col min="1" max="1" width="9.5" style="2" bestFit="1" customWidth="1"/>
    <col min="2" max="2" width="5.5" style="2" bestFit="1" customWidth="1"/>
    <col min="3" max="3" width="6" style="2" bestFit="1" customWidth="1"/>
    <col min="4" max="4" width="9.640625" style="2" customWidth="1"/>
    <col min="5" max="5" width="6.5" style="2" bestFit="1" customWidth="1"/>
    <col min="6" max="6" width="3.85546875" style="2" customWidth="1"/>
    <col min="7" max="7" width="11" style="2" customWidth="1"/>
    <col min="8" max="8" width="9.85546875" style="2" customWidth="1"/>
    <col min="9" max="9" width="6.640625" style="2" customWidth="1"/>
    <col min="10" max="11" width="5.7109375" style="2" customWidth="1"/>
    <col min="12" max="12" width="10" style="2" customWidth="1"/>
    <col min="13" max="16384" width="9" style="2"/>
  </cols>
  <sheetData>
    <row r="1" spans="1:8" x14ac:dyDescent="0.45">
      <c r="A1" s="6" t="s">
        <v>49</v>
      </c>
      <c r="B1" s="7" t="s">
        <v>50</v>
      </c>
      <c r="C1" s="7" t="s">
        <v>51</v>
      </c>
      <c r="D1" s="7" t="s">
        <v>52</v>
      </c>
      <c r="E1" s="7" t="s">
        <v>53</v>
      </c>
      <c r="F1" s="7"/>
    </row>
    <row r="2" spans="1:8" x14ac:dyDescent="0.45">
      <c r="A2" s="2">
        <v>1001</v>
      </c>
      <c r="B2" s="2">
        <v>1</v>
      </c>
      <c r="C2" s="2">
        <v>1</v>
      </c>
      <c r="D2" s="2">
        <v>1</v>
      </c>
      <c r="E2" s="2">
        <v>28000</v>
      </c>
      <c r="G2" s="2" t="s">
        <v>50</v>
      </c>
      <c r="H2" s="2" t="s">
        <v>130</v>
      </c>
    </row>
    <row r="3" spans="1:8" x14ac:dyDescent="0.45">
      <c r="A3" s="2">
        <v>1002</v>
      </c>
      <c r="B3" s="2">
        <v>2</v>
      </c>
      <c r="C3" s="2">
        <v>2</v>
      </c>
      <c r="D3" s="2">
        <v>2</v>
      </c>
      <c r="E3" s="2">
        <v>30000</v>
      </c>
      <c r="G3" s="2" t="s">
        <v>51</v>
      </c>
      <c r="H3" s="2" t="s">
        <v>60</v>
      </c>
    </row>
    <row r="4" spans="1:8" x14ac:dyDescent="0.45">
      <c r="A4" s="2">
        <v>1003</v>
      </c>
      <c r="B4" s="2">
        <v>1</v>
      </c>
      <c r="C4" s="2">
        <v>1</v>
      </c>
      <c r="D4" s="2">
        <v>1</v>
      </c>
      <c r="E4" s="2">
        <v>26000</v>
      </c>
      <c r="G4" s="2" t="s">
        <v>52</v>
      </c>
      <c r="H4" s="2" t="s">
        <v>62</v>
      </c>
    </row>
    <row r="5" spans="1:8" x14ac:dyDescent="0.45">
      <c r="A5" s="2">
        <v>1004</v>
      </c>
      <c r="B5" s="2">
        <v>2</v>
      </c>
      <c r="C5" s="2">
        <v>2</v>
      </c>
      <c r="D5" s="2">
        <v>2</v>
      </c>
      <c r="E5" s="2">
        <v>32000</v>
      </c>
      <c r="H5" s="2" t="s">
        <v>131</v>
      </c>
    </row>
    <row r="6" spans="1:8" x14ac:dyDescent="0.45">
      <c r="A6" s="2">
        <v>1005</v>
      </c>
      <c r="B6" s="2">
        <v>1</v>
      </c>
      <c r="C6" s="2">
        <v>1</v>
      </c>
      <c r="D6" s="2">
        <v>2</v>
      </c>
      <c r="E6" s="2">
        <v>45000</v>
      </c>
      <c r="H6" s="2" t="s">
        <v>132</v>
      </c>
    </row>
    <row r="7" spans="1:8" x14ac:dyDescent="0.45">
      <c r="A7" s="2">
        <v>1006</v>
      </c>
      <c r="B7" s="2">
        <v>1</v>
      </c>
      <c r="C7" s="2">
        <v>2</v>
      </c>
      <c r="D7" s="2">
        <v>3</v>
      </c>
      <c r="E7" s="2">
        <v>54000</v>
      </c>
      <c r="H7" s="2" t="s">
        <v>133</v>
      </c>
    </row>
    <row r="8" spans="1:8" x14ac:dyDescent="0.45">
      <c r="A8" s="2">
        <v>1007</v>
      </c>
      <c r="B8" s="2">
        <v>1</v>
      </c>
      <c r="C8" s="2">
        <v>1</v>
      </c>
      <c r="D8" s="2">
        <v>1</v>
      </c>
      <c r="E8" s="2">
        <v>31000</v>
      </c>
    </row>
    <row r="9" spans="1:8" x14ac:dyDescent="0.45">
      <c r="A9" s="2">
        <v>1008</v>
      </c>
      <c r="B9" s="2">
        <v>2</v>
      </c>
      <c r="C9" s="2">
        <v>3</v>
      </c>
      <c r="D9" s="2">
        <v>3</v>
      </c>
      <c r="E9" s="2">
        <v>62000</v>
      </c>
    </row>
    <row r="10" spans="1:8" x14ac:dyDescent="0.45">
      <c r="A10" s="2">
        <v>1009</v>
      </c>
      <c r="B10" s="2">
        <v>2</v>
      </c>
      <c r="C10" s="2">
        <v>3</v>
      </c>
      <c r="D10" s="2">
        <v>3</v>
      </c>
      <c r="E10" s="2">
        <v>55000</v>
      </c>
    </row>
    <row r="11" spans="1:8" x14ac:dyDescent="0.45">
      <c r="A11" s="2">
        <v>1010</v>
      </c>
      <c r="B11" s="2">
        <v>1</v>
      </c>
      <c r="C11" s="2">
        <v>2</v>
      </c>
      <c r="D11" s="2">
        <v>2</v>
      </c>
      <c r="E11" s="2">
        <v>38000</v>
      </c>
    </row>
    <row r="12" spans="1:8" x14ac:dyDescent="0.45">
      <c r="A12" s="2">
        <v>1011</v>
      </c>
      <c r="B12" s="2">
        <v>2</v>
      </c>
      <c r="C12" s="2">
        <v>3</v>
      </c>
      <c r="D12" s="2">
        <v>2</v>
      </c>
      <c r="E12" s="2">
        <v>37000</v>
      </c>
    </row>
    <row r="13" spans="1:8" x14ac:dyDescent="0.45">
      <c r="A13" s="2">
        <v>1012</v>
      </c>
      <c r="B13" s="2">
        <v>1</v>
      </c>
      <c r="C13" s="2">
        <v>1</v>
      </c>
      <c r="D13" s="2">
        <v>2</v>
      </c>
      <c r="E13" s="2">
        <v>30000</v>
      </c>
    </row>
    <row r="14" spans="1:8" x14ac:dyDescent="0.45">
      <c r="A14" s="2">
        <v>1013</v>
      </c>
      <c r="B14" s="2">
        <v>1</v>
      </c>
      <c r="C14" s="2">
        <v>1</v>
      </c>
      <c r="D14" s="2">
        <v>3</v>
      </c>
      <c r="E14" s="2">
        <v>28500</v>
      </c>
    </row>
    <row r="15" spans="1:8" x14ac:dyDescent="0.45">
      <c r="A15" s="2">
        <v>1014</v>
      </c>
      <c r="B15" s="2">
        <v>2</v>
      </c>
      <c r="C15" s="2">
        <v>3</v>
      </c>
      <c r="D15" s="2">
        <v>1</v>
      </c>
      <c r="E15" s="2">
        <v>50500</v>
      </c>
    </row>
    <row r="16" spans="1:8" x14ac:dyDescent="0.45">
      <c r="A16" s="2">
        <v>1015</v>
      </c>
      <c r="B16" s="2">
        <v>1</v>
      </c>
      <c r="C16" s="2">
        <v>2</v>
      </c>
      <c r="D16" s="2">
        <v>2</v>
      </c>
      <c r="E16" s="2">
        <v>35600</v>
      </c>
    </row>
    <row r="17" spans="1:5" x14ac:dyDescent="0.45">
      <c r="A17" s="2">
        <v>1016</v>
      </c>
      <c r="B17" s="2">
        <v>2</v>
      </c>
      <c r="C17" s="2">
        <v>3</v>
      </c>
      <c r="D17" s="2">
        <v>3</v>
      </c>
      <c r="E17" s="2">
        <v>61500</v>
      </c>
    </row>
    <row r="18" spans="1:5" x14ac:dyDescent="0.45">
      <c r="A18" s="2">
        <v>1017</v>
      </c>
      <c r="B18" s="2">
        <v>1</v>
      </c>
      <c r="C18" s="2">
        <v>3</v>
      </c>
      <c r="D18" s="2">
        <v>3</v>
      </c>
      <c r="E18" s="2">
        <v>60500</v>
      </c>
    </row>
    <row r="19" spans="1:5" x14ac:dyDescent="0.45">
      <c r="A19" s="2">
        <v>1018</v>
      </c>
      <c r="B19" s="2">
        <v>2</v>
      </c>
      <c r="C19" s="2">
        <v>1</v>
      </c>
      <c r="D19" s="2">
        <v>1</v>
      </c>
      <c r="E19" s="2">
        <v>25000</v>
      </c>
    </row>
    <row r="20" spans="1:5" x14ac:dyDescent="0.45">
      <c r="A20" s="2">
        <v>1019</v>
      </c>
      <c r="B20" s="2">
        <v>2</v>
      </c>
      <c r="C20" s="2">
        <v>3</v>
      </c>
      <c r="D20" s="2">
        <v>3</v>
      </c>
      <c r="E20" s="2">
        <v>38000</v>
      </c>
    </row>
    <row r="21" spans="1:5" x14ac:dyDescent="0.45">
      <c r="A21" s="2">
        <v>1020</v>
      </c>
      <c r="B21" s="2">
        <v>2</v>
      </c>
      <c r="C21" s="2">
        <v>3</v>
      </c>
      <c r="D21" s="2">
        <v>3</v>
      </c>
      <c r="E21" s="2">
        <v>42000</v>
      </c>
    </row>
    <row r="22" spans="1:5" x14ac:dyDescent="0.45">
      <c r="A22" s="2">
        <v>1021</v>
      </c>
      <c r="B22" s="2">
        <v>1</v>
      </c>
      <c r="C22" s="2">
        <v>1</v>
      </c>
      <c r="D22" s="2">
        <v>1</v>
      </c>
      <c r="E22" s="2">
        <v>26000</v>
      </c>
    </row>
    <row r="23" spans="1:5" x14ac:dyDescent="0.45">
      <c r="A23" s="2">
        <v>1022</v>
      </c>
      <c r="B23" s="2">
        <v>1</v>
      </c>
      <c r="C23" s="2">
        <v>3</v>
      </c>
      <c r="D23" s="2">
        <v>1</v>
      </c>
      <c r="E23" s="2">
        <v>40000</v>
      </c>
    </row>
    <row r="24" spans="1:5" x14ac:dyDescent="0.45">
      <c r="A24" s="2">
        <v>1023</v>
      </c>
      <c r="B24" s="2">
        <v>2</v>
      </c>
      <c r="C24" s="2">
        <v>3</v>
      </c>
      <c r="D24" s="2">
        <v>3</v>
      </c>
      <c r="E24" s="2">
        <v>52000</v>
      </c>
    </row>
    <row r="25" spans="1:5" x14ac:dyDescent="0.45">
      <c r="A25" s="2">
        <v>1024</v>
      </c>
      <c r="B25" s="2">
        <v>2</v>
      </c>
      <c r="C25" s="2">
        <v>3</v>
      </c>
      <c r="D25" s="2">
        <v>3</v>
      </c>
      <c r="E25" s="2">
        <v>70000</v>
      </c>
    </row>
    <row r="26" spans="1:5" x14ac:dyDescent="0.45">
      <c r="A26" s="2">
        <v>1025</v>
      </c>
      <c r="B26" s="2">
        <v>2</v>
      </c>
      <c r="C26" s="2">
        <v>3</v>
      </c>
      <c r="D26" s="2">
        <v>2</v>
      </c>
      <c r="E26" s="2">
        <v>56000</v>
      </c>
    </row>
    <row r="27" spans="1:5" x14ac:dyDescent="0.45">
      <c r="A27" s="2">
        <v>1026</v>
      </c>
      <c r="B27" s="2">
        <v>2</v>
      </c>
      <c r="C27" s="2">
        <v>3</v>
      </c>
      <c r="D27" s="2">
        <v>3</v>
      </c>
      <c r="E27" s="2">
        <v>58000</v>
      </c>
    </row>
    <row r="28" spans="1:5" x14ac:dyDescent="0.45">
      <c r="A28" s="2">
        <v>1027</v>
      </c>
      <c r="B28" s="2">
        <v>1</v>
      </c>
      <c r="C28" s="2">
        <v>1</v>
      </c>
      <c r="D28" s="2">
        <v>1</v>
      </c>
      <c r="E28" s="2">
        <v>36000</v>
      </c>
    </row>
    <row r="29" spans="1:5" x14ac:dyDescent="0.45">
      <c r="A29" s="2">
        <v>1028</v>
      </c>
      <c r="B29" s="2">
        <v>1</v>
      </c>
      <c r="C29" s="2">
        <v>1</v>
      </c>
      <c r="D29" s="2">
        <v>3</v>
      </c>
      <c r="E29" s="2">
        <v>27000</v>
      </c>
    </row>
    <row r="30" spans="1:5" x14ac:dyDescent="0.45">
      <c r="A30" s="2">
        <v>1029</v>
      </c>
      <c r="B30" s="2">
        <v>2</v>
      </c>
      <c r="C30" s="2">
        <v>3</v>
      </c>
      <c r="D30" s="2">
        <v>1</v>
      </c>
      <c r="E30" s="2">
        <v>36000</v>
      </c>
    </row>
    <row r="31" spans="1:5" x14ac:dyDescent="0.45">
      <c r="A31" s="2">
        <v>1030</v>
      </c>
      <c r="B31" s="2">
        <v>1</v>
      </c>
      <c r="C31" s="2">
        <v>1</v>
      </c>
      <c r="D31" s="2">
        <v>1</v>
      </c>
      <c r="E31" s="2">
        <v>26000</v>
      </c>
    </row>
    <row r="32" spans="1:5" x14ac:dyDescent="0.45">
      <c r="A32" s="2">
        <v>1031</v>
      </c>
      <c r="B32" s="2">
        <v>2</v>
      </c>
      <c r="C32" s="2">
        <v>2</v>
      </c>
      <c r="D32" s="2">
        <v>2</v>
      </c>
      <c r="E32" s="2">
        <v>30000</v>
      </c>
    </row>
    <row r="33" spans="1:5" x14ac:dyDescent="0.45">
      <c r="A33" s="2">
        <v>1032</v>
      </c>
      <c r="B33" s="2">
        <v>1</v>
      </c>
      <c r="C33" s="2">
        <v>3</v>
      </c>
      <c r="D33" s="2">
        <v>1</v>
      </c>
      <c r="E33" s="2">
        <v>54000</v>
      </c>
    </row>
    <row r="34" spans="1:5" x14ac:dyDescent="0.45">
      <c r="A34" s="2">
        <v>1033</v>
      </c>
      <c r="B34" s="2">
        <v>2</v>
      </c>
      <c r="C34" s="2">
        <v>2</v>
      </c>
      <c r="D34" s="2">
        <v>2</v>
      </c>
      <c r="E34" s="2">
        <v>42000</v>
      </c>
    </row>
    <row r="35" spans="1:5" x14ac:dyDescent="0.45">
      <c r="A35" s="2">
        <v>1034</v>
      </c>
      <c r="B35" s="2">
        <v>1</v>
      </c>
      <c r="C35" s="2">
        <v>3</v>
      </c>
      <c r="D35" s="2">
        <v>2</v>
      </c>
      <c r="E35" s="2">
        <v>37600</v>
      </c>
    </row>
    <row r="36" spans="1:5" x14ac:dyDescent="0.45">
      <c r="A36" s="2">
        <v>1035</v>
      </c>
      <c r="B36" s="2">
        <v>1</v>
      </c>
      <c r="C36" s="2">
        <v>1</v>
      </c>
      <c r="D36" s="2">
        <v>1</v>
      </c>
      <c r="E36" s="2">
        <v>30200</v>
      </c>
    </row>
    <row r="37" spans="1:5" x14ac:dyDescent="0.45">
      <c r="A37" s="2">
        <v>1036</v>
      </c>
      <c r="B37" s="2">
        <v>1</v>
      </c>
      <c r="C37" s="2">
        <v>1</v>
      </c>
      <c r="D37" s="2">
        <v>1</v>
      </c>
      <c r="E37" s="2">
        <v>28500</v>
      </c>
    </row>
    <row r="38" spans="1:5" x14ac:dyDescent="0.45">
      <c r="A38" s="2">
        <v>1037</v>
      </c>
      <c r="B38" s="2">
        <v>2</v>
      </c>
      <c r="C38" s="2">
        <v>2</v>
      </c>
      <c r="D38" s="2">
        <v>2</v>
      </c>
      <c r="E38" s="2">
        <v>35600</v>
      </c>
    </row>
    <row r="39" spans="1:5" x14ac:dyDescent="0.45">
      <c r="A39" s="2">
        <v>1038</v>
      </c>
      <c r="B39" s="2">
        <v>1</v>
      </c>
      <c r="C39" s="2">
        <v>3</v>
      </c>
      <c r="D39" s="2">
        <v>1</v>
      </c>
      <c r="E39" s="2">
        <v>48000</v>
      </c>
    </row>
    <row r="40" spans="1:5" x14ac:dyDescent="0.45">
      <c r="A40" s="2">
        <v>1039</v>
      </c>
      <c r="B40" s="2">
        <v>2</v>
      </c>
      <c r="C40" s="2">
        <v>2</v>
      </c>
      <c r="D40" s="2">
        <v>3</v>
      </c>
      <c r="E40" s="2">
        <v>36400</v>
      </c>
    </row>
    <row r="41" spans="1:5" x14ac:dyDescent="0.45">
      <c r="A41" s="2">
        <v>1040</v>
      </c>
      <c r="B41" s="2">
        <v>1</v>
      </c>
      <c r="C41" s="2">
        <v>3</v>
      </c>
      <c r="D41" s="2">
        <v>2</v>
      </c>
      <c r="E41" s="2">
        <v>51320</v>
      </c>
    </row>
    <row r="42" spans="1:5" x14ac:dyDescent="0.45">
      <c r="A42" s="2">
        <v>1041</v>
      </c>
      <c r="B42" s="2">
        <v>1</v>
      </c>
      <c r="C42" s="2">
        <v>1</v>
      </c>
      <c r="D42" s="2">
        <v>1</v>
      </c>
      <c r="E42" s="2">
        <v>28500</v>
      </c>
    </row>
    <row r="43" spans="1:5" x14ac:dyDescent="0.45">
      <c r="A43" s="2">
        <v>1042</v>
      </c>
      <c r="B43" s="2">
        <v>1</v>
      </c>
      <c r="C43" s="2">
        <v>1</v>
      </c>
      <c r="D43" s="2">
        <v>1</v>
      </c>
      <c r="E43" s="2">
        <v>26400</v>
      </c>
    </row>
    <row r="44" spans="1:5" x14ac:dyDescent="0.45">
      <c r="A44" s="2">
        <v>1043</v>
      </c>
      <c r="B44" s="2">
        <v>2</v>
      </c>
      <c r="C44" s="2">
        <v>1</v>
      </c>
      <c r="D44" s="2">
        <v>3</v>
      </c>
      <c r="E44" s="2">
        <v>26000</v>
      </c>
    </row>
    <row r="45" spans="1:5" x14ac:dyDescent="0.45">
      <c r="A45" s="2">
        <v>1044</v>
      </c>
      <c r="B45" s="2">
        <v>2</v>
      </c>
      <c r="C45" s="2">
        <v>3</v>
      </c>
      <c r="D45" s="2">
        <v>1</v>
      </c>
      <c r="E45" s="2">
        <v>51570</v>
      </c>
    </row>
    <row r="46" spans="1:5" x14ac:dyDescent="0.45">
      <c r="A46" s="2">
        <v>1045</v>
      </c>
      <c r="B46" s="2">
        <v>1</v>
      </c>
      <c r="C46" s="2">
        <v>2</v>
      </c>
      <c r="D46" s="2">
        <v>1</v>
      </c>
      <c r="E46" s="2">
        <v>40400</v>
      </c>
    </row>
    <row r="47" spans="1:5" x14ac:dyDescent="0.45">
      <c r="A47" s="2">
        <v>1046</v>
      </c>
      <c r="B47" s="2">
        <v>2</v>
      </c>
      <c r="C47" s="2">
        <v>3</v>
      </c>
      <c r="D47" s="2">
        <v>2</v>
      </c>
      <c r="E47" s="2">
        <v>50500</v>
      </c>
    </row>
    <row r="48" spans="1:5" x14ac:dyDescent="0.45">
      <c r="A48" s="2">
        <v>1047</v>
      </c>
      <c r="B48" s="2">
        <v>1</v>
      </c>
      <c r="C48" s="2">
        <v>2</v>
      </c>
      <c r="D48" s="2">
        <v>2</v>
      </c>
      <c r="E48" s="2">
        <v>41000</v>
      </c>
    </row>
    <row r="49" spans="1:5" x14ac:dyDescent="0.45">
      <c r="A49" s="2">
        <v>1048</v>
      </c>
      <c r="B49" s="2">
        <v>1</v>
      </c>
      <c r="C49" s="2">
        <v>1</v>
      </c>
      <c r="D49" s="2">
        <v>3</v>
      </c>
      <c r="E49" s="2">
        <v>32900</v>
      </c>
    </row>
    <row r="50" spans="1:5" x14ac:dyDescent="0.45">
      <c r="A50" s="2">
        <v>1049</v>
      </c>
      <c r="B50" s="2">
        <v>2</v>
      </c>
      <c r="C50" s="2">
        <v>3</v>
      </c>
      <c r="D50" s="2">
        <v>3</v>
      </c>
      <c r="E50" s="2">
        <v>51000</v>
      </c>
    </row>
    <row r="51" spans="1:5" x14ac:dyDescent="0.45">
      <c r="A51" s="2">
        <v>1050</v>
      </c>
      <c r="B51" s="2">
        <v>1</v>
      </c>
      <c r="C51" s="2">
        <v>3</v>
      </c>
      <c r="D51" s="2">
        <v>3</v>
      </c>
      <c r="E51" s="2">
        <v>67000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rgb="FF00B0F0"/>
  </sheetPr>
  <dimension ref="A1:H51"/>
  <sheetViews>
    <sheetView workbookViewId="0">
      <selection activeCell="B3" sqref="B3"/>
    </sheetView>
  </sheetViews>
  <sheetFormatPr defaultColWidth="9" defaultRowHeight="16.75" x14ac:dyDescent="0.45"/>
  <cols>
    <col min="1" max="1" width="9.5" style="2" bestFit="1" customWidth="1"/>
    <col min="2" max="2" width="5.5" style="2" bestFit="1" customWidth="1"/>
    <col min="3" max="3" width="6" style="2" bestFit="1" customWidth="1"/>
    <col min="4" max="4" width="9.640625" style="2" customWidth="1"/>
    <col min="5" max="5" width="6.5" style="2" bestFit="1" customWidth="1"/>
    <col min="6" max="6" width="3.85546875" style="2" customWidth="1"/>
    <col min="7" max="7" width="11" style="2" customWidth="1"/>
    <col min="8" max="8" width="9.85546875" style="2" customWidth="1"/>
    <col min="9" max="9" width="6.640625" style="2" customWidth="1"/>
    <col min="10" max="11" width="5.7109375" style="2" customWidth="1"/>
    <col min="12" max="12" width="10" style="2" customWidth="1"/>
    <col min="13" max="16384" width="9" style="2"/>
  </cols>
  <sheetData>
    <row r="1" spans="1:8" x14ac:dyDescent="0.45">
      <c r="A1" s="6" t="s">
        <v>49</v>
      </c>
      <c r="B1" s="7" t="s">
        <v>50</v>
      </c>
      <c r="C1" s="7" t="s">
        <v>51</v>
      </c>
      <c r="D1" s="7" t="s">
        <v>52</v>
      </c>
      <c r="E1" s="7" t="s">
        <v>53</v>
      </c>
      <c r="F1" s="7"/>
    </row>
    <row r="2" spans="1:8" x14ac:dyDescent="0.45">
      <c r="A2" s="2">
        <v>1001</v>
      </c>
      <c r="B2" s="2">
        <v>1</v>
      </c>
      <c r="C2" s="2">
        <v>1</v>
      </c>
      <c r="D2" s="2">
        <v>1</v>
      </c>
      <c r="E2" s="2">
        <v>28000</v>
      </c>
      <c r="G2" s="2" t="s">
        <v>50</v>
      </c>
      <c r="H2" s="2" t="s">
        <v>130</v>
      </c>
    </row>
    <row r="3" spans="1:8" x14ac:dyDescent="0.45">
      <c r="A3" s="2">
        <v>1002</v>
      </c>
      <c r="B3" s="2">
        <v>2</v>
      </c>
      <c r="C3" s="2">
        <v>2</v>
      </c>
      <c r="D3" s="2">
        <v>2</v>
      </c>
      <c r="E3" s="2">
        <v>30000</v>
      </c>
      <c r="G3" s="2" t="s">
        <v>51</v>
      </c>
      <c r="H3" s="2" t="s">
        <v>60</v>
      </c>
    </row>
    <row r="4" spans="1:8" x14ac:dyDescent="0.45">
      <c r="A4" s="2">
        <v>1003</v>
      </c>
      <c r="B4" s="2">
        <v>1</v>
      </c>
      <c r="C4" s="2">
        <v>1</v>
      </c>
      <c r="D4" s="2">
        <v>1</v>
      </c>
      <c r="E4" s="2">
        <v>26000</v>
      </c>
      <c r="G4" s="2" t="s">
        <v>52</v>
      </c>
      <c r="H4" s="2" t="s">
        <v>62</v>
      </c>
    </row>
    <row r="5" spans="1:8" x14ac:dyDescent="0.45">
      <c r="A5" s="2">
        <v>1004</v>
      </c>
      <c r="B5" s="2">
        <v>2</v>
      </c>
      <c r="C5" s="2">
        <v>2</v>
      </c>
      <c r="D5" s="2">
        <v>2</v>
      </c>
      <c r="E5" s="2">
        <v>32000</v>
      </c>
      <c r="H5" s="2" t="s">
        <v>131</v>
      </c>
    </row>
    <row r="6" spans="1:8" x14ac:dyDescent="0.45">
      <c r="A6" s="2">
        <v>1005</v>
      </c>
      <c r="B6" s="2">
        <v>1</v>
      </c>
      <c r="C6" s="2">
        <v>1</v>
      </c>
      <c r="D6" s="2">
        <v>2</v>
      </c>
      <c r="E6" s="2">
        <v>45000</v>
      </c>
      <c r="H6" s="2" t="s">
        <v>132</v>
      </c>
    </row>
    <row r="7" spans="1:8" x14ac:dyDescent="0.45">
      <c r="A7" s="2">
        <v>1006</v>
      </c>
      <c r="B7" s="2">
        <v>1</v>
      </c>
      <c r="C7" s="2">
        <v>2</v>
      </c>
      <c r="D7" s="2">
        <v>3</v>
      </c>
      <c r="E7" s="2">
        <v>54000</v>
      </c>
      <c r="H7" s="2" t="s">
        <v>133</v>
      </c>
    </row>
    <row r="8" spans="1:8" x14ac:dyDescent="0.45">
      <c r="A8" s="2">
        <v>1007</v>
      </c>
      <c r="B8" s="2">
        <v>1</v>
      </c>
      <c r="C8" s="2">
        <v>1</v>
      </c>
      <c r="D8" s="2">
        <v>1</v>
      </c>
      <c r="E8" s="2">
        <v>31000</v>
      </c>
    </row>
    <row r="9" spans="1:8" x14ac:dyDescent="0.45">
      <c r="A9" s="2">
        <v>1008</v>
      </c>
      <c r="B9" s="2">
        <v>2</v>
      </c>
      <c r="C9" s="2">
        <v>3</v>
      </c>
      <c r="D9" s="2">
        <v>3</v>
      </c>
      <c r="E9" s="2">
        <v>62000</v>
      </c>
    </row>
    <row r="10" spans="1:8" x14ac:dyDescent="0.45">
      <c r="A10" s="2">
        <v>1009</v>
      </c>
      <c r="B10" s="2">
        <v>2</v>
      </c>
      <c r="C10" s="2">
        <v>3</v>
      </c>
      <c r="D10" s="2">
        <v>3</v>
      </c>
      <c r="E10" s="2">
        <v>55000</v>
      </c>
    </row>
    <row r="11" spans="1:8" x14ac:dyDescent="0.45">
      <c r="A11" s="2">
        <v>1010</v>
      </c>
      <c r="B11" s="2">
        <v>1</v>
      </c>
      <c r="C11" s="2">
        <v>2</v>
      </c>
      <c r="D11" s="2">
        <v>2</v>
      </c>
      <c r="E11" s="2">
        <v>38000</v>
      </c>
    </row>
    <row r="12" spans="1:8" x14ac:dyDescent="0.45">
      <c r="A12" s="2">
        <v>1011</v>
      </c>
      <c r="B12" s="2">
        <v>2</v>
      </c>
      <c r="C12" s="2">
        <v>3</v>
      </c>
      <c r="D12" s="2">
        <v>2</v>
      </c>
      <c r="E12" s="2">
        <v>37000</v>
      </c>
    </row>
    <row r="13" spans="1:8" x14ac:dyDescent="0.45">
      <c r="A13" s="2">
        <v>1012</v>
      </c>
      <c r="B13" s="2">
        <v>1</v>
      </c>
      <c r="C13" s="2">
        <v>1</v>
      </c>
      <c r="D13" s="2">
        <v>2</v>
      </c>
      <c r="E13" s="2">
        <v>30000</v>
      </c>
    </row>
    <row r="14" spans="1:8" x14ac:dyDescent="0.45">
      <c r="A14" s="2">
        <v>1013</v>
      </c>
      <c r="B14" s="2">
        <v>1</v>
      </c>
      <c r="C14" s="2">
        <v>1</v>
      </c>
      <c r="D14" s="2">
        <v>3</v>
      </c>
      <c r="E14" s="2">
        <v>28500</v>
      </c>
    </row>
    <row r="15" spans="1:8" x14ac:dyDescent="0.45">
      <c r="A15" s="2">
        <v>1014</v>
      </c>
      <c r="B15" s="2">
        <v>2</v>
      </c>
      <c r="C15" s="2">
        <v>3</v>
      </c>
      <c r="D15" s="2">
        <v>1</v>
      </c>
      <c r="E15" s="2">
        <v>50500</v>
      </c>
    </row>
    <row r="16" spans="1:8" x14ac:dyDescent="0.45">
      <c r="A16" s="2">
        <v>1015</v>
      </c>
      <c r="B16" s="2">
        <v>1</v>
      </c>
      <c r="C16" s="2">
        <v>2</v>
      </c>
      <c r="D16" s="2">
        <v>2</v>
      </c>
      <c r="E16" s="2">
        <v>35600</v>
      </c>
    </row>
    <row r="17" spans="1:5" x14ac:dyDescent="0.45">
      <c r="A17" s="2">
        <v>1016</v>
      </c>
      <c r="B17" s="2">
        <v>2</v>
      </c>
      <c r="C17" s="2">
        <v>3</v>
      </c>
      <c r="D17" s="2">
        <v>3</v>
      </c>
      <c r="E17" s="2">
        <v>61500</v>
      </c>
    </row>
    <row r="18" spans="1:5" x14ac:dyDescent="0.45">
      <c r="A18" s="2">
        <v>1017</v>
      </c>
      <c r="B18" s="2">
        <v>1</v>
      </c>
      <c r="C18" s="2">
        <v>3</v>
      </c>
      <c r="D18" s="2">
        <v>3</v>
      </c>
      <c r="E18" s="2">
        <v>60500</v>
      </c>
    </row>
    <row r="19" spans="1:5" x14ac:dyDescent="0.45">
      <c r="A19" s="2">
        <v>1018</v>
      </c>
      <c r="B19" s="2">
        <v>2</v>
      </c>
      <c r="C19" s="2">
        <v>1</v>
      </c>
      <c r="D19" s="2">
        <v>1</v>
      </c>
      <c r="E19" s="2">
        <v>25000</v>
      </c>
    </row>
    <row r="20" spans="1:5" x14ac:dyDescent="0.45">
      <c r="A20" s="2">
        <v>1019</v>
      </c>
      <c r="B20" s="2">
        <v>2</v>
      </c>
      <c r="C20" s="2">
        <v>3</v>
      </c>
      <c r="D20" s="2">
        <v>3</v>
      </c>
      <c r="E20" s="2">
        <v>38000</v>
      </c>
    </row>
    <row r="21" spans="1:5" x14ac:dyDescent="0.45">
      <c r="A21" s="2">
        <v>1020</v>
      </c>
      <c r="B21" s="2">
        <v>2</v>
      </c>
      <c r="C21" s="2">
        <v>3</v>
      </c>
      <c r="D21" s="2">
        <v>3</v>
      </c>
      <c r="E21" s="2">
        <v>42000</v>
      </c>
    </row>
    <row r="22" spans="1:5" x14ac:dyDescent="0.45">
      <c r="A22" s="2">
        <v>1021</v>
      </c>
      <c r="B22" s="2">
        <v>1</v>
      </c>
      <c r="C22" s="2">
        <v>1</v>
      </c>
      <c r="D22" s="2">
        <v>1</v>
      </c>
      <c r="E22" s="2">
        <v>26000</v>
      </c>
    </row>
    <row r="23" spans="1:5" x14ac:dyDescent="0.45">
      <c r="A23" s="2">
        <v>1022</v>
      </c>
      <c r="B23" s="2">
        <v>1</v>
      </c>
      <c r="C23" s="2">
        <v>3</v>
      </c>
      <c r="D23" s="2">
        <v>1</v>
      </c>
      <c r="E23" s="2">
        <v>40000</v>
      </c>
    </row>
    <row r="24" spans="1:5" x14ac:dyDescent="0.45">
      <c r="A24" s="2">
        <v>1023</v>
      </c>
      <c r="B24" s="2">
        <v>2</v>
      </c>
      <c r="C24" s="2">
        <v>3</v>
      </c>
      <c r="D24" s="2">
        <v>3</v>
      </c>
      <c r="E24" s="2">
        <v>52000</v>
      </c>
    </row>
    <row r="25" spans="1:5" x14ac:dyDescent="0.45">
      <c r="A25" s="2">
        <v>1024</v>
      </c>
      <c r="B25" s="2">
        <v>2</v>
      </c>
      <c r="C25" s="2">
        <v>3</v>
      </c>
      <c r="D25" s="2">
        <v>3</v>
      </c>
      <c r="E25" s="2">
        <v>70000</v>
      </c>
    </row>
    <row r="26" spans="1:5" x14ac:dyDescent="0.45">
      <c r="A26" s="2">
        <v>1025</v>
      </c>
      <c r="B26" s="2">
        <v>2</v>
      </c>
      <c r="C26" s="2">
        <v>3</v>
      </c>
      <c r="D26" s="2">
        <v>2</v>
      </c>
      <c r="E26" s="2">
        <v>56000</v>
      </c>
    </row>
    <row r="27" spans="1:5" x14ac:dyDescent="0.45">
      <c r="A27" s="2">
        <v>1026</v>
      </c>
      <c r="B27" s="2">
        <v>2</v>
      </c>
      <c r="C27" s="2">
        <v>3</v>
      </c>
      <c r="D27" s="2">
        <v>3</v>
      </c>
      <c r="E27" s="2">
        <v>58000</v>
      </c>
    </row>
    <row r="28" spans="1:5" x14ac:dyDescent="0.45">
      <c r="A28" s="2">
        <v>1027</v>
      </c>
      <c r="B28" s="2">
        <v>1</v>
      </c>
      <c r="C28" s="2">
        <v>1</v>
      </c>
      <c r="D28" s="2">
        <v>1</v>
      </c>
      <c r="E28" s="2">
        <v>36000</v>
      </c>
    </row>
    <row r="29" spans="1:5" x14ac:dyDescent="0.45">
      <c r="A29" s="2">
        <v>1028</v>
      </c>
      <c r="B29" s="2">
        <v>1</v>
      </c>
      <c r="C29" s="2">
        <v>1</v>
      </c>
      <c r="D29" s="2">
        <v>3</v>
      </c>
      <c r="E29" s="2">
        <v>27000</v>
      </c>
    </row>
    <row r="30" spans="1:5" x14ac:dyDescent="0.45">
      <c r="A30" s="2">
        <v>1029</v>
      </c>
      <c r="B30" s="2">
        <v>2</v>
      </c>
      <c r="C30" s="2">
        <v>3</v>
      </c>
      <c r="D30" s="2">
        <v>1</v>
      </c>
      <c r="E30" s="2">
        <v>36000</v>
      </c>
    </row>
    <row r="31" spans="1:5" x14ac:dyDescent="0.45">
      <c r="A31" s="2">
        <v>1030</v>
      </c>
      <c r="B31" s="2">
        <v>1</v>
      </c>
      <c r="C31" s="2">
        <v>1</v>
      </c>
      <c r="D31" s="2">
        <v>1</v>
      </c>
      <c r="E31" s="2">
        <v>26000</v>
      </c>
    </row>
    <row r="32" spans="1:5" x14ac:dyDescent="0.45">
      <c r="A32" s="2">
        <v>1031</v>
      </c>
      <c r="B32" s="2">
        <v>2</v>
      </c>
      <c r="C32" s="2">
        <v>2</v>
      </c>
      <c r="D32" s="2">
        <v>2</v>
      </c>
      <c r="E32" s="2">
        <v>30000</v>
      </c>
    </row>
    <row r="33" spans="1:5" x14ac:dyDescent="0.45">
      <c r="A33" s="2">
        <v>1032</v>
      </c>
      <c r="B33" s="2">
        <v>1</v>
      </c>
      <c r="C33" s="2">
        <v>3</v>
      </c>
      <c r="D33" s="2">
        <v>1</v>
      </c>
      <c r="E33" s="2">
        <v>54000</v>
      </c>
    </row>
    <row r="34" spans="1:5" x14ac:dyDescent="0.45">
      <c r="A34" s="2">
        <v>1033</v>
      </c>
      <c r="B34" s="2">
        <v>2</v>
      </c>
      <c r="C34" s="2">
        <v>2</v>
      </c>
      <c r="D34" s="2">
        <v>2</v>
      </c>
      <c r="E34" s="2">
        <v>42000</v>
      </c>
    </row>
    <row r="35" spans="1:5" x14ac:dyDescent="0.45">
      <c r="A35" s="2">
        <v>1034</v>
      </c>
      <c r="B35" s="2">
        <v>1</v>
      </c>
      <c r="C35" s="2">
        <v>3</v>
      </c>
      <c r="D35" s="2">
        <v>2</v>
      </c>
      <c r="E35" s="2">
        <v>37600</v>
      </c>
    </row>
    <row r="36" spans="1:5" x14ac:dyDescent="0.45">
      <c r="A36" s="2">
        <v>1035</v>
      </c>
      <c r="B36" s="2">
        <v>1</v>
      </c>
      <c r="C36" s="2">
        <v>1</v>
      </c>
      <c r="D36" s="2">
        <v>1</v>
      </c>
      <c r="E36" s="2">
        <v>30200</v>
      </c>
    </row>
    <row r="37" spans="1:5" x14ac:dyDescent="0.45">
      <c r="A37" s="2">
        <v>1036</v>
      </c>
      <c r="B37" s="2">
        <v>1</v>
      </c>
      <c r="C37" s="2">
        <v>1</v>
      </c>
      <c r="D37" s="2">
        <v>1</v>
      </c>
      <c r="E37" s="2">
        <v>28500</v>
      </c>
    </row>
    <row r="38" spans="1:5" x14ac:dyDescent="0.45">
      <c r="A38" s="2">
        <v>1037</v>
      </c>
      <c r="B38" s="2">
        <v>2</v>
      </c>
      <c r="C38" s="2">
        <v>2</v>
      </c>
      <c r="D38" s="2">
        <v>2</v>
      </c>
      <c r="E38" s="2">
        <v>35600</v>
      </c>
    </row>
    <row r="39" spans="1:5" x14ac:dyDescent="0.45">
      <c r="A39" s="2">
        <v>1038</v>
      </c>
      <c r="B39" s="2">
        <v>1</v>
      </c>
      <c r="C39" s="2">
        <v>3</v>
      </c>
      <c r="D39" s="2">
        <v>1</v>
      </c>
      <c r="E39" s="2">
        <v>48000</v>
      </c>
    </row>
    <row r="40" spans="1:5" x14ac:dyDescent="0.45">
      <c r="A40" s="2">
        <v>1039</v>
      </c>
      <c r="B40" s="2">
        <v>2</v>
      </c>
      <c r="C40" s="2">
        <v>2</v>
      </c>
      <c r="D40" s="2">
        <v>3</v>
      </c>
      <c r="E40" s="2">
        <v>36400</v>
      </c>
    </row>
    <row r="41" spans="1:5" x14ac:dyDescent="0.45">
      <c r="A41" s="2">
        <v>1040</v>
      </c>
      <c r="B41" s="2">
        <v>1</v>
      </c>
      <c r="C41" s="2">
        <v>3</v>
      </c>
      <c r="D41" s="2">
        <v>2</v>
      </c>
      <c r="E41" s="2">
        <v>51320</v>
      </c>
    </row>
    <row r="42" spans="1:5" x14ac:dyDescent="0.45">
      <c r="A42" s="2">
        <v>1041</v>
      </c>
      <c r="B42" s="2">
        <v>1</v>
      </c>
      <c r="C42" s="2">
        <v>1</v>
      </c>
      <c r="D42" s="2">
        <v>1</v>
      </c>
      <c r="E42" s="2">
        <v>28500</v>
      </c>
    </row>
    <row r="43" spans="1:5" x14ac:dyDescent="0.45">
      <c r="A43" s="2">
        <v>1042</v>
      </c>
      <c r="B43" s="2">
        <v>1</v>
      </c>
      <c r="C43" s="2">
        <v>1</v>
      </c>
      <c r="D43" s="2">
        <v>1</v>
      </c>
      <c r="E43" s="2">
        <v>26400</v>
      </c>
    </row>
    <row r="44" spans="1:5" x14ac:dyDescent="0.45">
      <c r="A44" s="2">
        <v>1043</v>
      </c>
      <c r="B44" s="2">
        <v>2</v>
      </c>
      <c r="C44" s="2">
        <v>1</v>
      </c>
      <c r="D44" s="2">
        <v>3</v>
      </c>
      <c r="E44" s="2">
        <v>26000</v>
      </c>
    </row>
    <row r="45" spans="1:5" x14ac:dyDescent="0.45">
      <c r="A45" s="2">
        <v>1044</v>
      </c>
      <c r="B45" s="2">
        <v>2</v>
      </c>
      <c r="C45" s="2">
        <v>3</v>
      </c>
      <c r="D45" s="2">
        <v>1</v>
      </c>
      <c r="E45" s="2">
        <v>51570</v>
      </c>
    </row>
    <row r="46" spans="1:5" x14ac:dyDescent="0.45">
      <c r="A46" s="2">
        <v>1045</v>
      </c>
      <c r="B46" s="2">
        <v>1</v>
      </c>
      <c r="C46" s="2">
        <v>2</v>
      </c>
      <c r="D46" s="2">
        <v>1</v>
      </c>
      <c r="E46" s="2">
        <v>40400</v>
      </c>
    </row>
    <row r="47" spans="1:5" x14ac:dyDescent="0.45">
      <c r="A47" s="2">
        <v>1046</v>
      </c>
      <c r="B47" s="2">
        <v>2</v>
      </c>
      <c r="C47" s="2">
        <v>3</v>
      </c>
      <c r="D47" s="2">
        <v>2</v>
      </c>
      <c r="E47" s="2">
        <v>50500</v>
      </c>
    </row>
    <row r="48" spans="1:5" x14ac:dyDescent="0.45">
      <c r="A48" s="2">
        <v>1047</v>
      </c>
      <c r="B48" s="2">
        <v>1</v>
      </c>
      <c r="C48" s="2">
        <v>2</v>
      </c>
      <c r="D48" s="2">
        <v>2</v>
      </c>
      <c r="E48" s="2">
        <v>41000</v>
      </c>
    </row>
    <row r="49" spans="1:5" x14ac:dyDescent="0.45">
      <c r="A49" s="2">
        <v>1048</v>
      </c>
      <c r="B49" s="2">
        <v>1</v>
      </c>
      <c r="C49" s="2">
        <v>1</v>
      </c>
      <c r="D49" s="2">
        <v>3</v>
      </c>
      <c r="E49" s="2">
        <v>32900</v>
      </c>
    </row>
    <row r="50" spans="1:5" x14ac:dyDescent="0.45">
      <c r="A50" s="2">
        <v>1049</v>
      </c>
      <c r="B50" s="2">
        <v>2</v>
      </c>
      <c r="C50" s="2">
        <v>3</v>
      </c>
      <c r="D50" s="2">
        <v>3</v>
      </c>
      <c r="E50" s="2">
        <v>51000</v>
      </c>
    </row>
    <row r="51" spans="1:5" x14ac:dyDescent="0.45">
      <c r="A51" s="2">
        <v>1050</v>
      </c>
      <c r="B51" s="2">
        <v>1</v>
      </c>
      <c r="C51" s="2">
        <v>3</v>
      </c>
      <c r="D51" s="2">
        <v>3</v>
      </c>
      <c r="E51" s="2">
        <v>67000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O51"/>
  <sheetViews>
    <sheetView topLeftCell="G1" workbookViewId="0">
      <selection activeCell="G10" sqref="G10"/>
    </sheetView>
  </sheetViews>
  <sheetFormatPr defaultColWidth="9" defaultRowHeight="16.75" x14ac:dyDescent="0.45"/>
  <cols>
    <col min="1" max="1" width="9.5" style="2" bestFit="1" customWidth="1"/>
    <col min="2" max="2" width="5.5" style="2" bestFit="1" customWidth="1"/>
    <col min="3" max="3" width="6" style="2" bestFit="1" customWidth="1"/>
    <col min="4" max="4" width="9.640625" style="2" customWidth="1"/>
    <col min="5" max="5" width="6.5" style="2" bestFit="1" customWidth="1"/>
    <col min="6" max="6" width="6.5" style="2" customWidth="1"/>
    <col min="7" max="7" width="14.140625" style="2" customWidth="1"/>
    <col min="8" max="11" width="9" style="2" customWidth="1"/>
    <col min="12" max="12" width="5.7109375" style="2" customWidth="1"/>
    <col min="13" max="13" width="11.7109375" style="2" bestFit="1" customWidth="1"/>
    <col min="14" max="14" width="12.85546875" style="2" bestFit="1" customWidth="1"/>
    <col min="15" max="15" width="19.35546875" style="2" bestFit="1" customWidth="1"/>
    <col min="16" max="16384" width="9" style="2"/>
  </cols>
  <sheetData>
    <row r="1" spans="1:15" x14ac:dyDescent="0.45">
      <c r="A1" s="6" t="s">
        <v>49</v>
      </c>
      <c r="B1" s="7" t="s">
        <v>50</v>
      </c>
      <c r="C1" s="7" t="s">
        <v>51</v>
      </c>
      <c r="D1" s="7" t="s">
        <v>52</v>
      </c>
      <c r="E1" s="7" t="s">
        <v>53</v>
      </c>
      <c r="F1" s="7"/>
    </row>
    <row r="2" spans="1:15" x14ac:dyDescent="0.45">
      <c r="A2" s="2">
        <v>1001</v>
      </c>
      <c r="B2" s="2">
        <v>1</v>
      </c>
      <c r="C2" s="2">
        <v>1</v>
      </c>
      <c r="D2" s="2">
        <v>1</v>
      </c>
      <c r="E2" s="2">
        <v>28000</v>
      </c>
      <c r="G2" s="2" t="s">
        <v>50</v>
      </c>
      <c r="H2" s="2" t="s">
        <v>130</v>
      </c>
    </row>
    <row r="3" spans="1:15" x14ac:dyDescent="0.45">
      <c r="A3" s="2">
        <v>1002</v>
      </c>
      <c r="B3" s="2">
        <v>2</v>
      </c>
      <c r="C3" s="2">
        <v>2</v>
      </c>
      <c r="D3" s="2">
        <v>2</v>
      </c>
      <c r="E3" s="2">
        <v>30000</v>
      </c>
      <c r="G3" s="2" t="s">
        <v>51</v>
      </c>
      <c r="H3" s="2" t="s">
        <v>60</v>
      </c>
    </row>
    <row r="4" spans="1:15" x14ac:dyDescent="0.45">
      <c r="A4" s="2">
        <v>1003</v>
      </c>
      <c r="B4" s="2">
        <v>1</v>
      </c>
      <c r="C4" s="2">
        <v>1</v>
      </c>
      <c r="D4" s="2">
        <v>1</v>
      </c>
      <c r="E4" s="2">
        <v>26000</v>
      </c>
      <c r="G4" s="2" t="s">
        <v>52</v>
      </c>
      <c r="H4" s="2" t="s">
        <v>62</v>
      </c>
    </row>
    <row r="5" spans="1:15" x14ac:dyDescent="0.45">
      <c r="A5" s="2">
        <v>1004</v>
      </c>
      <c r="B5" s="2">
        <v>2</v>
      </c>
      <c r="C5" s="2">
        <v>2</v>
      </c>
      <c r="D5" s="2">
        <v>2</v>
      </c>
      <c r="E5" s="2">
        <v>32000</v>
      </c>
      <c r="H5" s="2" t="s">
        <v>131</v>
      </c>
    </row>
    <row r="6" spans="1:15" x14ac:dyDescent="0.45">
      <c r="A6" s="2">
        <v>1005</v>
      </c>
      <c r="B6" s="2">
        <v>1</v>
      </c>
      <c r="C6" s="2">
        <v>1</v>
      </c>
      <c r="D6" s="2">
        <v>2</v>
      </c>
      <c r="E6" s="2">
        <v>45000</v>
      </c>
      <c r="H6" s="2" t="s">
        <v>132</v>
      </c>
    </row>
    <row r="7" spans="1:15" x14ac:dyDescent="0.45">
      <c r="A7" s="2">
        <v>1006</v>
      </c>
      <c r="B7" s="2">
        <v>1</v>
      </c>
      <c r="C7" s="2">
        <v>2</v>
      </c>
      <c r="D7" s="2">
        <v>3</v>
      </c>
      <c r="E7" s="2">
        <v>54000</v>
      </c>
      <c r="H7" s="2" t="s">
        <v>133</v>
      </c>
    </row>
    <row r="8" spans="1:15" x14ac:dyDescent="0.45">
      <c r="A8" s="2">
        <v>1007</v>
      </c>
      <c r="B8" s="2">
        <v>1</v>
      </c>
      <c r="C8" s="2">
        <v>1</v>
      </c>
      <c r="D8" s="2">
        <v>1</v>
      </c>
      <c r="E8" s="2">
        <v>31000</v>
      </c>
    </row>
    <row r="9" spans="1:15" x14ac:dyDescent="0.45">
      <c r="A9" s="2">
        <v>1008</v>
      </c>
      <c r="B9" s="2">
        <v>2</v>
      </c>
      <c r="C9" s="2">
        <v>3</v>
      </c>
      <c r="D9" s="2">
        <v>3</v>
      </c>
      <c r="E9" s="2">
        <v>62000</v>
      </c>
    </row>
    <row r="10" spans="1:15" x14ac:dyDescent="0.45">
      <c r="A10" s="2">
        <v>1009</v>
      </c>
      <c r="B10" s="2">
        <v>2</v>
      </c>
      <c r="C10" s="2">
        <v>3</v>
      </c>
      <c r="D10" s="2">
        <v>3</v>
      </c>
      <c r="E10" s="2">
        <v>55000</v>
      </c>
      <c r="H10" s="26" t="s">
        <v>54</v>
      </c>
      <c r="L10"/>
      <c r="M10"/>
      <c r="N10"/>
      <c r="O10"/>
    </row>
    <row r="11" spans="1:15" x14ac:dyDescent="0.45">
      <c r="A11" s="2">
        <v>1010</v>
      </c>
      <c r="B11" s="2">
        <v>1</v>
      </c>
      <c r="C11" s="2">
        <v>2</v>
      </c>
      <c r="D11" s="2">
        <v>2</v>
      </c>
      <c r="E11" s="2">
        <v>38000</v>
      </c>
      <c r="G11" s="26" t="s">
        <v>55</v>
      </c>
      <c r="H11" s="2" t="s">
        <v>56</v>
      </c>
      <c r="I11" s="2" t="s">
        <v>57</v>
      </c>
      <c r="J11" s="2" t="s">
        <v>58</v>
      </c>
      <c r="K11" s="2" t="s">
        <v>59</v>
      </c>
      <c r="L11"/>
      <c r="M11"/>
      <c r="N11"/>
      <c r="O11"/>
    </row>
    <row r="12" spans="1:15" x14ac:dyDescent="0.45">
      <c r="A12" s="2">
        <v>1011</v>
      </c>
      <c r="B12" s="2">
        <v>2</v>
      </c>
      <c r="C12" s="2">
        <v>3</v>
      </c>
      <c r="D12" s="2">
        <v>2</v>
      </c>
      <c r="E12" s="2">
        <v>37000</v>
      </c>
      <c r="G12" s="27" t="s">
        <v>61</v>
      </c>
      <c r="L12"/>
      <c r="M12"/>
      <c r="N12"/>
      <c r="O12"/>
    </row>
    <row r="13" spans="1:15" x14ac:dyDescent="0.45">
      <c r="A13" s="2">
        <v>1012</v>
      </c>
      <c r="B13" s="2">
        <v>1</v>
      </c>
      <c r="C13" s="2">
        <v>1</v>
      </c>
      <c r="D13" s="2">
        <v>2</v>
      </c>
      <c r="E13" s="2">
        <v>30000</v>
      </c>
      <c r="G13" s="28" t="s">
        <v>66</v>
      </c>
      <c r="H13" s="2">
        <v>11</v>
      </c>
      <c r="I13" s="2">
        <v>1</v>
      </c>
      <c r="J13" s="2">
        <v>6</v>
      </c>
      <c r="K13" s="2">
        <v>18</v>
      </c>
      <c r="L13"/>
      <c r="M13"/>
      <c r="N13"/>
      <c r="O13"/>
    </row>
    <row r="14" spans="1:15" x14ac:dyDescent="0.45">
      <c r="A14" s="2">
        <v>1013</v>
      </c>
      <c r="B14" s="2">
        <v>1</v>
      </c>
      <c r="C14" s="2">
        <v>1</v>
      </c>
      <c r="D14" s="2">
        <v>3</v>
      </c>
      <c r="E14" s="2">
        <v>28500</v>
      </c>
      <c r="G14" s="28" t="s">
        <v>67</v>
      </c>
      <c r="H14" s="30">
        <v>0.6470588235294118</v>
      </c>
      <c r="I14" s="30">
        <v>9.0909090909090912E-2</v>
      </c>
      <c r="J14" s="30">
        <v>0.27272727272727271</v>
      </c>
      <c r="K14" s="30">
        <v>0.36</v>
      </c>
      <c r="L14"/>
      <c r="M14"/>
      <c r="N14"/>
      <c r="O14"/>
    </row>
    <row r="15" spans="1:15" x14ac:dyDescent="0.45">
      <c r="A15" s="2">
        <v>1014</v>
      </c>
      <c r="B15" s="2">
        <v>2</v>
      </c>
      <c r="C15" s="2">
        <v>3</v>
      </c>
      <c r="D15" s="2">
        <v>1</v>
      </c>
      <c r="E15" s="2">
        <v>50500</v>
      </c>
      <c r="G15" s="27" t="s">
        <v>63</v>
      </c>
      <c r="L15"/>
      <c r="M15"/>
      <c r="N15"/>
      <c r="O15"/>
    </row>
    <row r="16" spans="1:15" x14ac:dyDescent="0.45">
      <c r="A16" s="2">
        <v>1015</v>
      </c>
      <c r="B16" s="2">
        <v>1</v>
      </c>
      <c r="C16" s="2">
        <v>2</v>
      </c>
      <c r="D16" s="2">
        <v>2</v>
      </c>
      <c r="E16" s="2">
        <v>35600</v>
      </c>
      <c r="G16" s="28" t="s">
        <v>66</v>
      </c>
      <c r="H16" s="2">
        <v>2</v>
      </c>
      <c r="I16" s="2">
        <v>8</v>
      </c>
      <c r="J16" s="2">
        <v>5</v>
      </c>
      <c r="K16" s="2">
        <v>15</v>
      </c>
      <c r="L16"/>
      <c r="M16"/>
      <c r="N16"/>
      <c r="O16"/>
    </row>
    <row r="17" spans="1:11" x14ac:dyDescent="0.45">
      <c r="A17" s="2">
        <v>1016</v>
      </c>
      <c r="B17" s="2">
        <v>2</v>
      </c>
      <c r="C17" s="2">
        <v>3</v>
      </c>
      <c r="D17" s="2">
        <v>3</v>
      </c>
      <c r="E17" s="2">
        <v>61500</v>
      </c>
      <c r="G17" s="28" t="s">
        <v>67</v>
      </c>
      <c r="H17" s="30">
        <v>0.11764705882352941</v>
      </c>
      <c r="I17" s="30">
        <v>0.72727272727272729</v>
      </c>
      <c r="J17" s="30">
        <v>0.22727272727272727</v>
      </c>
      <c r="K17" s="30">
        <v>0.3</v>
      </c>
    </row>
    <row r="18" spans="1:11" x14ac:dyDescent="0.45">
      <c r="A18" s="2">
        <v>1017</v>
      </c>
      <c r="B18" s="2">
        <v>1</v>
      </c>
      <c r="C18" s="2">
        <v>3</v>
      </c>
      <c r="D18" s="2">
        <v>3</v>
      </c>
      <c r="E18" s="2">
        <v>60500</v>
      </c>
      <c r="G18" s="27" t="s">
        <v>64</v>
      </c>
    </row>
    <row r="19" spans="1:11" x14ac:dyDescent="0.45">
      <c r="A19" s="2">
        <v>1018</v>
      </c>
      <c r="B19" s="2">
        <v>2</v>
      </c>
      <c r="C19" s="2">
        <v>1</v>
      </c>
      <c r="D19" s="2">
        <v>1</v>
      </c>
      <c r="E19" s="2">
        <v>25000</v>
      </c>
      <c r="G19" s="28" t="s">
        <v>66</v>
      </c>
      <c r="H19" s="2">
        <v>4</v>
      </c>
      <c r="I19" s="2">
        <v>2</v>
      </c>
      <c r="J19" s="2">
        <v>11</v>
      </c>
      <c r="K19" s="2">
        <v>17</v>
      </c>
    </row>
    <row r="20" spans="1:11" x14ac:dyDescent="0.45">
      <c r="A20" s="2">
        <v>1019</v>
      </c>
      <c r="B20" s="2">
        <v>2</v>
      </c>
      <c r="C20" s="2">
        <v>3</v>
      </c>
      <c r="D20" s="2">
        <v>3</v>
      </c>
      <c r="E20" s="2">
        <v>38000</v>
      </c>
      <c r="G20" s="28" t="s">
        <v>67</v>
      </c>
      <c r="H20" s="30">
        <v>0.23529411764705882</v>
      </c>
      <c r="I20" s="30">
        <v>0.18181818181818182</v>
      </c>
      <c r="J20" s="30">
        <v>0.5</v>
      </c>
      <c r="K20" s="30">
        <v>0.34</v>
      </c>
    </row>
    <row r="21" spans="1:11" x14ac:dyDescent="0.45">
      <c r="A21" s="2">
        <v>1020</v>
      </c>
      <c r="B21" s="2">
        <v>2</v>
      </c>
      <c r="C21" s="2">
        <v>3</v>
      </c>
      <c r="D21" s="2">
        <v>3</v>
      </c>
      <c r="E21" s="2">
        <v>42000</v>
      </c>
      <c r="G21" s="27" t="s">
        <v>68</v>
      </c>
      <c r="H21" s="2">
        <v>17</v>
      </c>
      <c r="I21" s="2">
        <v>11</v>
      </c>
      <c r="J21" s="2">
        <v>22</v>
      </c>
      <c r="K21" s="2">
        <v>50</v>
      </c>
    </row>
    <row r="22" spans="1:11" x14ac:dyDescent="0.45">
      <c r="A22" s="2">
        <v>1021</v>
      </c>
      <c r="B22" s="2">
        <v>1</v>
      </c>
      <c r="C22" s="2">
        <v>1</v>
      </c>
      <c r="D22" s="2">
        <v>1</v>
      </c>
      <c r="E22" s="2">
        <v>26000</v>
      </c>
      <c r="G22" s="27" t="s">
        <v>69</v>
      </c>
      <c r="H22" s="30">
        <v>1</v>
      </c>
      <c r="I22" s="30">
        <v>1</v>
      </c>
      <c r="J22" s="30">
        <v>1</v>
      </c>
      <c r="K22" s="30">
        <v>1</v>
      </c>
    </row>
    <row r="23" spans="1:11" x14ac:dyDescent="0.45">
      <c r="A23" s="2">
        <v>1022</v>
      </c>
      <c r="B23" s="2">
        <v>1</v>
      </c>
      <c r="C23" s="2">
        <v>3</v>
      </c>
      <c r="D23" s="2">
        <v>1</v>
      </c>
      <c r="E23" s="2">
        <v>40000</v>
      </c>
      <c r="G23"/>
      <c r="H23"/>
      <c r="I23"/>
      <c r="J23"/>
      <c r="K23"/>
    </row>
    <row r="24" spans="1:11" x14ac:dyDescent="0.45">
      <c r="A24" s="2">
        <v>1023</v>
      </c>
      <c r="B24" s="2">
        <v>2</v>
      </c>
      <c r="C24" s="2">
        <v>3</v>
      </c>
      <c r="D24" s="2">
        <v>3</v>
      </c>
      <c r="E24" s="2">
        <v>52000</v>
      </c>
      <c r="G24"/>
      <c r="H24"/>
      <c r="I24"/>
      <c r="J24"/>
      <c r="K24"/>
    </row>
    <row r="25" spans="1:11" x14ac:dyDescent="0.45">
      <c r="A25" s="2">
        <v>1024</v>
      </c>
      <c r="B25" s="2">
        <v>2</v>
      </c>
      <c r="C25" s="2">
        <v>3</v>
      </c>
      <c r="D25" s="2">
        <v>3</v>
      </c>
      <c r="E25" s="2">
        <v>70000</v>
      </c>
      <c r="G25"/>
      <c r="H25"/>
      <c r="I25"/>
      <c r="J25"/>
      <c r="K25"/>
    </row>
    <row r="26" spans="1:11" x14ac:dyDescent="0.45">
      <c r="A26" s="2">
        <v>1025</v>
      </c>
      <c r="B26" s="2">
        <v>2</v>
      </c>
      <c r="C26" s="2">
        <v>3</v>
      </c>
      <c r="D26" s="2">
        <v>2</v>
      </c>
      <c r="E26" s="2">
        <v>56000</v>
      </c>
      <c r="G26"/>
      <c r="H26"/>
      <c r="I26"/>
      <c r="J26"/>
      <c r="K26"/>
    </row>
    <row r="27" spans="1:11" x14ac:dyDescent="0.45">
      <c r="A27" s="2">
        <v>1026</v>
      </c>
      <c r="B27" s="2">
        <v>2</v>
      </c>
      <c r="C27" s="2">
        <v>3</v>
      </c>
      <c r="D27" s="2">
        <v>3</v>
      </c>
      <c r="E27" s="2">
        <v>58000</v>
      </c>
      <c r="G27"/>
      <c r="H27"/>
      <c r="I27"/>
      <c r="J27"/>
      <c r="K27"/>
    </row>
    <row r="28" spans="1:11" x14ac:dyDescent="0.45">
      <c r="A28" s="2">
        <v>1027</v>
      </c>
      <c r="B28" s="2">
        <v>1</v>
      </c>
      <c r="C28" s="2">
        <v>1</v>
      </c>
      <c r="D28" s="2">
        <v>1</v>
      </c>
      <c r="E28" s="2">
        <v>36000</v>
      </c>
      <c r="G28"/>
      <c r="H28"/>
      <c r="I28"/>
      <c r="J28"/>
      <c r="K28"/>
    </row>
    <row r="29" spans="1:11" x14ac:dyDescent="0.45">
      <c r="A29" s="2">
        <v>1028</v>
      </c>
      <c r="B29" s="2">
        <v>1</v>
      </c>
      <c r="C29" s="2">
        <v>1</v>
      </c>
      <c r="D29" s="2">
        <v>3</v>
      </c>
      <c r="E29" s="2">
        <v>27000</v>
      </c>
    </row>
    <row r="30" spans="1:11" x14ac:dyDescent="0.45">
      <c r="A30" s="2">
        <v>1029</v>
      </c>
      <c r="B30" s="2">
        <v>2</v>
      </c>
      <c r="C30" s="2">
        <v>3</v>
      </c>
      <c r="D30" s="2">
        <v>1</v>
      </c>
      <c r="E30" s="2">
        <v>36000</v>
      </c>
    </row>
    <row r="31" spans="1:11" x14ac:dyDescent="0.45">
      <c r="A31" s="2">
        <v>1030</v>
      </c>
      <c r="B31" s="2">
        <v>1</v>
      </c>
      <c r="C31" s="2">
        <v>1</v>
      </c>
      <c r="D31" s="2">
        <v>1</v>
      </c>
      <c r="E31" s="2">
        <v>26000</v>
      </c>
    </row>
    <row r="32" spans="1:11" x14ac:dyDescent="0.45">
      <c r="A32" s="2">
        <v>1031</v>
      </c>
      <c r="B32" s="2">
        <v>2</v>
      </c>
      <c r="C32" s="2">
        <v>2</v>
      </c>
      <c r="D32" s="2">
        <v>2</v>
      </c>
      <c r="E32" s="2">
        <v>30000</v>
      </c>
    </row>
    <row r="33" spans="1:5" x14ac:dyDescent="0.45">
      <c r="A33" s="2">
        <v>1032</v>
      </c>
      <c r="B33" s="2">
        <v>1</v>
      </c>
      <c r="C33" s="2">
        <v>3</v>
      </c>
      <c r="D33" s="2">
        <v>1</v>
      </c>
      <c r="E33" s="2">
        <v>54000</v>
      </c>
    </row>
    <row r="34" spans="1:5" x14ac:dyDescent="0.45">
      <c r="A34" s="2">
        <v>1033</v>
      </c>
      <c r="B34" s="2">
        <v>2</v>
      </c>
      <c r="C34" s="2">
        <v>2</v>
      </c>
      <c r="D34" s="2">
        <v>2</v>
      </c>
      <c r="E34" s="2">
        <v>42000</v>
      </c>
    </row>
    <row r="35" spans="1:5" x14ac:dyDescent="0.45">
      <c r="A35" s="2">
        <v>1034</v>
      </c>
      <c r="B35" s="2">
        <v>1</v>
      </c>
      <c r="C35" s="2">
        <v>3</v>
      </c>
      <c r="D35" s="2">
        <v>2</v>
      </c>
      <c r="E35" s="2">
        <v>37600</v>
      </c>
    </row>
    <row r="36" spans="1:5" x14ac:dyDescent="0.45">
      <c r="A36" s="2">
        <v>1035</v>
      </c>
      <c r="B36" s="2">
        <v>1</v>
      </c>
      <c r="C36" s="2">
        <v>1</v>
      </c>
      <c r="D36" s="2">
        <v>1</v>
      </c>
      <c r="E36" s="2">
        <v>30200</v>
      </c>
    </row>
    <row r="37" spans="1:5" x14ac:dyDescent="0.45">
      <c r="A37" s="2">
        <v>1036</v>
      </c>
      <c r="B37" s="2">
        <v>1</v>
      </c>
      <c r="C37" s="2">
        <v>1</v>
      </c>
      <c r="D37" s="2">
        <v>1</v>
      </c>
      <c r="E37" s="2">
        <v>28500</v>
      </c>
    </row>
    <row r="38" spans="1:5" x14ac:dyDescent="0.45">
      <c r="A38" s="2">
        <v>1037</v>
      </c>
      <c r="B38" s="2">
        <v>2</v>
      </c>
      <c r="C38" s="2">
        <v>2</v>
      </c>
      <c r="D38" s="2">
        <v>2</v>
      </c>
      <c r="E38" s="2">
        <v>35600</v>
      </c>
    </row>
    <row r="39" spans="1:5" x14ac:dyDescent="0.45">
      <c r="A39" s="2">
        <v>1038</v>
      </c>
      <c r="B39" s="2">
        <v>1</v>
      </c>
      <c r="C39" s="2">
        <v>3</v>
      </c>
      <c r="D39" s="2">
        <v>1</v>
      </c>
      <c r="E39" s="2">
        <v>48000</v>
      </c>
    </row>
    <row r="40" spans="1:5" x14ac:dyDescent="0.45">
      <c r="A40" s="2">
        <v>1039</v>
      </c>
      <c r="B40" s="2">
        <v>2</v>
      </c>
      <c r="C40" s="2">
        <v>2</v>
      </c>
      <c r="D40" s="2">
        <v>3</v>
      </c>
      <c r="E40" s="2">
        <v>36400</v>
      </c>
    </row>
    <row r="41" spans="1:5" x14ac:dyDescent="0.45">
      <c r="A41" s="2">
        <v>1040</v>
      </c>
      <c r="B41" s="2">
        <v>1</v>
      </c>
      <c r="C41" s="2">
        <v>3</v>
      </c>
      <c r="D41" s="2">
        <v>2</v>
      </c>
      <c r="E41" s="2">
        <v>51320</v>
      </c>
    </row>
    <row r="42" spans="1:5" x14ac:dyDescent="0.45">
      <c r="A42" s="2">
        <v>1041</v>
      </c>
      <c r="B42" s="2">
        <v>1</v>
      </c>
      <c r="C42" s="2">
        <v>1</v>
      </c>
      <c r="D42" s="2">
        <v>1</v>
      </c>
      <c r="E42" s="2">
        <v>28500</v>
      </c>
    </row>
    <row r="43" spans="1:5" x14ac:dyDescent="0.45">
      <c r="A43" s="2">
        <v>1042</v>
      </c>
      <c r="B43" s="2">
        <v>1</v>
      </c>
      <c r="C43" s="2">
        <v>1</v>
      </c>
      <c r="D43" s="2">
        <v>1</v>
      </c>
      <c r="E43" s="2">
        <v>26400</v>
      </c>
    </row>
    <row r="44" spans="1:5" x14ac:dyDescent="0.45">
      <c r="A44" s="2">
        <v>1043</v>
      </c>
      <c r="B44" s="2">
        <v>2</v>
      </c>
      <c r="C44" s="2">
        <v>1</v>
      </c>
      <c r="D44" s="2">
        <v>3</v>
      </c>
      <c r="E44" s="2">
        <v>26000</v>
      </c>
    </row>
    <row r="45" spans="1:5" x14ac:dyDescent="0.45">
      <c r="A45" s="2">
        <v>1044</v>
      </c>
      <c r="B45" s="2">
        <v>2</v>
      </c>
      <c r="C45" s="2">
        <v>3</v>
      </c>
      <c r="D45" s="2">
        <v>1</v>
      </c>
      <c r="E45" s="2">
        <v>51570</v>
      </c>
    </row>
    <row r="46" spans="1:5" x14ac:dyDescent="0.45">
      <c r="A46" s="2">
        <v>1045</v>
      </c>
      <c r="B46" s="2">
        <v>1</v>
      </c>
      <c r="C46" s="2">
        <v>2</v>
      </c>
      <c r="D46" s="2">
        <v>1</v>
      </c>
      <c r="E46" s="2">
        <v>40400</v>
      </c>
    </row>
    <row r="47" spans="1:5" x14ac:dyDescent="0.45">
      <c r="A47" s="2">
        <v>1046</v>
      </c>
      <c r="B47" s="2">
        <v>2</v>
      </c>
      <c r="C47" s="2">
        <v>3</v>
      </c>
      <c r="D47" s="2">
        <v>2</v>
      </c>
      <c r="E47" s="2">
        <v>50500</v>
      </c>
    </row>
    <row r="48" spans="1:5" x14ac:dyDescent="0.45">
      <c r="A48" s="2">
        <v>1047</v>
      </c>
      <c r="B48" s="2">
        <v>1</v>
      </c>
      <c r="C48" s="2">
        <v>2</v>
      </c>
      <c r="D48" s="2">
        <v>2</v>
      </c>
      <c r="E48" s="2">
        <v>41000</v>
      </c>
    </row>
    <row r="49" spans="1:5" x14ac:dyDescent="0.45">
      <c r="A49" s="2">
        <v>1048</v>
      </c>
      <c r="B49" s="2">
        <v>1</v>
      </c>
      <c r="C49" s="2">
        <v>1</v>
      </c>
      <c r="D49" s="2">
        <v>3</v>
      </c>
      <c r="E49" s="2">
        <v>32900</v>
      </c>
    </row>
    <row r="50" spans="1:5" x14ac:dyDescent="0.45">
      <c r="A50" s="2">
        <v>1049</v>
      </c>
      <c r="B50" s="2">
        <v>2</v>
      </c>
      <c r="C50" s="2">
        <v>3</v>
      </c>
      <c r="D50" s="2">
        <v>3</v>
      </c>
      <c r="E50" s="2">
        <v>51000</v>
      </c>
    </row>
    <row r="51" spans="1:5" x14ac:dyDescent="0.45">
      <c r="A51" s="2">
        <v>1050</v>
      </c>
      <c r="B51" s="2">
        <v>1</v>
      </c>
      <c r="C51" s="2">
        <v>3</v>
      </c>
      <c r="D51" s="2">
        <v>3</v>
      </c>
      <c r="E51" s="2">
        <v>67000</v>
      </c>
    </row>
  </sheetData>
  <phoneticPr fontId="3" type="noConversion"/>
  <pageMargins left="0.75" right="0.75" top="1" bottom="1" header="0.5" footer="0.5"/>
  <pageSetup paperSize="9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2"/>
  <sheetViews>
    <sheetView workbookViewId="0">
      <selection activeCell="G35" sqref="G35"/>
    </sheetView>
  </sheetViews>
  <sheetFormatPr defaultColWidth="9" defaultRowHeight="16.75" x14ac:dyDescent="0.45"/>
  <cols>
    <col min="1" max="1" width="8.85546875" style="54" customWidth="1"/>
    <col min="2" max="2" width="11.140625" style="54" customWidth="1"/>
    <col min="3" max="3" width="9" style="54"/>
    <col min="4" max="4" width="11.140625" style="54" customWidth="1"/>
    <col min="5" max="5" width="27.0703125" style="54" customWidth="1"/>
    <col min="6" max="8" width="9" style="54"/>
    <col min="9" max="9" width="8.85546875" style="54" customWidth="1"/>
    <col min="10" max="10" width="11.140625" style="54" customWidth="1"/>
    <col min="11" max="11" width="9" style="54"/>
    <col min="12" max="12" width="11.140625" style="54" customWidth="1"/>
    <col min="13" max="16384" width="9" style="54"/>
  </cols>
  <sheetData>
    <row r="1" spans="1:12" x14ac:dyDescent="0.45">
      <c r="A1" s="220" t="s">
        <v>223</v>
      </c>
      <c r="B1" s="220"/>
      <c r="H1" s="218" t="s">
        <v>1177</v>
      </c>
      <c r="I1" s="220" t="s">
        <v>223</v>
      </c>
      <c r="J1" s="220"/>
    </row>
    <row r="2" spans="1:12" x14ac:dyDescent="0.45">
      <c r="A2" s="55" t="s">
        <v>222</v>
      </c>
      <c r="B2" s="56" t="s">
        <v>515</v>
      </c>
      <c r="C2" s="60" t="s">
        <v>514</v>
      </c>
      <c r="D2" s="56" t="s">
        <v>221</v>
      </c>
      <c r="I2" s="55" t="s">
        <v>222</v>
      </c>
      <c r="J2" s="56" t="s">
        <v>515</v>
      </c>
      <c r="K2" s="60" t="s">
        <v>514</v>
      </c>
      <c r="L2" s="56" t="s">
        <v>221</v>
      </c>
    </row>
    <row r="3" spans="1:12" x14ac:dyDescent="0.45">
      <c r="A3" s="58">
        <v>-3</v>
      </c>
      <c r="B3" s="58">
        <f>0.5-_xlfn.GAUSS(A3)</f>
        <v>0.9986501019683699</v>
      </c>
      <c r="C3" s="58">
        <f>_xlfn.GAUSS(A3)</f>
        <v>-0.4986501019683699</v>
      </c>
      <c r="D3" s="58">
        <f>_xlfn.NORM.S.DIST(A3,TRUE)</f>
        <v>1.3498980316300933E-3</v>
      </c>
      <c r="E3" s="54" t="s">
        <v>517</v>
      </c>
      <c r="I3" s="58">
        <v>-3</v>
      </c>
      <c r="J3" s="58"/>
      <c r="K3" s="58"/>
      <c r="L3" s="58"/>
    </row>
    <row r="4" spans="1:12" x14ac:dyDescent="0.45">
      <c r="A4" s="58">
        <v>-1.96</v>
      </c>
      <c r="B4" s="58">
        <f t="shared" ref="B4:B11" si="0">0.5-_xlfn.GAUSS(A4)</f>
        <v>0.97500210485177963</v>
      </c>
      <c r="C4" s="58">
        <f t="shared" ref="C4:C11" si="1">_xlfn.GAUSS(A4)</f>
        <v>-0.47500210485177957</v>
      </c>
      <c r="D4" s="58">
        <f t="shared" ref="D4:D11" si="2">_xlfn.NORM.S.DIST(A4,TRUE)</f>
        <v>2.4997895148220432E-2</v>
      </c>
      <c r="I4" s="58">
        <v>-1.96</v>
      </c>
      <c r="J4" s="58"/>
      <c r="K4" s="58"/>
      <c r="L4" s="58"/>
    </row>
    <row r="5" spans="1:12" x14ac:dyDescent="0.45">
      <c r="A5" s="58">
        <f>-1.645</f>
        <v>-1.645</v>
      </c>
      <c r="B5" s="58">
        <f t="shared" si="0"/>
        <v>0.95001509446087862</v>
      </c>
      <c r="C5" s="58">
        <f t="shared" si="1"/>
        <v>-0.45001509446087862</v>
      </c>
      <c r="D5" s="58">
        <f t="shared" si="2"/>
        <v>4.9984905539121376E-2</v>
      </c>
      <c r="I5" s="58">
        <f>-1.645</f>
        <v>-1.645</v>
      </c>
      <c r="J5" s="58"/>
      <c r="K5" s="58"/>
      <c r="L5" s="58"/>
    </row>
    <row r="6" spans="1:12" x14ac:dyDescent="0.45">
      <c r="A6" s="58">
        <v>0</v>
      </c>
      <c r="B6" s="58">
        <f t="shared" si="0"/>
        <v>0.5</v>
      </c>
      <c r="C6" s="58">
        <f t="shared" si="1"/>
        <v>0</v>
      </c>
      <c r="D6" s="58">
        <f t="shared" si="2"/>
        <v>0.5</v>
      </c>
      <c r="I6" s="58">
        <v>0</v>
      </c>
      <c r="J6" s="58"/>
      <c r="K6" s="58"/>
      <c r="L6" s="58"/>
    </row>
    <row r="7" spans="1:12" x14ac:dyDescent="0.45">
      <c r="A7" s="58">
        <v>0.5</v>
      </c>
      <c r="B7" s="58">
        <f t="shared" si="0"/>
        <v>0.30853753872598688</v>
      </c>
      <c r="C7" s="58">
        <f t="shared" si="1"/>
        <v>0.19146246127401312</v>
      </c>
      <c r="D7" s="58">
        <f t="shared" si="2"/>
        <v>0.69146246127401312</v>
      </c>
      <c r="I7" s="58">
        <v>0.5</v>
      </c>
      <c r="J7" s="58"/>
      <c r="K7" s="58"/>
      <c r="L7" s="58"/>
    </row>
    <row r="8" spans="1:12" x14ac:dyDescent="0.45">
      <c r="A8" s="58">
        <v>1</v>
      </c>
      <c r="B8" s="58">
        <f t="shared" si="0"/>
        <v>0.15865525393145696</v>
      </c>
      <c r="C8" s="58">
        <f t="shared" si="1"/>
        <v>0.34134474606854304</v>
      </c>
      <c r="D8" s="58">
        <f t="shared" si="2"/>
        <v>0.84134474606854304</v>
      </c>
      <c r="I8" s="58">
        <v>1</v>
      </c>
      <c r="J8" s="58"/>
      <c r="K8" s="58"/>
      <c r="L8" s="58"/>
    </row>
    <row r="9" spans="1:12" x14ac:dyDescent="0.45">
      <c r="A9" s="58">
        <v>1.645</v>
      </c>
      <c r="B9" s="58">
        <f t="shared" si="0"/>
        <v>4.9984905539121383E-2</v>
      </c>
      <c r="C9" s="58">
        <f t="shared" si="1"/>
        <v>0.45001509446087862</v>
      </c>
      <c r="D9" s="58">
        <f t="shared" si="2"/>
        <v>0.95001509446087862</v>
      </c>
      <c r="I9" s="58">
        <v>1.645</v>
      </c>
      <c r="J9" s="58"/>
      <c r="K9" s="58"/>
      <c r="L9" s="58"/>
    </row>
    <row r="10" spans="1:12" x14ac:dyDescent="0.45">
      <c r="A10" s="58">
        <v>1.96</v>
      </c>
      <c r="B10" s="58">
        <f t="shared" si="0"/>
        <v>2.4997895148220484E-2</v>
      </c>
      <c r="C10" s="58">
        <f t="shared" si="1"/>
        <v>0.47500210485177952</v>
      </c>
      <c r="D10" s="58">
        <f t="shared" si="2"/>
        <v>0.97500210485177952</v>
      </c>
      <c r="I10" s="58">
        <v>1.96</v>
      </c>
      <c r="J10" s="58"/>
      <c r="K10" s="58"/>
      <c r="L10" s="58"/>
    </row>
    <row r="11" spans="1:12" x14ac:dyDescent="0.45">
      <c r="A11" s="58">
        <v>3</v>
      </c>
      <c r="B11" s="58">
        <f t="shared" si="0"/>
        <v>1.3498980316301035E-3</v>
      </c>
      <c r="C11" s="58">
        <f t="shared" si="1"/>
        <v>0.4986501019683699</v>
      </c>
      <c r="D11" s="58">
        <f t="shared" si="2"/>
        <v>0.9986501019683699</v>
      </c>
      <c r="I11" s="58">
        <v>3</v>
      </c>
      <c r="J11" s="58"/>
      <c r="K11" s="58"/>
      <c r="L11" s="58"/>
    </row>
    <row r="12" spans="1:12" x14ac:dyDescent="0.45">
      <c r="B12" s="54" t="s">
        <v>516</v>
      </c>
    </row>
  </sheetData>
  <mergeCells count="2">
    <mergeCell ref="A1:B1"/>
    <mergeCell ref="I1:J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rgb="FF00B0F0"/>
  </sheetPr>
  <dimension ref="A1:L51"/>
  <sheetViews>
    <sheetView workbookViewId="0">
      <selection activeCell="E2" sqref="E2"/>
    </sheetView>
  </sheetViews>
  <sheetFormatPr defaultColWidth="9" defaultRowHeight="16.75" x14ac:dyDescent="0.45"/>
  <cols>
    <col min="1" max="1" width="9.5" style="2" bestFit="1" customWidth="1"/>
    <col min="2" max="2" width="5.5" style="2" bestFit="1" customWidth="1"/>
    <col min="3" max="3" width="6" style="2" bestFit="1" customWidth="1"/>
    <col min="4" max="4" width="9.640625" style="2" customWidth="1"/>
    <col min="5" max="5" width="6.5" style="2" bestFit="1" customWidth="1"/>
    <col min="6" max="6" width="6.5" style="2" customWidth="1"/>
    <col min="7" max="7" width="11" style="2" customWidth="1"/>
    <col min="8" max="8" width="9.85546875" style="2" customWidth="1"/>
    <col min="9" max="9" width="6.640625" style="2" customWidth="1"/>
    <col min="10" max="11" width="5.7109375" style="2" customWidth="1"/>
    <col min="12" max="12" width="10" style="2" customWidth="1"/>
    <col min="13" max="16384" width="9" style="2"/>
  </cols>
  <sheetData>
    <row r="1" spans="1:12" x14ac:dyDescent="0.45">
      <c r="A1" s="6" t="s">
        <v>49</v>
      </c>
      <c r="B1" s="7" t="s">
        <v>50</v>
      </c>
      <c r="C1" s="7" t="s">
        <v>51</v>
      </c>
      <c r="D1" s="7" t="s">
        <v>52</v>
      </c>
      <c r="E1" s="7" t="s">
        <v>53</v>
      </c>
      <c r="F1" s="7"/>
    </row>
    <row r="2" spans="1:12" x14ac:dyDescent="0.45">
      <c r="A2" s="2">
        <v>1001</v>
      </c>
      <c r="B2" s="2">
        <v>1</v>
      </c>
      <c r="C2" s="2">
        <v>1</v>
      </c>
      <c r="D2" s="2">
        <v>1</v>
      </c>
      <c r="E2" s="2">
        <v>28000</v>
      </c>
      <c r="G2" s="2" t="s">
        <v>50</v>
      </c>
      <c r="H2" s="2" t="s">
        <v>130</v>
      </c>
    </row>
    <row r="3" spans="1:12" x14ac:dyDescent="0.45">
      <c r="A3" s="2">
        <v>1002</v>
      </c>
      <c r="B3" s="2">
        <v>2</v>
      </c>
      <c r="C3" s="2">
        <v>2</v>
      </c>
      <c r="D3" s="2">
        <v>2</v>
      </c>
      <c r="E3" s="2">
        <v>30000</v>
      </c>
      <c r="G3" s="2" t="s">
        <v>51</v>
      </c>
      <c r="H3" s="2" t="s">
        <v>60</v>
      </c>
    </row>
    <row r="4" spans="1:12" x14ac:dyDescent="0.45">
      <c r="A4" s="2">
        <v>1003</v>
      </c>
      <c r="B4" s="2">
        <v>1</v>
      </c>
      <c r="C4" s="2">
        <v>1</v>
      </c>
      <c r="D4" s="2">
        <v>1</v>
      </c>
      <c r="E4" s="2">
        <v>26000</v>
      </c>
      <c r="G4" s="2" t="s">
        <v>52</v>
      </c>
      <c r="H4" s="2" t="s">
        <v>62</v>
      </c>
    </row>
    <row r="5" spans="1:12" x14ac:dyDescent="0.45">
      <c r="A5" s="2">
        <v>1004</v>
      </c>
      <c r="B5" s="2">
        <v>2</v>
      </c>
      <c r="C5" s="2">
        <v>2</v>
      </c>
      <c r="D5" s="2">
        <v>2</v>
      </c>
      <c r="E5" s="2">
        <v>32000</v>
      </c>
      <c r="H5" s="2" t="s">
        <v>131</v>
      </c>
    </row>
    <row r="6" spans="1:12" x14ac:dyDescent="0.45">
      <c r="A6" s="2">
        <v>1005</v>
      </c>
      <c r="B6" s="2">
        <v>1</v>
      </c>
      <c r="C6" s="2">
        <v>1</v>
      </c>
      <c r="D6" s="2">
        <v>2</v>
      </c>
      <c r="E6" s="2">
        <v>45000</v>
      </c>
      <c r="H6" s="2" t="s">
        <v>132</v>
      </c>
    </row>
    <row r="7" spans="1:12" x14ac:dyDescent="0.45">
      <c r="A7" s="2">
        <v>1006</v>
      </c>
      <c r="B7" s="2">
        <v>1</v>
      </c>
      <c r="C7" s="2">
        <v>2</v>
      </c>
      <c r="D7" s="2">
        <v>3</v>
      </c>
      <c r="E7" s="2">
        <v>54000</v>
      </c>
      <c r="H7" s="2" t="s">
        <v>133</v>
      </c>
    </row>
    <row r="8" spans="1:12" x14ac:dyDescent="0.45">
      <c r="A8" s="2">
        <v>1007</v>
      </c>
      <c r="B8" s="2">
        <v>1</v>
      </c>
      <c r="C8" s="2">
        <v>1</v>
      </c>
      <c r="D8" s="2">
        <v>1</v>
      </c>
      <c r="E8" s="2">
        <v>31000</v>
      </c>
    </row>
    <row r="9" spans="1:12" x14ac:dyDescent="0.45">
      <c r="A9" s="2">
        <v>1008</v>
      </c>
      <c r="B9" s="2">
        <v>2</v>
      </c>
      <c r="C9" s="2">
        <v>3</v>
      </c>
      <c r="D9" s="2">
        <v>3</v>
      </c>
      <c r="E9" s="2">
        <v>62000</v>
      </c>
      <c r="G9"/>
      <c r="H9"/>
      <c r="I9"/>
      <c r="J9"/>
      <c r="K9"/>
      <c r="L9"/>
    </row>
    <row r="10" spans="1:12" x14ac:dyDescent="0.45">
      <c r="A10" s="2">
        <v>1009</v>
      </c>
      <c r="B10" s="2">
        <v>2</v>
      </c>
      <c r="C10" s="2">
        <v>3</v>
      </c>
      <c r="D10" s="2">
        <v>3</v>
      </c>
      <c r="E10" s="2">
        <v>55000</v>
      </c>
      <c r="G10"/>
      <c r="H10"/>
      <c r="I10"/>
      <c r="J10"/>
      <c r="K10"/>
      <c r="L10"/>
    </row>
    <row r="11" spans="1:12" x14ac:dyDescent="0.45">
      <c r="A11" s="2">
        <v>1010</v>
      </c>
      <c r="B11" s="2">
        <v>1</v>
      </c>
      <c r="C11" s="2">
        <v>2</v>
      </c>
      <c r="D11" s="2">
        <v>2</v>
      </c>
      <c r="E11" s="2">
        <v>38000</v>
      </c>
      <c r="G11"/>
      <c r="H11"/>
      <c r="I11"/>
      <c r="J11"/>
      <c r="K11"/>
      <c r="L11"/>
    </row>
    <row r="12" spans="1:12" x14ac:dyDescent="0.45">
      <c r="A12" s="2">
        <v>1011</v>
      </c>
      <c r="B12" s="2">
        <v>2</v>
      </c>
      <c r="C12" s="2">
        <v>3</v>
      </c>
      <c r="D12" s="2">
        <v>2</v>
      </c>
      <c r="E12" s="2">
        <v>37000</v>
      </c>
      <c r="G12"/>
      <c r="H12"/>
      <c r="I12"/>
      <c r="J12"/>
      <c r="K12"/>
      <c r="L12"/>
    </row>
    <row r="13" spans="1:12" x14ac:dyDescent="0.45">
      <c r="A13" s="2">
        <v>1012</v>
      </c>
      <c r="B13" s="2">
        <v>1</v>
      </c>
      <c r="C13" s="2">
        <v>1</v>
      </c>
      <c r="D13" s="2">
        <v>2</v>
      </c>
      <c r="E13" s="2">
        <v>30000</v>
      </c>
      <c r="G13"/>
      <c r="H13"/>
      <c r="I13"/>
      <c r="J13"/>
      <c r="K13"/>
      <c r="L13"/>
    </row>
    <row r="14" spans="1:12" x14ac:dyDescent="0.45">
      <c r="A14" s="2">
        <v>1013</v>
      </c>
      <c r="B14" s="2">
        <v>1</v>
      </c>
      <c r="C14" s="2">
        <v>1</v>
      </c>
      <c r="D14" s="2">
        <v>3</v>
      </c>
      <c r="E14" s="2">
        <v>28500</v>
      </c>
      <c r="G14"/>
      <c r="H14"/>
      <c r="I14"/>
      <c r="J14"/>
      <c r="K14"/>
      <c r="L14"/>
    </row>
    <row r="15" spans="1:12" x14ac:dyDescent="0.45">
      <c r="A15" s="2">
        <v>1014</v>
      </c>
      <c r="B15" s="2">
        <v>2</v>
      </c>
      <c r="C15" s="2">
        <v>3</v>
      </c>
      <c r="D15" s="2">
        <v>1</v>
      </c>
      <c r="E15" s="2">
        <v>50500</v>
      </c>
      <c r="G15"/>
      <c r="H15"/>
      <c r="I15"/>
      <c r="J15"/>
      <c r="K15"/>
      <c r="L15"/>
    </row>
    <row r="16" spans="1:12" x14ac:dyDescent="0.45">
      <c r="A16" s="2">
        <v>1015</v>
      </c>
      <c r="B16" s="2">
        <v>1</v>
      </c>
      <c r="C16" s="2">
        <v>2</v>
      </c>
      <c r="D16" s="2">
        <v>2</v>
      </c>
      <c r="E16" s="2">
        <v>35600</v>
      </c>
      <c r="G16"/>
      <c r="H16"/>
      <c r="I16"/>
      <c r="J16"/>
      <c r="K16"/>
      <c r="L16"/>
    </row>
    <row r="17" spans="1:11" x14ac:dyDescent="0.45">
      <c r="A17" s="2">
        <v>1016</v>
      </c>
      <c r="B17" s="2">
        <v>2</v>
      </c>
      <c r="C17" s="2">
        <v>3</v>
      </c>
      <c r="D17" s="2">
        <v>3</v>
      </c>
      <c r="E17" s="2">
        <v>61500</v>
      </c>
      <c r="G17"/>
      <c r="H17"/>
      <c r="I17"/>
      <c r="J17"/>
      <c r="K17"/>
    </row>
    <row r="18" spans="1:11" x14ac:dyDescent="0.45">
      <c r="A18" s="2">
        <v>1017</v>
      </c>
      <c r="B18" s="2">
        <v>1</v>
      </c>
      <c r="C18" s="2">
        <v>3</v>
      </c>
      <c r="D18" s="2">
        <v>3</v>
      </c>
      <c r="E18" s="2">
        <v>60500</v>
      </c>
      <c r="G18"/>
      <c r="H18"/>
      <c r="I18"/>
      <c r="J18"/>
      <c r="K18"/>
    </row>
    <row r="19" spans="1:11" x14ac:dyDescent="0.45">
      <c r="A19" s="2">
        <v>1018</v>
      </c>
      <c r="B19" s="2">
        <v>2</v>
      </c>
      <c r="C19" s="2">
        <v>1</v>
      </c>
      <c r="D19" s="2">
        <v>1</v>
      </c>
      <c r="E19" s="2">
        <v>25000</v>
      </c>
      <c r="G19"/>
      <c r="H19"/>
      <c r="I19"/>
      <c r="J19"/>
      <c r="K19"/>
    </row>
    <row r="20" spans="1:11" x14ac:dyDescent="0.45">
      <c r="A20" s="2">
        <v>1019</v>
      </c>
      <c r="B20" s="2">
        <v>2</v>
      </c>
      <c r="C20" s="2">
        <v>3</v>
      </c>
      <c r="D20" s="2">
        <v>3</v>
      </c>
      <c r="E20" s="2">
        <v>38000</v>
      </c>
      <c r="G20"/>
      <c r="H20"/>
      <c r="I20"/>
      <c r="J20"/>
      <c r="K20"/>
    </row>
    <row r="21" spans="1:11" x14ac:dyDescent="0.45">
      <c r="A21" s="2">
        <v>1020</v>
      </c>
      <c r="B21" s="2">
        <v>2</v>
      </c>
      <c r="C21" s="2">
        <v>3</v>
      </c>
      <c r="D21" s="2">
        <v>3</v>
      </c>
      <c r="E21" s="2">
        <v>42000</v>
      </c>
      <c r="G21"/>
      <c r="H21"/>
      <c r="I21"/>
      <c r="J21"/>
      <c r="K21"/>
    </row>
    <row r="22" spans="1:11" x14ac:dyDescent="0.45">
      <c r="A22" s="2">
        <v>1021</v>
      </c>
      <c r="B22" s="2">
        <v>1</v>
      </c>
      <c r="C22" s="2">
        <v>1</v>
      </c>
      <c r="D22" s="2">
        <v>1</v>
      </c>
      <c r="E22" s="2">
        <v>26000</v>
      </c>
      <c r="G22"/>
      <c r="H22"/>
      <c r="I22"/>
      <c r="J22"/>
      <c r="K22"/>
    </row>
    <row r="23" spans="1:11" x14ac:dyDescent="0.45">
      <c r="A23" s="2">
        <v>1022</v>
      </c>
      <c r="B23" s="2">
        <v>1</v>
      </c>
      <c r="C23" s="2">
        <v>3</v>
      </c>
      <c r="D23" s="2">
        <v>1</v>
      </c>
      <c r="E23" s="2">
        <v>40000</v>
      </c>
      <c r="G23"/>
      <c r="H23"/>
      <c r="I23"/>
      <c r="J23"/>
      <c r="K23"/>
    </row>
    <row r="24" spans="1:11" x14ac:dyDescent="0.45">
      <c r="A24" s="2">
        <v>1023</v>
      </c>
      <c r="B24" s="2">
        <v>2</v>
      </c>
      <c r="C24" s="2">
        <v>3</v>
      </c>
      <c r="D24" s="2">
        <v>3</v>
      </c>
      <c r="E24" s="2">
        <v>52000</v>
      </c>
      <c r="G24"/>
      <c r="H24"/>
      <c r="I24"/>
      <c r="J24"/>
      <c r="K24"/>
    </row>
    <row r="25" spans="1:11" x14ac:dyDescent="0.45">
      <c r="A25" s="2">
        <v>1024</v>
      </c>
      <c r="B25" s="2">
        <v>2</v>
      </c>
      <c r="C25" s="2">
        <v>3</v>
      </c>
      <c r="D25" s="2">
        <v>3</v>
      </c>
      <c r="E25" s="2">
        <v>70000</v>
      </c>
      <c r="G25"/>
      <c r="H25"/>
      <c r="I25"/>
      <c r="J25"/>
      <c r="K25"/>
    </row>
    <row r="26" spans="1:11" x14ac:dyDescent="0.45">
      <c r="A26" s="2">
        <v>1025</v>
      </c>
      <c r="B26" s="2">
        <v>2</v>
      </c>
      <c r="C26" s="2">
        <v>3</v>
      </c>
      <c r="D26" s="2">
        <v>2</v>
      </c>
      <c r="E26" s="2">
        <v>56000</v>
      </c>
      <c r="G26"/>
      <c r="H26"/>
      <c r="I26"/>
      <c r="J26"/>
      <c r="K26"/>
    </row>
    <row r="27" spans="1:11" x14ac:dyDescent="0.45">
      <c r="A27" s="2">
        <v>1026</v>
      </c>
      <c r="B27" s="2">
        <v>2</v>
      </c>
      <c r="C27" s="2">
        <v>3</v>
      </c>
      <c r="D27" s="2">
        <v>3</v>
      </c>
      <c r="E27" s="2">
        <v>58000</v>
      </c>
      <c r="G27"/>
      <c r="H27"/>
      <c r="I27"/>
      <c r="J27"/>
      <c r="K27"/>
    </row>
    <row r="28" spans="1:11" x14ac:dyDescent="0.45">
      <c r="A28" s="2">
        <v>1027</v>
      </c>
      <c r="B28" s="2">
        <v>1</v>
      </c>
      <c r="C28" s="2">
        <v>1</v>
      </c>
      <c r="D28" s="2">
        <v>1</v>
      </c>
      <c r="E28" s="2">
        <v>36000</v>
      </c>
      <c r="G28"/>
      <c r="H28"/>
      <c r="I28"/>
      <c r="J28"/>
      <c r="K28"/>
    </row>
    <row r="29" spans="1:11" x14ac:dyDescent="0.45">
      <c r="A29" s="2">
        <v>1028</v>
      </c>
      <c r="B29" s="2">
        <v>1</v>
      </c>
      <c r="C29" s="2">
        <v>1</v>
      </c>
      <c r="D29" s="2">
        <v>3</v>
      </c>
      <c r="E29" s="2">
        <v>27000</v>
      </c>
    </row>
    <row r="30" spans="1:11" x14ac:dyDescent="0.45">
      <c r="A30" s="2">
        <v>1029</v>
      </c>
      <c r="B30" s="2">
        <v>2</v>
      </c>
      <c r="C30" s="2">
        <v>3</v>
      </c>
      <c r="D30" s="2">
        <v>1</v>
      </c>
      <c r="E30" s="2">
        <v>36000</v>
      </c>
    </row>
    <row r="31" spans="1:11" x14ac:dyDescent="0.45">
      <c r="A31" s="2">
        <v>1030</v>
      </c>
      <c r="B31" s="2">
        <v>1</v>
      </c>
      <c r="C31" s="2">
        <v>1</v>
      </c>
      <c r="D31" s="2">
        <v>1</v>
      </c>
      <c r="E31" s="2">
        <v>26000</v>
      </c>
    </row>
    <row r="32" spans="1:11" x14ac:dyDescent="0.45">
      <c r="A32" s="2">
        <v>1031</v>
      </c>
      <c r="B32" s="2">
        <v>2</v>
      </c>
      <c r="C32" s="2">
        <v>2</v>
      </c>
      <c r="D32" s="2">
        <v>2</v>
      </c>
      <c r="E32" s="2">
        <v>30000</v>
      </c>
    </row>
    <row r="33" spans="1:5" x14ac:dyDescent="0.45">
      <c r="A33" s="2">
        <v>1032</v>
      </c>
      <c r="B33" s="2">
        <v>1</v>
      </c>
      <c r="C33" s="2">
        <v>3</v>
      </c>
      <c r="D33" s="2">
        <v>1</v>
      </c>
      <c r="E33" s="2">
        <v>54000</v>
      </c>
    </row>
    <row r="34" spans="1:5" x14ac:dyDescent="0.45">
      <c r="A34" s="2">
        <v>1033</v>
      </c>
      <c r="B34" s="2">
        <v>2</v>
      </c>
      <c r="C34" s="2">
        <v>2</v>
      </c>
      <c r="D34" s="2">
        <v>2</v>
      </c>
      <c r="E34" s="2">
        <v>42000</v>
      </c>
    </row>
    <row r="35" spans="1:5" x14ac:dyDescent="0.45">
      <c r="A35" s="2">
        <v>1034</v>
      </c>
      <c r="B35" s="2">
        <v>1</v>
      </c>
      <c r="C35" s="2">
        <v>3</v>
      </c>
      <c r="D35" s="2">
        <v>2</v>
      </c>
      <c r="E35" s="2">
        <v>37600</v>
      </c>
    </row>
    <row r="36" spans="1:5" x14ac:dyDescent="0.45">
      <c r="A36" s="2">
        <v>1035</v>
      </c>
      <c r="B36" s="2">
        <v>1</v>
      </c>
      <c r="C36" s="2">
        <v>1</v>
      </c>
      <c r="D36" s="2">
        <v>1</v>
      </c>
      <c r="E36" s="2">
        <v>30200</v>
      </c>
    </row>
    <row r="37" spans="1:5" x14ac:dyDescent="0.45">
      <c r="A37" s="2">
        <v>1036</v>
      </c>
      <c r="B37" s="2">
        <v>1</v>
      </c>
      <c r="C37" s="2">
        <v>1</v>
      </c>
      <c r="D37" s="2">
        <v>1</v>
      </c>
      <c r="E37" s="2">
        <v>28500</v>
      </c>
    </row>
    <row r="38" spans="1:5" x14ac:dyDescent="0.45">
      <c r="A38" s="2">
        <v>1037</v>
      </c>
      <c r="B38" s="2">
        <v>2</v>
      </c>
      <c r="C38" s="2">
        <v>2</v>
      </c>
      <c r="D38" s="2">
        <v>2</v>
      </c>
      <c r="E38" s="2">
        <v>35600</v>
      </c>
    </row>
    <row r="39" spans="1:5" x14ac:dyDescent="0.45">
      <c r="A39" s="2">
        <v>1038</v>
      </c>
      <c r="B39" s="2">
        <v>1</v>
      </c>
      <c r="C39" s="2">
        <v>3</v>
      </c>
      <c r="D39" s="2">
        <v>1</v>
      </c>
      <c r="E39" s="2">
        <v>48000</v>
      </c>
    </row>
    <row r="40" spans="1:5" x14ac:dyDescent="0.45">
      <c r="A40" s="2">
        <v>1039</v>
      </c>
      <c r="B40" s="2">
        <v>2</v>
      </c>
      <c r="C40" s="2">
        <v>2</v>
      </c>
      <c r="D40" s="2">
        <v>3</v>
      </c>
      <c r="E40" s="2">
        <v>36400</v>
      </c>
    </row>
    <row r="41" spans="1:5" x14ac:dyDescent="0.45">
      <c r="A41" s="2">
        <v>1040</v>
      </c>
      <c r="B41" s="2">
        <v>1</v>
      </c>
      <c r="C41" s="2">
        <v>3</v>
      </c>
      <c r="D41" s="2">
        <v>2</v>
      </c>
      <c r="E41" s="2">
        <v>51320</v>
      </c>
    </row>
    <row r="42" spans="1:5" x14ac:dyDescent="0.45">
      <c r="A42" s="2">
        <v>1041</v>
      </c>
      <c r="B42" s="2">
        <v>1</v>
      </c>
      <c r="C42" s="2">
        <v>1</v>
      </c>
      <c r="D42" s="2">
        <v>1</v>
      </c>
      <c r="E42" s="2">
        <v>28500</v>
      </c>
    </row>
    <row r="43" spans="1:5" x14ac:dyDescent="0.45">
      <c r="A43" s="2">
        <v>1042</v>
      </c>
      <c r="B43" s="2">
        <v>1</v>
      </c>
      <c r="C43" s="2">
        <v>1</v>
      </c>
      <c r="D43" s="2">
        <v>1</v>
      </c>
      <c r="E43" s="2">
        <v>26400</v>
      </c>
    </row>
    <row r="44" spans="1:5" x14ac:dyDescent="0.45">
      <c r="A44" s="2">
        <v>1043</v>
      </c>
      <c r="B44" s="2">
        <v>2</v>
      </c>
      <c r="C44" s="2">
        <v>1</v>
      </c>
      <c r="D44" s="2">
        <v>3</v>
      </c>
      <c r="E44" s="2">
        <v>26000</v>
      </c>
    </row>
    <row r="45" spans="1:5" x14ac:dyDescent="0.45">
      <c r="A45" s="2">
        <v>1044</v>
      </c>
      <c r="B45" s="2">
        <v>2</v>
      </c>
      <c r="C45" s="2">
        <v>3</v>
      </c>
      <c r="D45" s="2">
        <v>1</v>
      </c>
      <c r="E45" s="2">
        <v>51570</v>
      </c>
    </row>
    <row r="46" spans="1:5" x14ac:dyDescent="0.45">
      <c r="A46" s="2">
        <v>1045</v>
      </c>
      <c r="B46" s="2">
        <v>1</v>
      </c>
      <c r="C46" s="2">
        <v>2</v>
      </c>
      <c r="D46" s="2">
        <v>1</v>
      </c>
      <c r="E46" s="2">
        <v>40400</v>
      </c>
    </row>
    <row r="47" spans="1:5" x14ac:dyDescent="0.45">
      <c r="A47" s="2">
        <v>1046</v>
      </c>
      <c r="B47" s="2">
        <v>2</v>
      </c>
      <c r="C47" s="2">
        <v>3</v>
      </c>
      <c r="D47" s="2">
        <v>2</v>
      </c>
      <c r="E47" s="2">
        <v>50500</v>
      </c>
    </row>
    <row r="48" spans="1:5" x14ac:dyDescent="0.45">
      <c r="A48" s="2">
        <v>1047</v>
      </c>
      <c r="B48" s="2">
        <v>1</v>
      </c>
      <c r="C48" s="2">
        <v>2</v>
      </c>
      <c r="D48" s="2">
        <v>2</v>
      </c>
      <c r="E48" s="2">
        <v>41000</v>
      </c>
    </row>
    <row r="49" spans="1:5" x14ac:dyDescent="0.45">
      <c r="A49" s="2">
        <v>1048</v>
      </c>
      <c r="B49" s="2">
        <v>1</v>
      </c>
      <c r="C49" s="2">
        <v>1</v>
      </c>
      <c r="D49" s="2">
        <v>3</v>
      </c>
      <c r="E49" s="2">
        <v>32900</v>
      </c>
    </row>
    <row r="50" spans="1:5" x14ac:dyDescent="0.45">
      <c r="A50" s="2">
        <v>1049</v>
      </c>
      <c r="B50" s="2">
        <v>2</v>
      </c>
      <c r="C50" s="2">
        <v>3</v>
      </c>
      <c r="D50" s="2">
        <v>3</v>
      </c>
      <c r="E50" s="2">
        <v>51000</v>
      </c>
    </row>
    <row r="51" spans="1:5" x14ac:dyDescent="0.45">
      <c r="A51" s="2">
        <v>1050</v>
      </c>
      <c r="B51" s="2">
        <v>1</v>
      </c>
      <c r="C51" s="2">
        <v>3</v>
      </c>
      <c r="D51" s="2">
        <v>3</v>
      </c>
      <c r="E51" s="2">
        <v>67000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tabColor rgb="FF00B0F0"/>
  </sheetPr>
  <dimension ref="A1:H51"/>
  <sheetViews>
    <sheetView workbookViewId="0">
      <selection activeCell="B3" sqref="B3"/>
    </sheetView>
  </sheetViews>
  <sheetFormatPr defaultColWidth="9" defaultRowHeight="16.75" x14ac:dyDescent="0.45"/>
  <cols>
    <col min="1" max="1" width="9.5" style="2" bestFit="1" customWidth="1"/>
    <col min="2" max="2" width="5.5" style="2" bestFit="1" customWidth="1"/>
    <col min="3" max="3" width="6" style="2" bestFit="1" customWidth="1"/>
    <col min="4" max="4" width="9.640625" style="2" customWidth="1"/>
    <col min="5" max="5" width="6.5" style="2" bestFit="1" customWidth="1"/>
    <col min="6" max="6" width="3.85546875" style="2" customWidth="1"/>
    <col min="7" max="7" width="14.640625" style="2" customWidth="1"/>
    <col min="8" max="8" width="9.85546875" style="2" customWidth="1"/>
    <col min="9" max="10" width="9" style="2" customWidth="1"/>
    <col min="11" max="11" width="11.7109375" style="2" customWidth="1"/>
    <col min="12" max="12" width="12.85546875" style="2" customWidth="1"/>
    <col min="13" max="13" width="19.35546875" style="2" bestFit="1" customWidth="1"/>
    <col min="14" max="14" width="12.85546875" style="2" bestFit="1" customWidth="1"/>
    <col min="15" max="15" width="19.35546875" style="2" bestFit="1" customWidth="1"/>
    <col min="16" max="16384" width="9" style="2"/>
  </cols>
  <sheetData>
    <row r="1" spans="1:8" x14ac:dyDescent="0.45">
      <c r="A1" s="6" t="s">
        <v>49</v>
      </c>
      <c r="B1" s="7" t="s">
        <v>50</v>
      </c>
      <c r="C1" s="7" t="s">
        <v>51</v>
      </c>
      <c r="D1" s="7" t="s">
        <v>52</v>
      </c>
      <c r="E1" s="7" t="s">
        <v>53</v>
      </c>
      <c r="F1" s="7"/>
    </row>
    <row r="2" spans="1:8" x14ac:dyDescent="0.45">
      <c r="A2" s="2">
        <v>1001</v>
      </c>
      <c r="B2" s="2">
        <v>1</v>
      </c>
      <c r="C2" s="2">
        <v>1</v>
      </c>
      <c r="D2" s="2">
        <v>1</v>
      </c>
      <c r="E2" s="2">
        <v>28000</v>
      </c>
      <c r="G2" s="2" t="s">
        <v>50</v>
      </c>
      <c r="H2" s="2" t="s">
        <v>130</v>
      </c>
    </row>
    <row r="3" spans="1:8" x14ac:dyDescent="0.45">
      <c r="A3" s="2">
        <v>1002</v>
      </c>
      <c r="B3" s="2">
        <v>2</v>
      </c>
      <c r="C3" s="2">
        <v>2</v>
      </c>
      <c r="D3" s="2">
        <v>2</v>
      </c>
      <c r="E3" s="2">
        <v>30000</v>
      </c>
      <c r="G3" s="2" t="s">
        <v>51</v>
      </c>
      <c r="H3" s="2" t="s">
        <v>60</v>
      </c>
    </row>
    <row r="4" spans="1:8" x14ac:dyDescent="0.45">
      <c r="A4" s="2">
        <v>1003</v>
      </c>
      <c r="B4" s="2">
        <v>1</v>
      </c>
      <c r="C4" s="2">
        <v>1</v>
      </c>
      <c r="D4" s="2">
        <v>1</v>
      </c>
      <c r="E4" s="2">
        <v>26000</v>
      </c>
      <c r="G4" s="2" t="s">
        <v>52</v>
      </c>
      <c r="H4" s="2" t="s">
        <v>62</v>
      </c>
    </row>
    <row r="5" spans="1:8" x14ac:dyDescent="0.45">
      <c r="A5" s="2">
        <v>1004</v>
      </c>
      <c r="B5" s="2">
        <v>2</v>
      </c>
      <c r="C5" s="2">
        <v>2</v>
      </c>
      <c r="D5" s="2">
        <v>2</v>
      </c>
      <c r="E5" s="2">
        <v>32000</v>
      </c>
      <c r="H5" s="2" t="s">
        <v>131</v>
      </c>
    </row>
    <row r="6" spans="1:8" x14ac:dyDescent="0.45">
      <c r="A6" s="2">
        <v>1005</v>
      </c>
      <c r="B6" s="2">
        <v>1</v>
      </c>
      <c r="C6" s="2">
        <v>1</v>
      </c>
      <c r="D6" s="2">
        <v>2</v>
      </c>
      <c r="E6" s="2">
        <v>45000</v>
      </c>
      <c r="H6" s="2" t="s">
        <v>132</v>
      </c>
    </row>
    <row r="7" spans="1:8" x14ac:dyDescent="0.45">
      <c r="A7" s="2">
        <v>1006</v>
      </c>
      <c r="B7" s="2">
        <v>1</v>
      </c>
      <c r="C7" s="2">
        <v>2</v>
      </c>
      <c r="D7" s="2">
        <v>3</v>
      </c>
      <c r="E7" s="2">
        <v>54000</v>
      </c>
      <c r="H7" s="2" t="s">
        <v>133</v>
      </c>
    </row>
    <row r="8" spans="1:8" x14ac:dyDescent="0.45">
      <c r="A8" s="2">
        <v>1007</v>
      </c>
      <c r="B8" s="2">
        <v>1</v>
      </c>
      <c r="C8" s="2">
        <v>1</v>
      </c>
      <c r="D8" s="2">
        <v>1</v>
      </c>
      <c r="E8" s="2">
        <v>31000</v>
      </c>
    </row>
    <row r="9" spans="1:8" x14ac:dyDescent="0.45">
      <c r="A9" s="2">
        <v>1008</v>
      </c>
      <c r="B9" s="2">
        <v>2</v>
      </c>
      <c r="C9" s="2">
        <v>3</v>
      </c>
      <c r="D9" s="2">
        <v>3</v>
      </c>
      <c r="E9" s="2">
        <v>62000</v>
      </c>
    </row>
    <row r="10" spans="1:8" x14ac:dyDescent="0.45">
      <c r="A10" s="2">
        <v>1009</v>
      </c>
      <c r="B10" s="2">
        <v>2</v>
      </c>
      <c r="C10" s="2">
        <v>3</v>
      </c>
      <c r="D10" s="2">
        <v>3</v>
      </c>
      <c r="E10" s="2">
        <v>55000</v>
      </c>
    </row>
    <row r="11" spans="1:8" x14ac:dyDescent="0.45">
      <c r="A11" s="2">
        <v>1010</v>
      </c>
      <c r="B11" s="2">
        <v>1</v>
      </c>
      <c r="C11" s="2">
        <v>2</v>
      </c>
      <c r="D11" s="2">
        <v>2</v>
      </c>
      <c r="E11" s="2">
        <v>38000</v>
      </c>
    </row>
    <row r="12" spans="1:8" x14ac:dyDescent="0.45">
      <c r="A12" s="2">
        <v>1011</v>
      </c>
      <c r="B12" s="2">
        <v>2</v>
      </c>
      <c r="C12" s="2">
        <v>3</v>
      </c>
      <c r="D12" s="2">
        <v>2</v>
      </c>
      <c r="E12" s="2">
        <v>37000</v>
      </c>
    </row>
    <row r="13" spans="1:8" x14ac:dyDescent="0.45">
      <c r="A13" s="2">
        <v>1012</v>
      </c>
      <c r="B13" s="2">
        <v>1</v>
      </c>
      <c r="C13" s="2">
        <v>1</v>
      </c>
      <c r="D13" s="2">
        <v>2</v>
      </c>
      <c r="E13" s="2">
        <v>30000</v>
      </c>
    </row>
    <row r="14" spans="1:8" x14ac:dyDescent="0.45">
      <c r="A14" s="2">
        <v>1013</v>
      </c>
      <c r="B14" s="2">
        <v>1</v>
      </c>
      <c r="C14" s="2">
        <v>1</v>
      </c>
      <c r="D14" s="2">
        <v>3</v>
      </c>
      <c r="E14" s="2">
        <v>28500</v>
      </c>
    </row>
    <row r="15" spans="1:8" x14ac:dyDescent="0.45">
      <c r="A15" s="2">
        <v>1014</v>
      </c>
      <c r="B15" s="2">
        <v>2</v>
      </c>
      <c r="C15" s="2">
        <v>3</v>
      </c>
      <c r="D15" s="2">
        <v>1</v>
      </c>
      <c r="E15" s="2">
        <v>50500</v>
      </c>
    </row>
    <row r="16" spans="1:8" x14ac:dyDescent="0.45">
      <c r="A16" s="2">
        <v>1015</v>
      </c>
      <c r="B16" s="2">
        <v>1</v>
      </c>
      <c r="C16" s="2">
        <v>2</v>
      </c>
      <c r="D16" s="2">
        <v>2</v>
      </c>
      <c r="E16" s="2">
        <v>35600</v>
      </c>
    </row>
    <row r="17" spans="1:5" x14ac:dyDescent="0.45">
      <c r="A17" s="2">
        <v>1016</v>
      </c>
      <c r="B17" s="2">
        <v>2</v>
      </c>
      <c r="C17" s="2">
        <v>3</v>
      </c>
      <c r="D17" s="2">
        <v>3</v>
      </c>
      <c r="E17" s="2">
        <v>61500</v>
      </c>
    </row>
    <row r="18" spans="1:5" x14ac:dyDescent="0.45">
      <c r="A18" s="2">
        <v>1017</v>
      </c>
      <c r="B18" s="2">
        <v>1</v>
      </c>
      <c r="C18" s="2">
        <v>3</v>
      </c>
      <c r="D18" s="2">
        <v>3</v>
      </c>
      <c r="E18" s="2">
        <v>60500</v>
      </c>
    </row>
    <row r="19" spans="1:5" x14ac:dyDescent="0.45">
      <c r="A19" s="2">
        <v>1018</v>
      </c>
      <c r="B19" s="2">
        <v>2</v>
      </c>
      <c r="C19" s="2">
        <v>1</v>
      </c>
      <c r="D19" s="2">
        <v>1</v>
      </c>
      <c r="E19" s="2">
        <v>25000</v>
      </c>
    </row>
    <row r="20" spans="1:5" x14ac:dyDescent="0.45">
      <c r="A20" s="2">
        <v>1019</v>
      </c>
      <c r="B20" s="2">
        <v>2</v>
      </c>
      <c r="C20" s="2">
        <v>3</v>
      </c>
      <c r="D20" s="2">
        <v>3</v>
      </c>
      <c r="E20" s="2">
        <v>38000</v>
      </c>
    </row>
    <row r="21" spans="1:5" x14ac:dyDescent="0.45">
      <c r="A21" s="2">
        <v>1020</v>
      </c>
      <c r="B21" s="2">
        <v>2</v>
      </c>
      <c r="C21" s="2">
        <v>3</v>
      </c>
      <c r="D21" s="2">
        <v>3</v>
      </c>
      <c r="E21" s="2">
        <v>42000</v>
      </c>
    </row>
    <row r="22" spans="1:5" x14ac:dyDescent="0.45">
      <c r="A22" s="2">
        <v>1021</v>
      </c>
      <c r="B22" s="2">
        <v>1</v>
      </c>
      <c r="C22" s="2">
        <v>1</v>
      </c>
      <c r="D22" s="2">
        <v>1</v>
      </c>
      <c r="E22" s="2">
        <v>26000</v>
      </c>
    </row>
    <row r="23" spans="1:5" x14ac:dyDescent="0.45">
      <c r="A23" s="2">
        <v>1022</v>
      </c>
      <c r="B23" s="2">
        <v>1</v>
      </c>
      <c r="C23" s="2">
        <v>3</v>
      </c>
      <c r="D23" s="2">
        <v>1</v>
      </c>
      <c r="E23" s="2">
        <v>40000</v>
      </c>
    </row>
    <row r="24" spans="1:5" x14ac:dyDescent="0.45">
      <c r="A24" s="2">
        <v>1023</v>
      </c>
      <c r="B24" s="2">
        <v>2</v>
      </c>
      <c r="C24" s="2">
        <v>3</v>
      </c>
      <c r="D24" s="2">
        <v>3</v>
      </c>
      <c r="E24" s="2">
        <v>52000</v>
      </c>
    </row>
    <row r="25" spans="1:5" x14ac:dyDescent="0.45">
      <c r="A25" s="2">
        <v>1024</v>
      </c>
      <c r="B25" s="2">
        <v>2</v>
      </c>
      <c r="C25" s="2">
        <v>3</v>
      </c>
      <c r="D25" s="2">
        <v>3</v>
      </c>
      <c r="E25" s="2">
        <v>70000</v>
      </c>
    </row>
    <row r="26" spans="1:5" x14ac:dyDescent="0.45">
      <c r="A26" s="2">
        <v>1025</v>
      </c>
      <c r="B26" s="2">
        <v>2</v>
      </c>
      <c r="C26" s="2">
        <v>3</v>
      </c>
      <c r="D26" s="2">
        <v>2</v>
      </c>
      <c r="E26" s="2">
        <v>56000</v>
      </c>
    </row>
    <row r="27" spans="1:5" x14ac:dyDescent="0.45">
      <c r="A27" s="2">
        <v>1026</v>
      </c>
      <c r="B27" s="2">
        <v>2</v>
      </c>
      <c r="C27" s="2">
        <v>3</v>
      </c>
      <c r="D27" s="2">
        <v>3</v>
      </c>
      <c r="E27" s="2">
        <v>58000</v>
      </c>
    </row>
    <row r="28" spans="1:5" x14ac:dyDescent="0.45">
      <c r="A28" s="2">
        <v>1027</v>
      </c>
      <c r="B28" s="2">
        <v>1</v>
      </c>
      <c r="C28" s="2">
        <v>1</v>
      </c>
      <c r="D28" s="2">
        <v>1</v>
      </c>
      <c r="E28" s="2">
        <v>36000</v>
      </c>
    </row>
    <row r="29" spans="1:5" x14ac:dyDescent="0.45">
      <c r="A29" s="2">
        <v>1028</v>
      </c>
      <c r="B29" s="2">
        <v>1</v>
      </c>
      <c r="C29" s="2">
        <v>1</v>
      </c>
      <c r="D29" s="2">
        <v>3</v>
      </c>
      <c r="E29" s="2">
        <v>27000</v>
      </c>
    </row>
    <row r="30" spans="1:5" x14ac:dyDescent="0.45">
      <c r="A30" s="2">
        <v>1029</v>
      </c>
      <c r="B30" s="2">
        <v>2</v>
      </c>
      <c r="C30" s="2">
        <v>3</v>
      </c>
      <c r="D30" s="2">
        <v>1</v>
      </c>
      <c r="E30" s="2">
        <v>36000</v>
      </c>
    </row>
    <row r="31" spans="1:5" x14ac:dyDescent="0.45">
      <c r="A31" s="2">
        <v>1030</v>
      </c>
      <c r="B31" s="2">
        <v>1</v>
      </c>
      <c r="C31" s="2">
        <v>1</v>
      </c>
      <c r="D31" s="2">
        <v>1</v>
      </c>
      <c r="E31" s="2">
        <v>26000</v>
      </c>
    </row>
    <row r="32" spans="1:5" x14ac:dyDescent="0.45">
      <c r="A32" s="2">
        <v>1031</v>
      </c>
      <c r="B32" s="2">
        <v>2</v>
      </c>
      <c r="C32" s="2">
        <v>2</v>
      </c>
      <c r="D32" s="2">
        <v>2</v>
      </c>
      <c r="E32" s="2">
        <v>30000</v>
      </c>
    </row>
    <row r="33" spans="1:5" x14ac:dyDescent="0.45">
      <c r="A33" s="2">
        <v>1032</v>
      </c>
      <c r="B33" s="2">
        <v>1</v>
      </c>
      <c r="C33" s="2">
        <v>3</v>
      </c>
      <c r="D33" s="2">
        <v>1</v>
      </c>
      <c r="E33" s="2">
        <v>54000</v>
      </c>
    </row>
    <row r="34" spans="1:5" x14ac:dyDescent="0.45">
      <c r="A34" s="2">
        <v>1033</v>
      </c>
      <c r="B34" s="2">
        <v>2</v>
      </c>
      <c r="C34" s="2">
        <v>2</v>
      </c>
      <c r="D34" s="2">
        <v>2</v>
      </c>
      <c r="E34" s="2">
        <v>42000</v>
      </c>
    </row>
    <row r="35" spans="1:5" x14ac:dyDescent="0.45">
      <c r="A35" s="2">
        <v>1034</v>
      </c>
      <c r="B35" s="2">
        <v>1</v>
      </c>
      <c r="C35" s="2">
        <v>3</v>
      </c>
      <c r="D35" s="2">
        <v>2</v>
      </c>
      <c r="E35" s="2">
        <v>37600</v>
      </c>
    </row>
    <row r="36" spans="1:5" x14ac:dyDescent="0.45">
      <c r="A36" s="2">
        <v>1035</v>
      </c>
      <c r="B36" s="2">
        <v>1</v>
      </c>
      <c r="C36" s="2">
        <v>1</v>
      </c>
      <c r="D36" s="2">
        <v>1</v>
      </c>
      <c r="E36" s="2">
        <v>30200</v>
      </c>
    </row>
    <row r="37" spans="1:5" x14ac:dyDescent="0.45">
      <c r="A37" s="2">
        <v>1036</v>
      </c>
      <c r="B37" s="2">
        <v>1</v>
      </c>
      <c r="C37" s="2">
        <v>1</v>
      </c>
      <c r="D37" s="2">
        <v>1</v>
      </c>
      <c r="E37" s="2">
        <v>28500</v>
      </c>
    </row>
    <row r="38" spans="1:5" x14ac:dyDescent="0.45">
      <c r="A38" s="2">
        <v>1037</v>
      </c>
      <c r="B38" s="2">
        <v>2</v>
      </c>
      <c r="C38" s="2">
        <v>2</v>
      </c>
      <c r="D38" s="2">
        <v>2</v>
      </c>
      <c r="E38" s="2">
        <v>35600</v>
      </c>
    </row>
    <row r="39" spans="1:5" x14ac:dyDescent="0.45">
      <c r="A39" s="2">
        <v>1038</v>
      </c>
      <c r="B39" s="2">
        <v>1</v>
      </c>
      <c r="C39" s="2">
        <v>3</v>
      </c>
      <c r="D39" s="2">
        <v>1</v>
      </c>
      <c r="E39" s="2">
        <v>48000</v>
      </c>
    </row>
    <row r="40" spans="1:5" x14ac:dyDescent="0.45">
      <c r="A40" s="2">
        <v>1039</v>
      </c>
      <c r="B40" s="2">
        <v>2</v>
      </c>
      <c r="C40" s="2">
        <v>2</v>
      </c>
      <c r="D40" s="2">
        <v>3</v>
      </c>
      <c r="E40" s="2">
        <v>36400</v>
      </c>
    </row>
    <row r="41" spans="1:5" x14ac:dyDescent="0.45">
      <c r="A41" s="2">
        <v>1040</v>
      </c>
      <c r="B41" s="2">
        <v>1</v>
      </c>
      <c r="C41" s="2">
        <v>3</v>
      </c>
      <c r="D41" s="2">
        <v>2</v>
      </c>
      <c r="E41" s="2">
        <v>51320</v>
      </c>
    </row>
    <row r="42" spans="1:5" x14ac:dyDescent="0.45">
      <c r="A42" s="2">
        <v>1041</v>
      </c>
      <c r="B42" s="2">
        <v>1</v>
      </c>
      <c r="C42" s="2">
        <v>1</v>
      </c>
      <c r="D42" s="2">
        <v>1</v>
      </c>
      <c r="E42" s="2">
        <v>28500</v>
      </c>
    </row>
    <row r="43" spans="1:5" x14ac:dyDescent="0.45">
      <c r="A43" s="2">
        <v>1042</v>
      </c>
      <c r="B43" s="2">
        <v>1</v>
      </c>
      <c r="C43" s="2">
        <v>1</v>
      </c>
      <c r="D43" s="2">
        <v>1</v>
      </c>
      <c r="E43" s="2">
        <v>26400</v>
      </c>
    </row>
    <row r="44" spans="1:5" x14ac:dyDescent="0.45">
      <c r="A44" s="2">
        <v>1043</v>
      </c>
      <c r="B44" s="2">
        <v>2</v>
      </c>
      <c r="C44" s="2">
        <v>1</v>
      </c>
      <c r="D44" s="2">
        <v>3</v>
      </c>
      <c r="E44" s="2">
        <v>26000</v>
      </c>
    </row>
    <row r="45" spans="1:5" x14ac:dyDescent="0.45">
      <c r="A45" s="2">
        <v>1044</v>
      </c>
      <c r="B45" s="2">
        <v>2</v>
      </c>
      <c r="C45" s="2">
        <v>3</v>
      </c>
      <c r="D45" s="2">
        <v>1</v>
      </c>
      <c r="E45" s="2">
        <v>51570</v>
      </c>
    </row>
    <row r="46" spans="1:5" x14ac:dyDescent="0.45">
      <c r="A46" s="2">
        <v>1045</v>
      </c>
      <c r="B46" s="2">
        <v>1</v>
      </c>
      <c r="C46" s="2">
        <v>2</v>
      </c>
      <c r="D46" s="2">
        <v>1</v>
      </c>
      <c r="E46" s="2">
        <v>40400</v>
      </c>
    </row>
    <row r="47" spans="1:5" x14ac:dyDescent="0.45">
      <c r="A47" s="2">
        <v>1046</v>
      </c>
      <c r="B47" s="2">
        <v>2</v>
      </c>
      <c r="C47" s="2">
        <v>3</v>
      </c>
      <c r="D47" s="2">
        <v>2</v>
      </c>
      <c r="E47" s="2">
        <v>50500</v>
      </c>
    </row>
    <row r="48" spans="1:5" x14ac:dyDescent="0.45">
      <c r="A48" s="2">
        <v>1047</v>
      </c>
      <c r="B48" s="2">
        <v>1</v>
      </c>
      <c r="C48" s="2">
        <v>2</v>
      </c>
      <c r="D48" s="2">
        <v>2</v>
      </c>
      <c r="E48" s="2">
        <v>41000</v>
      </c>
    </row>
    <row r="49" spans="1:5" x14ac:dyDescent="0.45">
      <c r="A49" s="2">
        <v>1048</v>
      </c>
      <c r="B49" s="2">
        <v>1</v>
      </c>
      <c r="C49" s="2">
        <v>1</v>
      </c>
      <c r="D49" s="2">
        <v>3</v>
      </c>
      <c r="E49" s="2">
        <v>32900</v>
      </c>
    </row>
    <row r="50" spans="1:5" x14ac:dyDescent="0.45">
      <c r="A50" s="2">
        <v>1049</v>
      </c>
      <c r="B50" s="2">
        <v>2</v>
      </c>
      <c r="C50" s="2">
        <v>3</v>
      </c>
      <c r="D50" s="2">
        <v>3</v>
      </c>
      <c r="E50" s="2">
        <v>51000</v>
      </c>
    </row>
    <row r="51" spans="1:5" x14ac:dyDescent="0.45">
      <c r="A51" s="2">
        <v>1050</v>
      </c>
      <c r="B51" s="2">
        <v>1</v>
      </c>
      <c r="C51" s="2">
        <v>3</v>
      </c>
      <c r="D51" s="2">
        <v>3</v>
      </c>
      <c r="E51" s="2">
        <v>67000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J51"/>
  <sheetViews>
    <sheetView topLeftCell="E10" workbookViewId="0">
      <selection activeCell="B3" sqref="B3"/>
    </sheetView>
  </sheetViews>
  <sheetFormatPr defaultColWidth="9" defaultRowHeight="16.75" x14ac:dyDescent="0.45"/>
  <cols>
    <col min="1" max="1" width="9.5" style="2" bestFit="1" customWidth="1"/>
    <col min="2" max="2" width="5.5" style="2" bestFit="1" customWidth="1"/>
    <col min="3" max="3" width="6" style="2" bestFit="1" customWidth="1"/>
    <col min="4" max="4" width="9.640625" style="2" customWidth="1"/>
    <col min="5" max="5" width="6.5" style="2" bestFit="1" customWidth="1"/>
    <col min="6" max="6" width="3.85546875" style="2" customWidth="1"/>
    <col min="7" max="7" width="9.85546875" style="2" customWidth="1"/>
    <col min="8" max="8" width="6.85546875" style="2" customWidth="1"/>
    <col min="9" max="9" width="5.640625" style="2" customWidth="1"/>
    <col min="10" max="10" width="5.7109375" style="2" customWidth="1"/>
    <col min="11" max="16384" width="9" style="2"/>
  </cols>
  <sheetData>
    <row r="1" spans="1:10" x14ac:dyDescent="0.45">
      <c r="A1" s="6" t="s">
        <v>49</v>
      </c>
      <c r="B1" s="7" t="s">
        <v>50</v>
      </c>
      <c r="C1" s="7" t="s">
        <v>51</v>
      </c>
      <c r="D1" s="7" t="s">
        <v>52</v>
      </c>
      <c r="E1" s="7" t="s">
        <v>53</v>
      </c>
      <c r="F1" s="7"/>
    </row>
    <row r="2" spans="1:10" x14ac:dyDescent="0.45">
      <c r="A2" s="2">
        <v>1001</v>
      </c>
      <c r="B2" s="2">
        <v>1</v>
      </c>
      <c r="C2" s="2">
        <v>1</v>
      </c>
      <c r="D2" s="2">
        <v>1</v>
      </c>
      <c r="E2" s="2">
        <v>28000</v>
      </c>
      <c r="G2" s="2" t="s">
        <v>50</v>
      </c>
      <c r="H2" s="2" t="s">
        <v>130</v>
      </c>
    </row>
    <row r="3" spans="1:10" x14ac:dyDescent="0.45">
      <c r="A3" s="2">
        <v>1002</v>
      </c>
      <c r="B3" s="2">
        <v>2</v>
      </c>
      <c r="C3" s="2">
        <v>2</v>
      </c>
      <c r="D3" s="2">
        <v>2</v>
      </c>
      <c r="E3" s="2">
        <v>30000</v>
      </c>
      <c r="G3" s="2" t="s">
        <v>51</v>
      </c>
      <c r="H3" s="2" t="s">
        <v>60</v>
      </c>
    </row>
    <row r="4" spans="1:10" x14ac:dyDescent="0.45">
      <c r="A4" s="2">
        <v>1003</v>
      </c>
      <c r="B4" s="2">
        <v>1</v>
      </c>
      <c r="C4" s="2">
        <v>1</v>
      </c>
      <c r="D4" s="2">
        <v>1</v>
      </c>
      <c r="E4" s="2">
        <v>26000</v>
      </c>
      <c r="G4" s="2" t="s">
        <v>52</v>
      </c>
      <c r="H4" s="2" t="s">
        <v>62</v>
      </c>
    </row>
    <row r="5" spans="1:10" x14ac:dyDescent="0.45">
      <c r="A5" s="2">
        <v>1004</v>
      </c>
      <c r="B5" s="2">
        <v>2</v>
      </c>
      <c r="C5" s="2">
        <v>2</v>
      </c>
      <c r="D5" s="2">
        <v>2</v>
      </c>
      <c r="E5" s="2">
        <v>32000</v>
      </c>
      <c r="H5" s="2" t="s">
        <v>131</v>
      </c>
    </row>
    <row r="6" spans="1:10" x14ac:dyDescent="0.45">
      <c r="A6" s="2">
        <v>1005</v>
      </c>
      <c r="B6" s="2">
        <v>1</v>
      </c>
      <c r="C6" s="2">
        <v>1</v>
      </c>
      <c r="D6" s="2">
        <v>2</v>
      </c>
      <c r="E6" s="2">
        <v>45000</v>
      </c>
      <c r="H6" s="2" t="s">
        <v>132</v>
      </c>
    </row>
    <row r="7" spans="1:10" x14ac:dyDescent="0.45">
      <c r="A7" s="2">
        <v>1006</v>
      </c>
      <c r="B7" s="2">
        <v>1</v>
      </c>
      <c r="C7" s="2">
        <v>2</v>
      </c>
      <c r="D7" s="2">
        <v>3</v>
      </c>
      <c r="E7" s="2">
        <v>54000</v>
      </c>
      <c r="H7" s="2" t="s">
        <v>133</v>
      </c>
    </row>
    <row r="8" spans="1:10" x14ac:dyDescent="0.45">
      <c r="A8" s="2">
        <v>1007</v>
      </c>
      <c r="B8" s="2">
        <v>1</v>
      </c>
      <c r="C8" s="2">
        <v>1</v>
      </c>
      <c r="D8" s="2">
        <v>1</v>
      </c>
      <c r="E8" s="2">
        <v>31000</v>
      </c>
    </row>
    <row r="9" spans="1:10" x14ac:dyDescent="0.45">
      <c r="A9" s="2">
        <v>1008</v>
      </c>
      <c r="B9" s="2">
        <v>2</v>
      </c>
      <c r="C9" s="2">
        <v>3</v>
      </c>
      <c r="D9" s="2">
        <v>3</v>
      </c>
      <c r="E9" s="2">
        <v>62000</v>
      </c>
    </row>
    <row r="10" spans="1:10" x14ac:dyDescent="0.45">
      <c r="A10" s="2">
        <v>1009</v>
      </c>
      <c r="B10" s="2">
        <v>2</v>
      </c>
      <c r="C10" s="2">
        <v>3</v>
      </c>
      <c r="D10" s="2">
        <v>3</v>
      </c>
      <c r="E10" s="2">
        <v>55000</v>
      </c>
      <c r="G10" s="26" t="s">
        <v>66</v>
      </c>
      <c r="H10" s="26" t="s">
        <v>70</v>
      </c>
    </row>
    <row r="11" spans="1:10" x14ac:dyDescent="0.45">
      <c r="A11" s="2">
        <v>1010</v>
      </c>
      <c r="B11" s="2">
        <v>1</v>
      </c>
      <c r="C11" s="2">
        <v>2</v>
      </c>
      <c r="D11" s="2">
        <v>2</v>
      </c>
      <c r="E11" s="2">
        <v>38000</v>
      </c>
      <c r="G11" s="26" t="s">
        <v>71</v>
      </c>
      <c r="H11" s="2" t="s">
        <v>6</v>
      </c>
      <c r="I11" s="2" t="s">
        <v>7</v>
      </c>
      <c r="J11" s="2" t="s">
        <v>59</v>
      </c>
    </row>
    <row r="12" spans="1:10" x14ac:dyDescent="0.45">
      <c r="A12" s="2">
        <v>1011</v>
      </c>
      <c r="B12" s="2">
        <v>2</v>
      </c>
      <c r="C12" s="2">
        <v>3</v>
      </c>
      <c r="D12" s="2">
        <v>2</v>
      </c>
      <c r="E12" s="2">
        <v>37000</v>
      </c>
      <c r="G12" s="27">
        <v>25000</v>
      </c>
      <c r="I12" s="2">
        <v>1</v>
      </c>
      <c r="J12" s="2">
        <v>1</v>
      </c>
    </row>
    <row r="13" spans="1:10" x14ac:dyDescent="0.45">
      <c r="A13" s="2">
        <v>1012</v>
      </c>
      <c r="B13" s="2">
        <v>1</v>
      </c>
      <c r="C13" s="2">
        <v>1</v>
      </c>
      <c r="D13" s="2">
        <v>2</v>
      </c>
      <c r="E13" s="2">
        <v>30000</v>
      </c>
      <c r="G13" s="27">
        <v>26000</v>
      </c>
      <c r="H13" s="2">
        <v>3</v>
      </c>
      <c r="I13" s="2">
        <v>1</v>
      </c>
      <c r="J13" s="2">
        <v>4</v>
      </c>
    </row>
    <row r="14" spans="1:10" x14ac:dyDescent="0.45">
      <c r="A14" s="2">
        <v>1013</v>
      </c>
      <c r="B14" s="2">
        <v>1</v>
      </c>
      <c r="C14" s="2">
        <v>1</v>
      </c>
      <c r="D14" s="2">
        <v>3</v>
      </c>
      <c r="E14" s="2">
        <v>28500</v>
      </c>
      <c r="G14" s="27">
        <v>26400</v>
      </c>
      <c r="H14" s="2">
        <v>1</v>
      </c>
      <c r="J14" s="2">
        <v>1</v>
      </c>
    </row>
    <row r="15" spans="1:10" x14ac:dyDescent="0.45">
      <c r="A15" s="2">
        <v>1014</v>
      </c>
      <c r="B15" s="2">
        <v>2</v>
      </c>
      <c r="C15" s="2">
        <v>3</v>
      </c>
      <c r="D15" s="2">
        <v>1</v>
      </c>
      <c r="E15" s="2">
        <v>50500</v>
      </c>
      <c r="G15" s="27">
        <v>27000</v>
      </c>
      <c r="H15" s="2">
        <v>1</v>
      </c>
      <c r="J15" s="2">
        <v>1</v>
      </c>
    </row>
    <row r="16" spans="1:10" x14ac:dyDescent="0.45">
      <c r="A16" s="2">
        <v>1015</v>
      </c>
      <c r="B16" s="2">
        <v>1</v>
      </c>
      <c r="C16" s="2">
        <v>2</v>
      </c>
      <c r="D16" s="2">
        <v>2</v>
      </c>
      <c r="E16" s="2">
        <v>35600</v>
      </c>
      <c r="G16" s="27">
        <v>28000</v>
      </c>
      <c r="H16" s="2">
        <v>1</v>
      </c>
      <c r="J16" s="2">
        <v>1</v>
      </c>
    </row>
    <row r="17" spans="1:10" x14ac:dyDescent="0.45">
      <c r="A17" s="2">
        <v>1016</v>
      </c>
      <c r="B17" s="2">
        <v>2</v>
      </c>
      <c r="C17" s="2">
        <v>3</v>
      </c>
      <c r="D17" s="2">
        <v>3</v>
      </c>
      <c r="E17" s="2">
        <v>61500</v>
      </c>
      <c r="G17" s="27">
        <v>28500</v>
      </c>
      <c r="H17" s="2">
        <v>3</v>
      </c>
      <c r="J17" s="2">
        <v>3</v>
      </c>
    </row>
    <row r="18" spans="1:10" x14ac:dyDescent="0.45">
      <c r="A18" s="2">
        <v>1017</v>
      </c>
      <c r="B18" s="2">
        <v>1</v>
      </c>
      <c r="C18" s="2">
        <v>3</v>
      </c>
      <c r="D18" s="2">
        <v>3</v>
      </c>
      <c r="E18" s="2">
        <v>60500</v>
      </c>
      <c r="G18" s="27">
        <v>30000</v>
      </c>
      <c r="H18" s="2">
        <v>1</v>
      </c>
      <c r="I18" s="2">
        <v>2</v>
      </c>
      <c r="J18" s="2">
        <v>3</v>
      </c>
    </row>
    <row r="19" spans="1:10" x14ac:dyDescent="0.45">
      <c r="A19" s="2">
        <v>1018</v>
      </c>
      <c r="B19" s="2">
        <v>2</v>
      </c>
      <c r="C19" s="2">
        <v>1</v>
      </c>
      <c r="D19" s="2">
        <v>1</v>
      </c>
      <c r="E19" s="2">
        <v>25000</v>
      </c>
      <c r="G19" s="27">
        <v>30200</v>
      </c>
      <c r="H19" s="2">
        <v>1</v>
      </c>
      <c r="J19" s="2">
        <v>1</v>
      </c>
    </row>
    <row r="20" spans="1:10" x14ac:dyDescent="0.45">
      <c r="A20" s="2">
        <v>1019</v>
      </c>
      <c r="B20" s="2">
        <v>2</v>
      </c>
      <c r="C20" s="2">
        <v>3</v>
      </c>
      <c r="D20" s="2">
        <v>3</v>
      </c>
      <c r="E20" s="2">
        <v>38000</v>
      </c>
      <c r="G20" s="27">
        <v>31000</v>
      </c>
      <c r="H20" s="2">
        <v>1</v>
      </c>
      <c r="J20" s="2">
        <v>1</v>
      </c>
    </row>
    <row r="21" spans="1:10" x14ac:dyDescent="0.45">
      <c r="A21" s="2">
        <v>1020</v>
      </c>
      <c r="B21" s="2">
        <v>2</v>
      </c>
      <c r="C21" s="2">
        <v>3</v>
      </c>
      <c r="D21" s="2">
        <v>3</v>
      </c>
      <c r="E21" s="2">
        <v>42000</v>
      </c>
      <c r="G21" s="27">
        <v>32000</v>
      </c>
      <c r="I21" s="2">
        <v>1</v>
      </c>
      <c r="J21" s="2">
        <v>1</v>
      </c>
    </row>
    <row r="22" spans="1:10" x14ac:dyDescent="0.45">
      <c r="A22" s="2">
        <v>1021</v>
      </c>
      <c r="B22" s="2">
        <v>1</v>
      </c>
      <c r="C22" s="2">
        <v>1</v>
      </c>
      <c r="D22" s="2">
        <v>1</v>
      </c>
      <c r="E22" s="2">
        <v>26000</v>
      </c>
      <c r="G22" s="27">
        <v>32900</v>
      </c>
      <c r="H22" s="2">
        <v>1</v>
      </c>
      <c r="J22" s="2">
        <v>1</v>
      </c>
    </row>
    <row r="23" spans="1:10" x14ac:dyDescent="0.45">
      <c r="A23" s="2">
        <v>1022</v>
      </c>
      <c r="B23" s="2">
        <v>1</v>
      </c>
      <c r="C23" s="2">
        <v>3</v>
      </c>
      <c r="D23" s="2">
        <v>1</v>
      </c>
      <c r="E23" s="2">
        <v>40000</v>
      </c>
      <c r="G23" s="27">
        <v>35600</v>
      </c>
      <c r="H23" s="2">
        <v>1</v>
      </c>
      <c r="I23" s="2">
        <v>1</v>
      </c>
      <c r="J23" s="2">
        <v>2</v>
      </c>
    </row>
    <row r="24" spans="1:10" x14ac:dyDescent="0.45">
      <c r="A24" s="2">
        <v>1023</v>
      </c>
      <c r="B24" s="2">
        <v>2</v>
      </c>
      <c r="C24" s="2">
        <v>3</v>
      </c>
      <c r="D24" s="2">
        <v>3</v>
      </c>
      <c r="E24" s="2">
        <v>52000</v>
      </c>
      <c r="G24" s="27">
        <v>36000</v>
      </c>
      <c r="H24" s="2">
        <v>1</v>
      </c>
      <c r="I24" s="2">
        <v>1</v>
      </c>
      <c r="J24" s="2">
        <v>2</v>
      </c>
    </row>
    <row r="25" spans="1:10" x14ac:dyDescent="0.45">
      <c r="A25" s="2">
        <v>1024</v>
      </c>
      <c r="B25" s="2">
        <v>2</v>
      </c>
      <c r="C25" s="2">
        <v>3</v>
      </c>
      <c r="D25" s="2">
        <v>3</v>
      </c>
      <c r="E25" s="2">
        <v>70000</v>
      </c>
      <c r="G25" s="27">
        <v>36400</v>
      </c>
      <c r="I25" s="2">
        <v>1</v>
      </c>
      <c r="J25" s="2">
        <v>1</v>
      </c>
    </row>
    <row r="26" spans="1:10" x14ac:dyDescent="0.45">
      <c r="A26" s="2">
        <v>1025</v>
      </c>
      <c r="B26" s="2">
        <v>2</v>
      </c>
      <c r="C26" s="2">
        <v>3</v>
      </c>
      <c r="D26" s="2">
        <v>2</v>
      </c>
      <c r="E26" s="2">
        <v>56000</v>
      </c>
      <c r="G26" s="27">
        <v>37000</v>
      </c>
      <c r="I26" s="2">
        <v>1</v>
      </c>
      <c r="J26" s="2">
        <v>1</v>
      </c>
    </row>
    <row r="27" spans="1:10" x14ac:dyDescent="0.45">
      <c r="A27" s="2">
        <v>1026</v>
      </c>
      <c r="B27" s="2">
        <v>2</v>
      </c>
      <c r="C27" s="2">
        <v>3</v>
      </c>
      <c r="D27" s="2">
        <v>3</v>
      </c>
      <c r="E27" s="2">
        <v>58000</v>
      </c>
      <c r="G27" s="27">
        <v>37600</v>
      </c>
      <c r="H27" s="2">
        <v>1</v>
      </c>
      <c r="J27" s="2">
        <v>1</v>
      </c>
    </row>
    <row r="28" spans="1:10" x14ac:dyDescent="0.45">
      <c r="A28" s="2">
        <v>1027</v>
      </c>
      <c r="B28" s="2">
        <v>1</v>
      </c>
      <c r="C28" s="2">
        <v>1</v>
      </c>
      <c r="D28" s="2">
        <v>1</v>
      </c>
      <c r="E28" s="2">
        <v>36000</v>
      </c>
      <c r="G28" s="27">
        <v>38000</v>
      </c>
      <c r="H28" s="2">
        <v>1</v>
      </c>
      <c r="I28" s="2">
        <v>1</v>
      </c>
      <c r="J28" s="2">
        <v>2</v>
      </c>
    </row>
    <row r="29" spans="1:10" x14ac:dyDescent="0.45">
      <c r="A29" s="2">
        <v>1028</v>
      </c>
      <c r="B29" s="2">
        <v>1</v>
      </c>
      <c r="C29" s="2">
        <v>1</v>
      </c>
      <c r="D29" s="2">
        <v>3</v>
      </c>
      <c r="E29" s="2">
        <v>27000</v>
      </c>
      <c r="G29" s="27">
        <v>40000</v>
      </c>
      <c r="H29" s="2">
        <v>1</v>
      </c>
      <c r="J29" s="2">
        <v>1</v>
      </c>
    </row>
    <row r="30" spans="1:10" x14ac:dyDescent="0.45">
      <c r="A30" s="2">
        <v>1029</v>
      </c>
      <c r="B30" s="2">
        <v>2</v>
      </c>
      <c r="C30" s="2">
        <v>3</v>
      </c>
      <c r="D30" s="2">
        <v>1</v>
      </c>
      <c r="E30" s="2">
        <v>36000</v>
      </c>
      <c r="G30" s="27">
        <v>40400</v>
      </c>
      <c r="H30" s="2">
        <v>1</v>
      </c>
      <c r="J30" s="2">
        <v>1</v>
      </c>
    </row>
    <row r="31" spans="1:10" x14ac:dyDescent="0.45">
      <c r="A31" s="2">
        <v>1030</v>
      </c>
      <c r="B31" s="2">
        <v>1</v>
      </c>
      <c r="C31" s="2">
        <v>1</v>
      </c>
      <c r="D31" s="2">
        <v>1</v>
      </c>
      <c r="E31" s="2">
        <v>26000</v>
      </c>
      <c r="G31" s="27">
        <v>41000</v>
      </c>
      <c r="H31" s="2">
        <v>1</v>
      </c>
      <c r="J31" s="2">
        <v>1</v>
      </c>
    </row>
    <row r="32" spans="1:10" x14ac:dyDescent="0.45">
      <c r="A32" s="2">
        <v>1031</v>
      </c>
      <c r="B32" s="2">
        <v>2</v>
      </c>
      <c r="C32" s="2">
        <v>2</v>
      </c>
      <c r="D32" s="2">
        <v>2</v>
      </c>
      <c r="E32" s="2">
        <v>30000</v>
      </c>
      <c r="G32" s="27">
        <v>42000</v>
      </c>
      <c r="I32" s="2">
        <v>2</v>
      </c>
      <c r="J32" s="2">
        <v>2</v>
      </c>
    </row>
    <row r="33" spans="1:10" x14ac:dyDescent="0.45">
      <c r="A33" s="2">
        <v>1032</v>
      </c>
      <c r="B33" s="2">
        <v>1</v>
      </c>
      <c r="C33" s="2">
        <v>3</v>
      </c>
      <c r="D33" s="2">
        <v>1</v>
      </c>
      <c r="E33" s="2">
        <v>54000</v>
      </c>
      <c r="G33" s="27">
        <v>45000</v>
      </c>
      <c r="H33" s="2">
        <v>1</v>
      </c>
      <c r="J33" s="2">
        <v>1</v>
      </c>
    </row>
    <row r="34" spans="1:10" x14ac:dyDescent="0.45">
      <c r="A34" s="2">
        <v>1033</v>
      </c>
      <c r="B34" s="2">
        <v>2</v>
      </c>
      <c r="C34" s="2">
        <v>2</v>
      </c>
      <c r="D34" s="2">
        <v>2</v>
      </c>
      <c r="E34" s="2">
        <v>42000</v>
      </c>
      <c r="G34" s="27">
        <v>48000</v>
      </c>
      <c r="H34" s="2">
        <v>1</v>
      </c>
      <c r="J34" s="2">
        <v>1</v>
      </c>
    </row>
    <row r="35" spans="1:10" x14ac:dyDescent="0.45">
      <c r="A35" s="2">
        <v>1034</v>
      </c>
      <c r="B35" s="2">
        <v>1</v>
      </c>
      <c r="C35" s="2">
        <v>3</v>
      </c>
      <c r="D35" s="2">
        <v>2</v>
      </c>
      <c r="E35" s="2">
        <v>37600</v>
      </c>
      <c r="G35" s="27">
        <v>50500</v>
      </c>
      <c r="I35" s="2">
        <v>2</v>
      </c>
      <c r="J35" s="2">
        <v>2</v>
      </c>
    </row>
    <row r="36" spans="1:10" x14ac:dyDescent="0.45">
      <c r="A36" s="2">
        <v>1035</v>
      </c>
      <c r="B36" s="2">
        <v>1</v>
      </c>
      <c r="C36" s="2">
        <v>1</v>
      </c>
      <c r="D36" s="2">
        <v>1</v>
      </c>
      <c r="E36" s="2">
        <v>30200</v>
      </c>
      <c r="G36" s="27">
        <v>51000</v>
      </c>
      <c r="I36" s="2">
        <v>1</v>
      </c>
      <c r="J36" s="2">
        <v>1</v>
      </c>
    </row>
    <row r="37" spans="1:10" x14ac:dyDescent="0.45">
      <c r="A37" s="2">
        <v>1036</v>
      </c>
      <c r="B37" s="2">
        <v>1</v>
      </c>
      <c r="C37" s="2">
        <v>1</v>
      </c>
      <c r="D37" s="2">
        <v>1</v>
      </c>
      <c r="E37" s="2">
        <v>28500</v>
      </c>
      <c r="G37" s="27">
        <v>51320</v>
      </c>
      <c r="H37" s="2">
        <v>1</v>
      </c>
      <c r="J37" s="2">
        <v>1</v>
      </c>
    </row>
    <row r="38" spans="1:10" x14ac:dyDescent="0.45">
      <c r="A38" s="2">
        <v>1037</v>
      </c>
      <c r="B38" s="2">
        <v>2</v>
      </c>
      <c r="C38" s="2">
        <v>2</v>
      </c>
      <c r="D38" s="2">
        <v>2</v>
      </c>
      <c r="E38" s="2">
        <v>35600</v>
      </c>
      <c r="G38" s="27">
        <v>51570</v>
      </c>
      <c r="I38" s="2">
        <v>1</v>
      </c>
      <c r="J38" s="2">
        <v>1</v>
      </c>
    </row>
    <row r="39" spans="1:10" x14ac:dyDescent="0.45">
      <c r="A39" s="2">
        <v>1038</v>
      </c>
      <c r="B39" s="2">
        <v>1</v>
      </c>
      <c r="C39" s="2">
        <v>3</v>
      </c>
      <c r="D39" s="2">
        <v>1</v>
      </c>
      <c r="E39" s="2">
        <v>48000</v>
      </c>
      <c r="G39" s="27">
        <v>52000</v>
      </c>
      <c r="I39" s="2">
        <v>1</v>
      </c>
      <c r="J39" s="2">
        <v>1</v>
      </c>
    </row>
    <row r="40" spans="1:10" x14ac:dyDescent="0.45">
      <c r="A40" s="2">
        <v>1039</v>
      </c>
      <c r="B40" s="2">
        <v>2</v>
      </c>
      <c r="C40" s="2">
        <v>2</v>
      </c>
      <c r="D40" s="2">
        <v>3</v>
      </c>
      <c r="E40" s="2">
        <v>36400</v>
      </c>
      <c r="G40" s="27">
        <v>54000</v>
      </c>
      <c r="H40" s="2">
        <v>2</v>
      </c>
      <c r="J40" s="2">
        <v>2</v>
      </c>
    </row>
    <row r="41" spans="1:10" x14ac:dyDescent="0.45">
      <c r="A41" s="2">
        <v>1040</v>
      </c>
      <c r="B41" s="2">
        <v>1</v>
      </c>
      <c r="C41" s="2">
        <v>3</v>
      </c>
      <c r="D41" s="2">
        <v>2</v>
      </c>
      <c r="E41" s="2">
        <v>51320</v>
      </c>
      <c r="G41" s="27">
        <v>55000</v>
      </c>
      <c r="I41" s="2">
        <v>1</v>
      </c>
      <c r="J41" s="2">
        <v>1</v>
      </c>
    </row>
    <row r="42" spans="1:10" x14ac:dyDescent="0.45">
      <c r="A42" s="2">
        <v>1041</v>
      </c>
      <c r="B42" s="2">
        <v>1</v>
      </c>
      <c r="C42" s="2">
        <v>1</v>
      </c>
      <c r="D42" s="2">
        <v>1</v>
      </c>
      <c r="E42" s="2">
        <v>28500</v>
      </c>
      <c r="G42" s="27">
        <v>56000</v>
      </c>
      <c r="I42" s="2">
        <v>1</v>
      </c>
      <c r="J42" s="2">
        <v>1</v>
      </c>
    </row>
    <row r="43" spans="1:10" x14ac:dyDescent="0.45">
      <c r="A43" s="2">
        <v>1042</v>
      </c>
      <c r="B43" s="2">
        <v>1</v>
      </c>
      <c r="C43" s="2">
        <v>1</v>
      </c>
      <c r="D43" s="2">
        <v>1</v>
      </c>
      <c r="E43" s="2">
        <v>26400</v>
      </c>
      <c r="G43" s="27">
        <v>58000</v>
      </c>
      <c r="I43" s="2">
        <v>1</v>
      </c>
      <c r="J43" s="2">
        <v>1</v>
      </c>
    </row>
    <row r="44" spans="1:10" x14ac:dyDescent="0.45">
      <c r="A44" s="2">
        <v>1043</v>
      </c>
      <c r="B44" s="2">
        <v>2</v>
      </c>
      <c r="C44" s="2">
        <v>1</v>
      </c>
      <c r="D44" s="2">
        <v>3</v>
      </c>
      <c r="E44" s="2">
        <v>26000</v>
      </c>
      <c r="G44" s="27">
        <v>60500</v>
      </c>
      <c r="H44" s="2">
        <v>1</v>
      </c>
      <c r="J44" s="2">
        <v>1</v>
      </c>
    </row>
    <row r="45" spans="1:10" x14ac:dyDescent="0.45">
      <c r="A45" s="2">
        <v>1044</v>
      </c>
      <c r="B45" s="2">
        <v>2</v>
      </c>
      <c r="C45" s="2">
        <v>3</v>
      </c>
      <c r="D45" s="2">
        <v>1</v>
      </c>
      <c r="E45" s="2">
        <v>51570</v>
      </c>
      <c r="G45" s="27">
        <v>61500</v>
      </c>
      <c r="I45" s="2">
        <v>1</v>
      </c>
      <c r="J45" s="2">
        <v>1</v>
      </c>
    </row>
    <row r="46" spans="1:10" x14ac:dyDescent="0.45">
      <c r="A46" s="2">
        <v>1045</v>
      </c>
      <c r="B46" s="2">
        <v>1</v>
      </c>
      <c r="C46" s="2">
        <v>2</v>
      </c>
      <c r="D46" s="2">
        <v>1</v>
      </c>
      <c r="E46" s="2">
        <v>40400</v>
      </c>
      <c r="G46" s="27">
        <v>62000</v>
      </c>
      <c r="I46" s="2">
        <v>1</v>
      </c>
      <c r="J46" s="2">
        <v>1</v>
      </c>
    </row>
    <row r="47" spans="1:10" x14ac:dyDescent="0.45">
      <c r="A47" s="2">
        <v>1046</v>
      </c>
      <c r="B47" s="2">
        <v>2</v>
      </c>
      <c r="C47" s="2">
        <v>3</v>
      </c>
      <c r="D47" s="2">
        <v>2</v>
      </c>
      <c r="E47" s="2">
        <v>50500</v>
      </c>
      <c r="G47" s="27">
        <v>67000</v>
      </c>
      <c r="H47" s="2">
        <v>1</v>
      </c>
      <c r="J47" s="2">
        <v>1</v>
      </c>
    </row>
    <row r="48" spans="1:10" x14ac:dyDescent="0.45">
      <c r="A48" s="2">
        <v>1047</v>
      </c>
      <c r="B48" s="2">
        <v>1</v>
      </c>
      <c r="C48" s="2">
        <v>2</v>
      </c>
      <c r="D48" s="2">
        <v>2</v>
      </c>
      <c r="E48" s="2">
        <v>41000</v>
      </c>
      <c r="G48" s="27">
        <v>70000</v>
      </c>
      <c r="I48" s="2">
        <v>1</v>
      </c>
      <c r="J48" s="2">
        <v>1</v>
      </c>
    </row>
    <row r="49" spans="1:10" x14ac:dyDescent="0.45">
      <c r="A49" s="2">
        <v>1048</v>
      </c>
      <c r="B49" s="2">
        <v>1</v>
      </c>
      <c r="C49" s="2">
        <v>1</v>
      </c>
      <c r="D49" s="2">
        <v>3</v>
      </c>
      <c r="E49" s="2">
        <v>32900</v>
      </c>
      <c r="G49" s="27" t="s">
        <v>59</v>
      </c>
      <c r="H49" s="2">
        <v>27</v>
      </c>
      <c r="I49" s="2">
        <v>23</v>
      </c>
      <c r="J49" s="2">
        <v>50</v>
      </c>
    </row>
    <row r="50" spans="1:10" x14ac:dyDescent="0.45">
      <c r="A50" s="2">
        <v>1049</v>
      </c>
      <c r="B50" s="2">
        <v>2</v>
      </c>
      <c r="C50" s="2">
        <v>3</v>
      </c>
      <c r="D50" s="2">
        <v>3</v>
      </c>
      <c r="E50" s="2">
        <v>51000</v>
      </c>
    </row>
    <row r="51" spans="1:10" x14ac:dyDescent="0.45">
      <c r="A51" s="2">
        <v>1050</v>
      </c>
      <c r="B51" s="2">
        <v>1</v>
      </c>
      <c r="C51" s="2">
        <v>3</v>
      </c>
      <c r="D51" s="2">
        <v>3</v>
      </c>
      <c r="E51" s="2">
        <v>67000</v>
      </c>
    </row>
  </sheetData>
  <phoneticPr fontId="3" type="noConversion"/>
  <pageMargins left="0.75" right="0.75" top="1" bottom="1" header="0.5" footer="0.5"/>
  <pageSetup paperSize="9" orientation="portrait" r:id="rId2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tabColor rgb="FF00B0F0"/>
  </sheetPr>
  <dimension ref="A1:H51"/>
  <sheetViews>
    <sheetView workbookViewId="0">
      <selection activeCell="B3" sqref="B3"/>
    </sheetView>
  </sheetViews>
  <sheetFormatPr defaultColWidth="9" defaultRowHeight="16.75" x14ac:dyDescent="0.45"/>
  <cols>
    <col min="1" max="1" width="9.5" style="2" bestFit="1" customWidth="1"/>
    <col min="2" max="2" width="5.5" style="2" bestFit="1" customWidth="1"/>
    <col min="3" max="3" width="6" style="2" bestFit="1" customWidth="1"/>
    <col min="4" max="4" width="9.640625" style="2" customWidth="1"/>
    <col min="5" max="5" width="6.5" style="2" bestFit="1" customWidth="1"/>
    <col min="6" max="6" width="3.85546875" style="2" customWidth="1"/>
    <col min="7" max="7" width="9.5" style="2" bestFit="1" customWidth="1"/>
    <col min="8" max="16384" width="9" style="2"/>
  </cols>
  <sheetData>
    <row r="1" spans="1:8" x14ac:dyDescent="0.45">
      <c r="A1" s="6" t="s">
        <v>49</v>
      </c>
      <c r="B1" s="7" t="s">
        <v>50</v>
      </c>
      <c r="C1" s="7" t="s">
        <v>51</v>
      </c>
      <c r="D1" s="7" t="s">
        <v>52</v>
      </c>
      <c r="E1" s="7" t="s">
        <v>53</v>
      </c>
      <c r="F1" s="7"/>
    </row>
    <row r="2" spans="1:8" x14ac:dyDescent="0.45">
      <c r="A2" s="2">
        <v>1001</v>
      </c>
      <c r="B2" s="2">
        <v>1</v>
      </c>
      <c r="C2" s="2">
        <v>1</v>
      </c>
      <c r="D2" s="2">
        <v>1</v>
      </c>
      <c r="E2" s="2">
        <v>28000</v>
      </c>
      <c r="G2" s="2" t="s">
        <v>50</v>
      </c>
      <c r="H2" s="2" t="s">
        <v>130</v>
      </c>
    </row>
    <row r="3" spans="1:8" x14ac:dyDescent="0.45">
      <c r="A3" s="2">
        <v>1002</v>
      </c>
      <c r="B3" s="2">
        <v>2</v>
      </c>
      <c r="C3" s="2">
        <v>2</v>
      </c>
      <c r="D3" s="2">
        <v>2</v>
      </c>
      <c r="E3" s="2">
        <v>30000</v>
      </c>
      <c r="G3" s="2" t="s">
        <v>51</v>
      </c>
      <c r="H3" s="2" t="s">
        <v>60</v>
      </c>
    </row>
    <row r="4" spans="1:8" x14ac:dyDescent="0.45">
      <c r="A4" s="2">
        <v>1003</v>
      </c>
      <c r="B4" s="2">
        <v>1</v>
      </c>
      <c r="C4" s="2">
        <v>1</v>
      </c>
      <c r="D4" s="2">
        <v>1</v>
      </c>
      <c r="E4" s="2">
        <v>26000</v>
      </c>
      <c r="G4" s="2" t="s">
        <v>52</v>
      </c>
      <c r="H4" s="2" t="s">
        <v>62</v>
      </c>
    </row>
    <row r="5" spans="1:8" x14ac:dyDescent="0.45">
      <c r="A5" s="2">
        <v>1004</v>
      </c>
      <c r="B5" s="2">
        <v>2</v>
      </c>
      <c r="C5" s="2">
        <v>2</v>
      </c>
      <c r="D5" s="2">
        <v>2</v>
      </c>
      <c r="E5" s="2">
        <v>32000</v>
      </c>
      <c r="H5" s="2" t="s">
        <v>131</v>
      </c>
    </row>
    <row r="6" spans="1:8" x14ac:dyDescent="0.45">
      <c r="A6" s="2">
        <v>1005</v>
      </c>
      <c r="B6" s="2">
        <v>1</v>
      </c>
      <c r="C6" s="2">
        <v>1</v>
      </c>
      <c r="D6" s="2">
        <v>2</v>
      </c>
      <c r="E6" s="2">
        <v>45000</v>
      </c>
      <c r="H6" s="2" t="s">
        <v>132</v>
      </c>
    </row>
    <row r="7" spans="1:8" x14ac:dyDescent="0.45">
      <c r="A7" s="2">
        <v>1006</v>
      </c>
      <c r="B7" s="2">
        <v>1</v>
      </c>
      <c r="C7" s="2">
        <v>2</v>
      </c>
      <c r="D7" s="2">
        <v>3</v>
      </c>
      <c r="E7" s="2">
        <v>54000</v>
      </c>
      <c r="H7" s="2" t="s">
        <v>133</v>
      </c>
    </row>
    <row r="8" spans="1:8" x14ac:dyDescent="0.45">
      <c r="A8" s="2">
        <v>1007</v>
      </c>
      <c r="B8" s="2">
        <v>1</v>
      </c>
      <c r="C8" s="2">
        <v>1</v>
      </c>
      <c r="D8" s="2">
        <v>1</v>
      </c>
      <c r="E8" s="2">
        <v>31000</v>
      </c>
    </row>
    <row r="9" spans="1:8" x14ac:dyDescent="0.45">
      <c r="A9" s="2">
        <v>1008</v>
      </c>
      <c r="B9" s="2">
        <v>2</v>
      </c>
      <c r="C9" s="2">
        <v>3</v>
      </c>
      <c r="D9" s="2">
        <v>3</v>
      </c>
      <c r="E9" s="2">
        <v>62000</v>
      </c>
    </row>
    <row r="10" spans="1:8" x14ac:dyDescent="0.45">
      <c r="A10" s="2">
        <v>1009</v>
      </c>
      <c r="B10" s="2">
        <v>2</v>
      </c>
      <c r="C10" s="2">
        <v>3</v>
      </c>
      <c r="D10" s="2">
        <v>3</v>
      </c>
      <c r="E10" s="2">
        <v>55000</v>
      </c>
    </row>
    <row r="11" spans="1:8" x14ac:dyDescent="0.45">
      <c r="A11" s="2">
        <v>1010</v>
      </c>
      <c r="B11" s="2">
        <v>1</v>
      </c>
      <c r="C11" s="2">
        <v>2</v>
      </c>
      <c r="D11" s="2">
        <v>2</v>
      </c>
      <c r="E11" s="2">
        <v>38000</v>
      </c>
    </row>
    <row r="12" spans="1:8" x14ac:dyDescent="0.45">
      <c r="A12" s="2">
        <v>1011</v>
      </c>
      <c r="B12" s="2">
        <v>2</v>
      </c>
      <c r="C12" s="2">
        <v>3</v>
      </c>
      <c r="D12" s="2">
        <v>2</v>
      </c>
      <c r="E12" s="2">
        <v>37000</v>
      </c>
    </row>
    <row r="13" spans="1:8" x14ac:dyDescent="0.45">
      <c r="A13" s="2">
        <v>1012</v>
      </c>
      <c r="B13" s="2">
        <v>1</v>
      </c>
      <c r="C13" s="2">
        <v>1</v>
      </c>
      <c r="D13" s="2">
        <v>2</v>
      </c>
      <c r="E13" s="2">
        <v>30000</v>
      </c>
    </row>
    <row r="14" spans="1:8" x14ac:dyDescent="0.45">
      <c r="A14" s="2">
        <v>1013</v>
      </c>
      <c r="B14" s="2">
        <v>1</v>
      </c>
      <c r="C14" s="2">
        <v>1</v>
      </c>
      <c r="D14" s="2">
        <v>3</v>
      </c>
      <c r="E14" s="2">
        <v>28500</v>
      </c>
    </row>
    <row r="15" spans="1:8" x14ac:dyDescent="0.45">
      <c r="A15" s="2">
        <v>1014</v>
      </c>
      <c r="B15" s="2">
        <v>2</v>
      </c>
      <c r="C15" s="2">
        <v>3</v>
      </c>
      <c r="D15" s="2">
        <v>1</v>
      </c>
      <c r="E15" s="2">
        <v>50500</v>
      </c>
    </row>
    <row r="16" spans="1:8" x14ac:dyDescent="0.45">
      <c r="A16" s="2">
        <v>1015</v>
      </c>
      <c r="B16" s="2">
        <v>1</v>
      </c>
      <c r="C16" s="2">
        <v>2</v>
      </c>
      <c r="D16" s="2">
        <v>2</v>
      </c>
      <c r="E16" s="2">
        <v>35600</v>
      </c>
    </row>
    <row r="17" spans="1:5" x14ac:dyDescent="0.45">
      <c r="A17" s="2">
        <v>1016</v>
      </c>
      <c r="B17" s="2">
        <v>2</v>
      </c>
      <c r="C17" s="2">
        <v>3</v>
      </c>
      <c r="D17" s="2">
        <v>3</v>
      </c>
      <c r="E17" s="2">
        <v>61500</v>
      </c>
    </row>
    <row r="18" spans="1:5" x14ac:dyDescent="0.45">
      <c r="A18" s="2">
        <v>1017</v>
      </c>
      <c r="B18" s="2">
        <v>1</v>
      </c>
      <c r="C18" s="2">
        <v>3</v>
      </c>
      <c r="D18" s="2">
        <v>3</v>
      </c>
      <c r="E18" s="2">
        <v>60500</v>
      </c>
    </row>
    <row r="19" spans="1:5" x14ac:dyDescent="0.45">
      <c r="A19" s="2">
        <v>1018</v>
      </c>
      <c r="B19" s="2">
        <v>2</v>
      </c>
      <c r="C19" s="2">
        <v>1</v>
      </c>
      <c r="D19" s="2">
        <v>1</v>
      </c>
      <c r="E19" s="2">
        <v>25000</v>
      </c>
    </row>
    <row r="20" spans="1:5" x14ac:dyDescent="0.45">
      <c r="A20" s="2">
        <v>1019</v>
      </c>
      <c r="B20" s="2">
        <v>2</v>
      </c>
      <c r="C20" s="2">
        <v>3</v>
      </c>
      <c r="D20" s="2">
        <v>3</v>
      </c>
      <c r="E20" s="2">
        <v>38000</v>
      </c>
    </row>
    <row r="21" spans="1:5" x14ac:dyDescent="0.45">
      <c r="A21" s="2">
        <v>1020</v>
      </c>
      <c r="B21" s="2">
        <v>2</v>
      </c>
      <c r="C21" s="2">
        <v>3</v>
      </c>
      <c r="D21" s="2">
        <v>3</v>
      </c>
      <c r="E21" s="2">
        <v>42000</v>
      </c>
    </row>
    <row r="22" spans="1:5" x14ac:dyDescent="0.45">
      <c r="A22" s="2">
        <v>1021</v>
      </c>
      <c r="B22" s="2">
        <v>1</v>
      </c>
      <c r="C22" s="2">
        <v>1</v>
      </c>
      <c r="D22" s="2">
        <v>1</v>
      </c>
      <c r="E22" s="2">
        <v>26000</v>
      </c>
    </row>
    <row r="23" spans="1:5" x14ac:dyDescent="0.45">
      <c r="A23" s="2">
        <v>1022</v>
      </c>
      <c r="B23" s="2">
        <v>1</v>
      </c>
      <c r="C23" s="2">
        <v>3</v>
      </c>
      <c r="D23" s="2">
        <v>1</v>
      </c>
      <c r="E23" s="2">
        <v>40000</v>
      </c>
    </row>
    <row r="24" spans="1:5" x14ac:dyDescent="0.45">
      <c r="A24" s="2">
        <v>1023</v>
      </c>
      <c r="B24" s="2">
        <v>2</v>
      </c>
      <c r="C24" s="2">
        <v>3</v>
      </c>
      <c r="D24" s="2">
        <v>3</v>
      </c>
      <c r="E24" s="2">
        <v>52000</v>
      </c>
    </row>
    <row r="25" spans="1:5" x14ac:dyDescent="0.45">
      <c r="A25" s="2">
        <v>1024</v>
      </c>
      <c r="B25" s="2">
        <v>2</v>
      </c>
      <c r="C25" s="2">
        <v>3</v>
      </c>
      <c r="D25" s="2">
        <v>3</v>
      </c>
      <c r="E25" s="2">
        <v>70000</v>
      </c>
    </row>
    <row r="26" spans="1:5" x14ac:dyDescent="0.45">
      <c r="A26" s="2">
        <v>1025</v>
      </c>
      <c r="B26" s="2">
        <v>2</v>
      </c>
      <c r="C26" s="2">
        <v>3</v>
      </c>
      <c r="D26" s="2">
        <v>2</v>
      </c>
      <c r="E26" s="2">
        <v>56000</v>
      </c>
    </row>
    <row r="27" spans="1:5" x14ac:dyDescent="0.45">
      <c r="A27" s="2">
        <v>1026</v>
      </c>
      <c r="B27" s="2">
        <v>2</v>
      </c>
      <c r="C27" s="2">
        <v>3</v>
      </c>
      <c r="D27" s="2">
        <v>3</v>
      </c>
      <c r="E27" s="2">
        <v>58000</v>
      </c>
    </row>
    <row r="28" spans="1:5" x14ac:dyDescent="0.45">
      <c r="A28" s="2">
        <v>1027</v>
      </c>
      <c r="B28" s="2">
        <v>1</v>
      </c>
      <c r="C28" s="2">
        <v>1</v>
      </c>
      <c r="D28" s="2">
        <v>1</v>
      </c>
      <c r="E28" s="2">
        <v>36000</v>
      </c>
    </row>
    <row r="29" spans="1:5" x14ac:dyDescent="0.45">
      <c r="A29" s="2">
        <v>1028</v>
      </c>
      <c r="B29" s="2">
        <v>1</v>
      </c>
      <c r="C29" s="2">
        <v>1</v>
      </c>
      <c r="D29" s="2">
        <v>3</v>
      </c>
      <c r="E29" s="2">
        <v>27000</v>
      </c>
    </row>
    <row r="30" spans="1:5" x14ac:dyDescent="0.45">
      <c r="A30" s="2">
        <v>1029</v>
      </c>
      <c r="B30" s="2">
        <v>2</v>
      </c>
      <c r="C30" s="2">
        <v>3</v>
      </c>
      <c r="D30" s="2">
        <v>1</v>
      </c>
      <c r="E30" s="2">
        <v>36000</v>
      </c>
    </row>
    <row r="31" spans="1:5" x14ac:dyDescent="0.45">
      <c r="A31" s="2">
        <v>1030</v>
      </c>
      <c r="B31" s="2">
        <v>1</v>
      </c>
      <c r="C31" s="2">
        <v>1</v>
      </c>
      <c r="D31" s="2">
        <v>1</v>
      </c>
      <c r="E31" s="2">
        <v>26000</v>
      </c>
    </row>
    <row r="32" spans="1:5" x14ac:dyDescent="0.45">
      <c r="A32" s="2">
        <v>1031</v>
      </c>
      <c r="B32" s="2">
        <v>2</v>
      </c>
      <c r="C32" s="2">
        <v>2</v>
      </c>
      <c r="D32" s="2">
        <v>2</v>
      </c>
      <c r="E32" s="2">
        <v>30000</v>
      </c>
    </row>
    <row r="33" spans="1:5" x14ac:dyDescent="0.45">
      <c r="A33" s="2">
        <v>1032</v>
      </c>
      <c r="B33" s="2">
        <v>1</v>
      </c>
      <c r="C33" s="2">
        <v>3</v>
      </c>
      <c r="D33" s="2">
        <v>1</v>
      </c>
      <c r="E33" s="2">
        <v>54000</v>
      </c>
    </row>
    <row r="34" spans="1:5" x14ac:dyDescent="0.45">
      <c r="A34" s="2">
        <v>1033</v>
      </c>
      <c r="B34" s="2">
        <v>2</v>
      </c>
      <c r="C34" s="2">
        <v>2</v>
      </c>
      <c r="D34" s="2">
        <v>2</v>
      </c>
      <c r="E34" s="2">
        <v>42000</v>
      </c>
    </row>
    <row r="35" spans="1:5" x14ac:dyDescent="0.45">
      <c r="A35" s="2">
        <v>1034</v>
      </c>
      <c r="B35" s="2">
        <v>1</v>
      </c>
      <c r="C35" s="2">
        <v>3</v>
      </c>
      <c r="D35" s="2">
        <v>2</v>
      </c>
      <c r="E35" s="2">
        <v>37600</v>
      </c>
    </row>
    <row r="36" spans="1:5" x14ac:dyDescent="0.45">
      <c r="A36" s="2">
        <v>1035</v>
      </c>
      <c r="B36" s="2">
        <v>1</v>
      </c>
      <c r="C36" s="2">
        <v>1</v>
      </c>
      <c r="D36" s="2">
        <v>1</v>
      </c>
      <c r="E36" s="2">
        <v>30200</v>
      </c>
    </row>
    <row r="37" spans="1:5" x14ac:dyDescent="0.45">
      <c r="A37" s="2">
        <v>1036</v>
      </c>
      <c r="B37" s="2">
        <v>1</v>
      </c>
      <c r="C37" s="2">
        <v>1</v>
      </c>
      <c r="D37" s="2">
        <v>1</v>
      </c>
      <c r="E37" s="2">
        <v>28500</v>
      </c>
    </row>
    <row r="38" spans="1:5" x14ac:dyDescent="0.45">
      <c r="A38" s="2">
        <v>1037</v>
      </c>
      <c r="B38" s="2">
        <v>2</v>
      </c>
      <c r="C38" s="2">
        <v>2</v>
      </c>
      <c r="D38" s="2">
        <v>2</v>
      </c>
      <c r="E38" s="2">
        <v>35600</v>
      </c>
    </row>
    <row r="39" spans="1:5" x14ac:dyDescent="0.45">
      <c r="A39" s="2">
        <v>1038</v>
      </c>
      <c r="B39" s="2">
        <v>1</v>
      </c>
      <c r="C39" s="2">
        <v>3</v>
      </c>
      <c r="D39" s="2">
        <v>1</v>
      </c>
      <c r="E39" s="2">
        <v>48000</v>
      </c>
    </row>
    <row r="40" spans="1:5" x14ac:dyDescent="0.45">
      <c r="A40" s="2">
        <v>1039</v>
      </c>
      <c r="B40" s="2">
        <v>2</v>
      </c>
      <c r="C40" s="2">
        <v>2</v>
      </c>
      <c r="D40" s="2">
        <v>3</v>
      </c>
      <c r="E40" s="2">
        <v>36400</v>
      </c>
    </row>
    <row r="41" spans="1:5" x14ac:dyDescent="0.45">
      <c r="A41" s="2">
        <v>1040</v>
      </c>
      <c r="B41" s="2">
        <v>1</v>
      </c>
      <c r="C41" s="2">
        <v>3</v>
      </c>
      <c r="D41" s="2">
        <v>2</v>
      </c>
      <c r="E41" s="2">
        <v>51320</v>
      </c>
    </row>
    <row r="42" spans="1:5" x14ac:dyDescent="0.45">
      <c r="A42" s="2">
        <v>1041</v>
      </c>
      <c r="B42" s="2">
        <v>1</v>
      </c>
      <c r="C42" s="2">
        <v>1</v>
      </c>
      <c r="D42" s="2">
        <v>1</v>
      </c>
      <c r="E42" s="2">
        <v>28500</v>
      </c>
    </row>
    <row r="43" spans="1:5" x14ac:dyDescent="0.45">
      <c r="A43" s="2">
        <v>1042</v>
      </c>
      <c r="B43" s="2">
        <v>1</v>
      </c>
      <c r="C43" s="2">
        <v>1</v>
      </c>
      <c r="D43" s="2">
        <v>1</v>
      </c>
      <c r="E43" s="2">
        <v>26400</v>
      </c>
    </row>
    <row r="44" spans="1:5" x14ac:dyDescent="0.45">
      <c r="A44" s="2">
        <v>1043</v>
      </c>
      <c r="B44" s="2">
        <v>2</v>
      </c>
      <c r="C44" s="2">
        <v>1</v>
      </c>
      <c r="D44" s="2">
        <v>3</v>
      </c>
      <c r="E44" s="2">
        <v>26000</v>
      </c>
    </row>
    <row r="45" spans="1:5" x14ac:dyDescent="0.45">
      <c r="A45" s="2">
        <v>1044</v>
      </c>
      <c r="B45" s="2">
        <v>2</v>
      </c>
      <c r="C45" s="2">
        <v>3</v>
      </c>
      <c r="D45" s="2">
        <v>1</v>
      </c>
      <c r="E45" s="2">
        <v>51570</v>
      </c>
    </row>
    <row r="46" spans="1:5" x14ac:dyDescent="0.45">
      <c r="A46" s="2">
        <v>1045</v>
      </c>
      <c r="B46" s="2">
        <v>1</v>
      </c>
      <c r="C46" s="2">
        <v>2</v>
      </c>
      <c r="D46" s="2">
        <v>1</v>
      </c>
      <c r="E46" s="2">
        <v>40400</v>
      </c>
    </row>
    <row r="47" spans="1:5" x14ac:dyDescent="0.45">
      <c r="A47" s="2">
        <v>1046</v>
      </c>
      <c r="B47" s="2">
        <v>2</v>
      </c>
      <c r="C47" s="2">
        <v>3</v>
      </c>
      <c r="D47" s="2">
        <v>2</v>
      </c>
      <c r="E47" s="2">
        <v>50500</v>
      </c>
    </row>
    <row r="48" spans="1:5" x14ac:dyDescent="0.45">
      <c r="A48" s="2">
        <v>1047</v>
      </c>
      <c r="B48" s="2">
        <v>1</v>
      </c>
      <c r="C48" s="2">
        <v>2</v>
      </c>
      <c r="D48" s="2">
        <v>2</v>
      </c>
      <c r="E48" s="2">
        <v>41000</v>
      </c>
    </row>
    <row r="49" spans="1:5" x14ac:dyDescent="0.45">
      <c r="A49" s="2">
        <v>1048</v>
      </c>
      <c r="B49" s="2">
        <v>1</v>
      </c>
      <c r="C49" s="2">
        <v>1</v>
      </c>
      <c r="D49" s="2">
        <v>3</v>
      </c>
      <c r="E49" s="2">
        <v>32900</v>
      </c>
    </row>
    <row r="50" spans="1:5" x14ac:dyDescent="0.45">
      <c r="A50" s="2">
        <v>1049</v>
      </c>
      <c r="B50" s="2">
        <v>2</v>
      </c>
      <c r="C50" s="2">
        <v>3</v>
      </c>
      <c r="D50" s="2">
        <v>3</v>
      </c>
      <c r="E50" s="2">
        <v>51000</v>
      </c>
    </row>
    <row r="51" spans="1:5" x14ac:dyDescent="0.45">
      <c r="A51" s="2">
        <v>1050</v>
      </c>
      <c r="B51" s="2">
        <v>1</v>
      </c>
      <c r="C51" s="2">
        <v>3</v>
      </c>
      <c r="D51" s="2">
        <v>3</v>
      </c>
      <c r="E51" s="2">
        <v>67000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K51"/>
  <sheetViews>
    <sheetView topLeftCell="H10" workbookViewId="0">
      <selection activeCell="I13" sqref="I13"/>
    </sheetView>
  </sheetViews>
  <sheetFormatPr defaultColWidth="9" defaultRowHeight="16.75" x14ac:dyDescent="0.45"/>
  <cols>
    <col min="1" max="1" width="9.5" style="2" bestFit="1" customWidth="1"/>
    <col min="2" max="2" width="5.5" style="2" bestFit="1" customWidth="1"/>
    <col min="3" max="3" width="6" style="2" bestFit="1" customWidth="1"/>
    <col min="4" max="4" width="9.640625" style="2" customWidth="1"/>
    <col min="5" max="5" width="6.5" style="2" bestFit="1" customWidth="1"/>
    <col min="6" max="6" width="13.5" style="2" bestFit="1" customWidth="1"/>
    <col min="7" max="7" width="5.5" style="2" customWidth="1"/>
    <col min="8" max="8" width="14.640625" style="2" customWidth="1"/>
    <col min="9" max="11" width="8" style="2" customWidth="1"/>
    <col min="12" max="12" width="11.7109375" style="2" bestFit="1" customWidth="1"/>
    <col min="13" max="13" width="12.85546875" style="2" bestFit="1" customWidth="1"/>
    <col min="14" max="14" width="19.35546875" style="2" bestFit="1" customWidth="1"/>
    <col min="15" max="16384" width="9" style="2"/>
  </cols>
  <sheetData>
    <row r="1" spans="1:11" x14ac:dyDescent="0.45">
      <c r="A1" s="6" t="s">
        <v>49</v>
      </c>
      <c r="B1" s="6" t="s">
        <v>50</v>
      </c>
      <c r="C1" s="6" t="s">
        <v>51</v>
      </c>
      <c r="D1" s="6" t="s">
        <v>52</v>
      </c>
      <c r="E1" s="7" t="s">
        <v>53</v>
      </c>
      <c r="F1" s="7" t="s">
        <v>72</v>
      </c>
    </row>
    <row r="2" spans="1:11" x14ac:dyDescent="0.45">
      <c r="A2" s="2">
        <v>1001</v>
      </c>
      <c r="B2" s="2">
        <v>1</v>
      </c>
      <c r="C2" s="2">
        <v>1</v>
      </c>
      <c r="D2" s="2">
        <v>1</v>
      </c>
      <c r="E2" s="2">
        <v>28000</v>
      </c>
      <c r="F2" s="2" t="str">
        <f t="shared" ref="F2:F51" si="0">IF(E2&lt;40000,"1)未滿四萬","2)四萬及以上")</f>
        <v>1)未滿四萬</v>
      </c>
      <c r="H2" s="2" t="s">
        <v>50</v>
      </c>
      <c r="I2" s="2" t="s">
        <v>130</v>
      </c>
    </row>
    <row r="3" spans="1:11" x14ac:dyDescent="0.45">
      <c r="A3" s="2">
        <v>1002</v>
      </c>
      <c r="B3" s="2">
        <v>2</v>
      </c>
      <c r="C3" s="2">
        <v>2</v>
      </c>
      <c r="D3" s="2">
        <v>2</v>
      </c>
      <c r="E3" s="2">
        <v>30000</v>
      </c>
      <c r="F3" s="2" t="str">
        <f t="shared" si="0"/>
        <v>1)未滿四萬</v>
      </c>
      <c r="H3" s="2" t="s">
        <v>51</v>
      </c>
      <c r="I3" s="2" t="s">
        <v>325</v>
      </c>
    </row>
    <row r="4" spans="1:11" x14ac:dyDescent="0.45">
      <c r="A4" s="2">
        <v>1003</v>
      </c>
      <c r="B4" s="2">
        <v>1</v>
      </c>
      <c r="C4" s="2">
        <v>1</v>
      </c>
      <c r="D4" s="2">
        <v>1</v>
      </c>
      <c r="E4" s="2">
        <v>26000</v>
      </c>
      <c r="F4" s="2" t="str">
        <f t="shared" si="0"/>
        <v>1)未滿四萬</v>
      </c>
      <c r="H4" s="2" t="s">
        <v>52</v>
      </c>
      <c r="I4" s="2" t="s">
        <v>62</v>
      </c>
    </row>
    <row r="5" spans="1:11" x14ac:dyDescent="0.45">
      <c r="A5" s="2">
        <v>1004</v>
      </c>
      <c r="B5" s="2">
        <v>2</v>
      </c>
      <c r="C5" s="2">
        <v>2</v>
      </c>
      <c r="D5" s="2">
        <v>2</v>
      </c>
      <c r="E5" s="2">
        <v>32000</v>
      </c>
      <c r="F5" s="2" t="str">
        <f t="shared" si="0"/>
        <v>1)未滿四萬</v>
      </c>
      <c r="I5" s="2" t="s">
        <v>131</v>
      </c>
    </row>
    <row r="6" spans="1:11" x14ac:dyDescent="0.45">
      <c r="A6" s="2">
        <v>1005</v>
      </c>
      <c r="B6" s="2">
        <v>1</v>
      </c>
      <c r="C6" s="2">
        <v>1</v>
      </c>
      <c r="D6" s="2">
        <v>2</v>
      </c>
      <c r="E6" s="2">
        <v>45000</v>
      </c>
      <c r="F6" s="2" t="str">
        <f t="shared" si="0"/>
        <v>2)四萬及以上</v>
      </c>
      <c r="I6" s="2" t="s">
        <v>132</v>
      </c>
    </row>
    <row r="7" spans="1:11" x14ac:dyDescent="0.45">
      <c r="A7" s="2">
        <v>1006</v>
      </c>
      <c r="B7" s="2">
        <v>1</v>
      </c>
      <c r="C7" s="2">
        <v>2</v>
      </c>
      <c r="D7" s="2">
        <v>3</v>
      </c>
      <c r="E7" s="2">
        <v>54000</v>
      </c>
      <c r="F7" s="2" t="str">
        <f t="shared" si="0"/>
        <v>2)四萬及以上</v>
      </c>
      <c r="I7" s="2" t="s">
        <v>133</v>
      </c>
    </row>
    <row r="8" spans="1:11" x14ac:dyDescent="0.45">
      <c r="A8" s="2">
        <v>1007</v>
      </c>
      <c r="B8" s="2">
        <v>1</v>
      </c>
      <c r="C8" s="2">
        <v>1</v>
      </c>
      <c r="D8" s="2">
        <v>1</v>
      </c>
      <c r="E8" s="2">
        <v>31000</v>
      </c>
      <c r="F8" s="2" t="str">
        <f t="shared" si="0"/>
        <v>1)未滿四萬</v>
      </c>
    </row>
    <row r="9" spans="1:11" x14ac:dyDescent="0.45">
      <c r="A9" s="2">
        <v>1008</v>
      </c>
      <c r="B9" s="2">
        <v>2</v>
      </c>
      <c r="C9" s="2">
        <v>3</v>
      </c>
      <c r="D9" s="2">
        <v>3</v>
      </c>
      <c r="E9" s="2">
        <v>62000</v>
      </c>
      <c r="F9" s="2" t="str">
        <f t="shared" si="0"/>
        <v>2)四萬及以上</v>
      </c>
    </row>
    <row r="10" spans="1:11" x14ac:dyDescent="0.45">
      <c r="A10" s="2">
        <v>1009</v>
      </c>
      <c r="B10" s="2">
        <v>2</v>
      </c>
      <c r="C10" s="2">
        <v>3</v>
      </c>
      <c r="D10" s="2">
        <v>3</v>
      </c>
      <c r="E10" s="2">
        <v>55000</v>
      </c>
      <c r="F10" s="2" t="str">
        <f t="shared" si="0"/>
        <v>2)四萬及以上</v>
      </c>
      <c r="I10" s="26" t="s">
        <v>70</v>
      </c>
    </row>
    <row r="11" spans="1:11" x14ac:dyDescent="0.45">
      <c r="A11" s="2">
        <v>1010</v>
      </c>
      <c r="B11" s="2">
        <v>1</v>
      </c>
      <c r="C11" s="2">
        <v>2</v>
      </c>
      <c r="D11" s="2">
        <v>2</v>
      </c>
      <c r="E11" s="2">
        <v>38000</v>
      </c>
      <c r="F11" s="2" t="str">
        <f t="shared" si="0"/>
        <v>1)未滿四萬</v>
      </c>
      <c r="H11" s="26" t="s">
        <v>73</v>
      </c>
      <c r="I11" s="2" t="s">
        <v>6</v>
      </c>
      <c r="J11" s="2" t="s">
        <v>7</v>
      </c>
      <c r="K11" s="2" t="s">
        <v>59</v>
      </c>
    </row>
    <row r="12" spans="1:11" x14ac:dyDescent="0.45">
      <c r="A12" s="2">
        <v>1011</v>
      </c>
      <c r="B12" s="2">
        <v>2</v>
      </c>
      <c r="C12" s="2">
        <v>3</v>
      </c>
      <c r="D12" s="2">
        <v>2</v>
      </c>
      <c r="E12" s="2">
        <v>37000</v>
      </c>
      <c r="F12" s="2" t="str">
        <f t="shared" si="0"/>
        <v>1)未滿四萬</v>
      </c>
      <c r="H12" s="27" t="s">
        <v>74</v>
      </c>
    </row>
    <row r="13" spans="1:11" x14ac:dyDescent="0.45">
      <c r="A13" s="2">
        <v>1012</v>
      </c>
      <c r="B13" s="2">
        <v>1</v>
      </c>
      <c r="C13" s="2">
        <v>1</v>
      </c>
      <c r="D13" s="2">
        <v>2</v>
      </c>
      <c r="E13" s="2">
        <v>30000</v>
      </c>
      <c r="F13" s="2" t="str">
        <f t="shared" si="0"/>
        <v>1)未滿四萬</v>
      </c>
      <c r="H13" s="28" t="s">
        <v>66</v>
      </c>
      <c r="I13" s="2">
        <v>17</v>
      </c>
      <c r="J13" s="2">
        <v>10</v>
      </c>
      <c r="K13" s="2">
        <v>27</v>
      </c>
    </row>
    <row r="14" spans="1:11" x14ac:dyDescent="0.45">
      <c r="A14" s="2">
        <v>1013</v>
      </c>
      <c r="B14" s="2">
        <v>1</v>
      </c>
      <c r="C14" s="2">
        <v>1</v>
      </c>
      <c r="D14" s="2">
        <v>3</v>
      </c>
      <c r="E14" s="2">
        <v>28500</v>
      </c>
      <c r="F14" s="2" t="str">
        <f t="shared" si="0"/>
        <v>1)未滿四萬</v>
      </c>
      <c r="H14" s="28" t="s">
        <v>67</v>
      </c>
      <c r="I14" s="29">
        <v>0.62962962962962965</v>
      </c>
      <c r="J14" s="29">
        <v>0.43478260869565216</v>
      </c>
      <c r="K14" s="29">
        <v>0.54</v>
      </c>
    </row>
    <row r="15" spans="1:11" x14ac:dyDescent="0.45">
      <c r="A15" s="2">
        <v>1014</v>
      </c>
      <c r="B15" s="2">
        <v>2</v>
      </c>
      <c r="C15" s="2">
        <v>3</v>
      </c>
      <c r="D15" s="2">
        <v>1</v>
      </c>
      <c r="E15" s="2">
        <v>50500</v>
      </c>
      <c r="F15" s="2" t="str">
        <f t="shared" si="0"/>
        <v>2)四萬及以上</v>
      </c>
      <c r="H15" s="27" t="s">
        <v>75</v>
      </c>
    </row>
    <row r="16" spans="1:11" x14ac:dyDescent="0.45">
      <c r="A16" s="2">
        <v>1015</v>
      </c>
      <c r="B16" s="2">
        <v>1</v>
      </c>
      <c r="C16" s="2">
        <v>2</v>
      </c>
      <c r="D16" s="2">
        <v>2</v>
      </c>
      <c r="E16" s="2">
        <v>35600</v>
      </c>
      <c r="F16" s="2" t="str">
        <f t="shared" si="0"/>
        <v>1)未滿四萬</v>
      </c>
      <c r="H16" s="28" t="s">
        <v>66</v>
      </c>
      <c r="I16" s="2">
        <v>10</v>
      </c>
      <c r="J16" s="2">
        <v>13</v>
      </c>
      <c r="K16" s="2">
        <v>23</v>
      </c>
    </row>
    <row r="17" spans="1:11" x14ac:dyDescent="0.45">
      <c r="A17" s="2">
        <v>1016</v>
      </c>
      <c r="B17" s="2">
        <v>2</v>
      </c>
      <c r="C17" s="2">
        <v>3</v>
      </c>
      <c r="D17" s="2">
        <v>3</v>
      </c>
      <c r="E17" s="2">
        <v>61500</v>
      </c>
      <c r="F17" s="2" t="str">
        <f t="shared" si="0"/>
        <v>2)四萬及以上</v>
      </c>
      <c r="H17" s="28" t="s">
        <v>67</v>
      </c>
      <c r="I17" s="29">
        <v>0.37037037037037035</v>
      </c>
      <c r="J17" s="29">
        <v>0.56521739130434778</v>
      </c>
      <c r="K17" s="29">
        <v>0.46</v>
      </c>
    </row>
    <row r="18" spans="1:11" x14ac:dyDescent="0.45">
      <c r="A18" s="2">
        <v>1017</v>
      </c>
      <c r="B18" s="2">
        <v>1</v>
      </c>
      <c r="C18" s="2">
        <v>3</v>
      </c>
      <c r="D18" s="2">
        <v>3</v>
      </c>
      <c r="E18" s="2">
        <v>60500</v>
      </c>
      <c r="F18" s="2" t="str">
        <f t="shared" si="0"/>
        <v>2)四萬及以上</v>
      </c>
      <c r="H18" s="27" t="s">
        <v>68</v>
      </c>
      <c r="I18" s="2">
        <v>27</v>
      </c>
      <c r="J18" s="2">
        <v>23</v>
      </c>
      <c r="K18" s="2">
        <v>50</v>
      </c>
    </row>
    <row r="19" spans="1:11" x14ac:dyDescent="0.45">
      <c r="A19" s="2">
        <v>1018</v>
      </c>
      <c r="B19" s="2">
        <v>2</v>
      </c>
      <c r="C19" s="2">
        <v>1</v>
      </c>
      <c r="D19" s="2">
        <v>1</v>
      </c>
      <c r="E19" s="2">
        <v>25000</v>
      </c>
      <c r="F19" s="2" t="str">
        <f t="shared" si="0"/>
        <v>1)未滿四萬</v>
      </c>
      <c r="H19" s="27" t="s">
        <v>69</v>
      </c>
      <c r="I19" s="29">
        <v>1</v>
      </c>
      <c r="J19" s="29">
        <v>1</v>
      </c>
      <c r="K19" s="29">
        <v>1</v>
      </c>
    </row>
    <row r="20" spans="1:11" x14ac:dyDescent="0.45">
      <c r="A20" s="2">
        <v>1019</v>
      </c>
      <c r="B20" s="2">
        <v>2</v>
      </c>
      <c r="C20" s="2">
        <v>3</v>
      </c>
      <c r="D20" s="2">
        <v>3</v>
      </c>
      <c r="E20" s="2">
        <v>38000</v>
      </c>
      <c r="F20" s="2" t="str">
        <f t="shared" si="0"/>
        <v>1)未滿四萬</v>
      </c>
    </row>
    <row r="21" spans="1:11" x14ac:dyDescent="0.45">
      <c r="A21" s="2">
        <v>1020</v>
      </c>
      <c r="B21" s="2">
        <v>2</v>
      </c>
      <c r="C21" s="2">
        <v>3</v>
      </c>
      <c r="D21" s="2">
        <v>3</v>
      </c>
      <c r="E21" s="2">
        <v>42000</v>
      </c>
      <c r="F21" s="2" t="str">
        <f t="shared" si="0"/>
        <v>2)四萬及以上</v>
      </c>
    </row>
    <row r="22" spans="1:11" x14ac:dyDescent="0.45">
      <c r="A22" s="2">
        <v>1021</v>
      </c>
      <c r="B22" s="2">
        <v>1</v>
      </c>
      <c r="C22" s="2">
        <v>1</v>
      </c>
      <c r="D22" s="2">
        <v>1</v>
      </c>
      <c r="E22" s="2">
        <v>26000</v>
      </c>
      <c r="F22" s="2" t="str">
        <f t="shared" si="0"/>
        <v>1)未滿四萬</v>
      </c>
    </row>
    <row r="23" spans="1:11" x14ac:dyDescent="0.45">
      <c r="A23" s="2">
        <v>1022</v>
      </c>
      <c r="B23" s="2">
        <v>1</v>
      </c>
      <c r="C23" s="2">
        <v>3</v>
      </c>
      <c r="D23" s="2">
        <v>1</v>
      </c>
      <c r="E23" s="2">
        <v>40000</v>
      </c>
      <c r="F23" s="2" t="str">
        <f t="shared" si="0"/>
        <v>2)四萬及以上</v>
      </c>
    </row>
    <row r="24" spans="1:11" x14ac:dyDescent="0.45">
      <c r="A24" s="2">
        <v>1023</v>
      </c>
      <c r="B24" s="2">
        <v>2</v>
      </c>
      <c r="C24" s="2">
        <v>3</v>
      </c>
      <c r="D24" s="2">
        <v>3</v>
      </c>
      <c r="E24" s="2">
        <v>52000</v>
      </c>
      <c r="F24" s="2" t="str">
        <f t="shared" si="0"/>
        <v>2)四萬及以上</v>
      </c>
    </row>
    <row r="25" spans="1:11" x14ac:dyDescent="0.45">
      <c r="A25" s="2">
        <v>1024</v>
      </c>
      <c r="B25" s="2">
        <v>2</v>
      </c>
      <c r="C25" s="2">
        <v>3</v>
      </c>
      <c r="D25" s="2">
        <v>3</v>
      </c>
      <c r="E25" s="2">
        <v>70000</v>
      </c>
      <c r="F25" s="2" t="str">
        <f t="shared" si="0"/>
        <v>2)四萬及以上</v>
      </c>
    </row>
    <row r="26" spans="1:11" x14ac:dyDescent="0.45">
      <c r="A26" s="2">
        <v>1025</v>
      </c>
      <c r="B26" s="2">
        <v>2</v>
      </c>
      <c r="C26" s="2">
        <v>3</v>
      </c>
      <c r="D26" s="2">
        <v>2</v>
      </c>
      <c r="E26" s="2">
        <v>56000</v>
      </c>
      <c r="F26" s="2" t="str">
        <f t="shared" si="0"/>
        <v>2)四萬及以上</v>
      </c>
    </row>
    <row r="27" spans="1:11" x14ac:dyDescent="0.45">
      <c r="A27" s="2">
        <v>1026</v>
      </c>
      <c r="B27" s="2">
        <v>2</v>
      </c>
      <c r="C27" s="2">
        <v>3</v>
      </c>
      <c r="D27" s="2">
        <v>3</v>
      </c>
      <c r="E27" s="2">
        <v>58000</v>
      </c>
      <c r="F27" s="2" t="str">
        <f t="shared" si="0"/>
        <v>2)四萬及以上</v>
      </c>
    </row>
    <row r="28" spans="1:11" x14ac:dyDescent="0.45">
      <c r="A28" s="2">
        <v>1027</v>
      </c>
      <c r="B28" s="2">
        <v>1</v>
      </c>
      <c r="C28" s="2">
        <v>1</v>
      </c>
      <c r="D28" s="2">
        <v>1</v>
      </c>
      <c r="E28" s="2">
        <v>36000</v>
      </c>
      <c r="F28" s="2" t="str">
        <f t="shared" si="0"/>
        <v>1)未滿四萬</v>
      </c>
    </row>
    <row r="29" spans="1:11" x14ac:dyDescent="0.45">
      <c r="A29" s="2">
        <v>1028</v>
      </c>
      <c r="B29" s="2">
        <v>1</v>
      </c>
      <c r="C29" s="2">
        <v>1</v>
      </c>
      <c r="D29" s="2">
        <v>3</v>
      </c>
      <c r="E29" s="2">
        <v>27000</v>
      </c>
      <c r="F29" s="2" t="str">
        <f t="shared" si="0"/>
        <v>1)未滿四萬</v>
      </c>
    </row>
    <row r="30" spans="1:11" x14ac:dyDescent="0.45">
      <c r="A30" s="2">
        <v>1029</v>
      </c>
      <c r="B30" s="2">
        <v>2</v>
      </c>
      <c r="C30" s="2">
        <v>3</v>
      </c>
      <c r="D30" s="2">
        <v>1</v>
      </c>
      <c r="E30" s="2">
        <v>36000</v>
      </c>
      <c r="F30" s="2" t="str">
        <f t="shared" si="0"/>
        <v>1)未滿四萬</v>
      </c>
    </row>
    <row r="31" spans="1:11" x14ac:dyDescent="0.45">
      <c r="A31" s="2">
        <v>1030</v>
      </c>
      <c r="B31" s="2">
        <v>1</v>
      </c>
      <c r="C31" s="2">
        <v>1</v>
      </c>
      <c r="D31" s="2">
        <v>1</v>
      </c>
      <c r="E31" s="2">
        <v>26000</v>
      </c>
      <c r="F31" s="2" t="str">
        <f t="shared" si="0"/>
        <v>1)未滿四萬</v>
      </c>
    </row>
    <row r="32" spans="1:11" x14ac:dyDescent="0.45">
      <c r="A32" s="2">
        <v>1031</v>
      </c>
      <c r="B32" s="2">
        <v>2</v>
      </c>
      <c r="C32" s="2">
        <v>2</v>
      </c>
      <c r="D32" s="2">
        <v>2</v>
      </c>
      <c r="E32" s="2">
        <v>30000</v>
      </c>
      <c r="F32" s="2" t="str">
        <f t="shared" si="0"/>
        <v>1)未滿四萬</v>
      </c>
    </row>
    <row r="33" spans="1:6" x14ac:dyDescent="0.45">
      <c r="A33" s="2">
        <v>1032</v>
      </c>
      <c r="B33" s="2">
        <v>1</v>
      </c>
      <c r="C33" s="2">
        <v>3</v>
      </c>
      <c r="D33" s="2">
        <v>1</v>
      </c>
      <c r="E33" s="2">
        <v>54000</v>
      </c>
      <c r="F33" s="2" t="str">
        <f t="shared" si="0"/>
        <v>2)四萬及以上</v>
      </c>
    </row>
    <row r="34" spans="1:6" x14ac:dyDescent="0.45">
      <c r="A34" s="2">
        <v>1033</v>
      </c>
      <c r="B34" s="2">
        <v>2</v>
      </c>
      <c r="C34" s="2">
        <v>2</v>
      </c>
      <c r="D34" s="2">
        <v>2</v>
      </c>
      <c r="E34" s="2">
        <v>42000</v>
      </c>
      <c r="F34" s="2" t="str">
        <f t="shared" si="0"/>
        <v>2)四萬及以上</v>
      </c>
    </row>
    <row r="35" spans="1:6" x14ac:dyDescent="0.45">
      <c r="A35" s="2">
        <v>1034</v>
      </c>
      <c r="B35" s="2">
        <v>1</v>
      </c>
      <c r="C35" s="2">
        <v>3</v>
      </c>
      <c r="D35" s="2">
        <v>2</v>
      </c>
      <c r="E35" s="2">
        <v>37600</v>
      </c>
      <c r="F35" s="2" t="str">
        <f t="shared" si="0"/>
        <v>1)未滿四萬</v>
      </c>
    </row>
    <row r="36" spans="1:6" x14ac:dyDescent="0.45">
      <c r="A36" s="2">
        <v>1035</v>
      </c>
      <c r="B36" s="2">
        <v>1</v>
      </c>
      <c r="C36" s="2">
        <v>1</v>
      </c>
      <c r="D36" s="2">
        <v>1</v>
      </c>
      <c r="E36" s="2">
        <v>30200</v>
      </c>
      <c r="F36" s="2" t="str">
        <f t="shared" si="0"/>
        <v>1)未滿四萬</v>
      </c>
    </row>
    <row r="37" spans="1:6" x14ac:dyDescent="0.45">
      <c r="A37" s="2">
        <v>1036</v>
      </c>
      <c r="B37" s="2">
        <v>1</v>
      </c>
      <c r="C37" s="2">
        <v>1</v>
      </c>
      <c r="D37" s="2">
        <v>1</v>
      </c>
      <c r="E37" s="2">
        <v>28500</v>
      </c>
      <c r="F37" s="2" t="str">
        <f t="shared" si="0"/>
        <v>1)未滿四萬</v>
      </c>
    </row>
    <row r="38" spans="1:6" x14ac:dyDescent="0.45">
      <c r="A38" s="2">
        <v>1037</v>
      </c>
      <c r="B38" s="2">
        <v>2</v>
      </c>
      <c r="C38" s="2">
        <v>2</v>
      </c>
      <c r="D38" s="2">
        <v>2</v>
      </c>
      <c r="E38" s="2">
        <v>35600</v>
      </c>
      <c r="F38" s="2" t="str">
        <f t="shared" si="0"/>
        <v>1)未滿四萬</v>
      </c>
    </row>
    <row r="39" spans="1:6" x14ac:dyDescent="0.45">
      <c r="A39" s="2">
        <v>1038</v>
      </c>
      <c r="B39" s="2">
        <v>1</v>
      </c>
      <c r="C39" s="2">
        <v>3</v>
      </c>
      <c r="D39" s="2">
        <v>1</v>
      </c>
      <c r="E39" s="2">
        <v>48000</v>
      </c>
      <c r="F39" s="2" t="str">
        <f t="shared" si="0"/>
        <v>2)四萬及以上</v>
      </c>
    </row>
    <row r="40" spans="1:6" x14ac:dyDescent="0.45">
      <c r="A40" s="2">
        <v>1039</v>
      </c>
      <c r="B40" s="2">
        <v>2</v>
      </c>
      <c r="C40" s="2">
        <v>2</v>
      </c>
      <c r="D40" s="2">
        <v>3</v>
      </c>
      <c r="E40" s="2">
        <v>36400</v>
      </c>
      <c r="F40" s="2" t="str">
        <f t="shared" si="0"/>
        <v>1)未滿四萬</v>
      </c>
    </row>
    <row r="41" spans="1:6" x14ac:dyDescent="0.45">
      <c r="A41" s="2">
        <v>1040</v>
      </c>
      <c r="B41" s="2">
        <v>1</v>
      </c>
      <c r="C41" s="2">
        <v>3</v>
      </c>
      <c r="D41" s="2">
        <v>2</v>
      </c>
      <c r="E41" s="2">
        <v>51320</v>
      </c>
      <c r="F41" s="2" t="str">
        <f t="shared" si="0"/>
        <v>2)四萬及以上</v>
      </c>
    </row>
    <row r="42" spans="1:6" x14ac:dyDescent="0.45">
      <c r="A42" s="2">
        <v>1041</v>
      </c>
      <c r="B42" s="2">
        <v>1</v>
      </c>
      <c r="C42" s="2">
        <v>1</v>
      </c>
      <c r="D42" s="2">
        <v>1</v>
      </c>
      <c r="E42" s="2">
        <v>28500</v>
      </c>
      <c r="F42" s="2" t="str">
        <f t="shared" si="0"/>
        <v>1)未滿四萬</v>
      </c>
    </row>
    <row r="43" spans="1:6" x14ac:dyDescent="0.45">
      <c r="A43" s="2">
        <v>1042</v>
      </c>
      <c r="B43" s="2">
        <v>1</v>
      </c>
      <c r="C43" s="2">
        <v>1</v>
      </c>
      <c r="D43" s="2">
        <v>1</v>
      </c>
      <c r="E43" s="2">
        <v>26400</v>
      </c>
      <c r="F43" s="2" t="str">
        <f t="shared" si="0"/>
        <v>1)未滿四萬</v>
      </c>
    </row>
    <row r="44" spans="1:6" x14ac:dyDescent="0.45">
      <c r="A44" s="2">
        <v>1043</v>
      </c>
      <c r="B44" s="2">
        <v>2</v>
      </c>
      <c r="C44" s="2">
        <v>1</v>
      </c>
      <c r="D44" s="2">
        <v>3</v>
      </c>
      <c r="E44" s="2">
        <v>26000</v>
      </c>
      <c r="F44" s="2" t="str">
        <f t="shared" si="0"/>
        <v>1)未滿四萬</v>
      </c>
    </row>
    <row r="45" spans="1:6" x14ac:dyDescent="0.45">
      <c r="A45" s="2">
        <v>1044</v>
      </c>
      <c r="B45" s="2">
        <v>2</v>
      </c>
      <c r="C45" s="2">
        <v>3</v>
      </c>
      <c r="D45" s="2">
        <v>1</v>
      </c>
      <c r="E45" s="2">
        <v>51570</v>
      </c>
      <c r="F45" s="2" t="str">
        <f t="shared" si="0"/>
        <v>2)四萬及以上</v>
      </c>
    </row>
    <row r="46" spans="1:6" x14ac:dyDescent="0.45">
      <c r="A46" s="2">
        <v>1045</v>
      </c>
      <c r="B46" s="2">
        <v>1</v>
      </c>
      <c r="C46" s="2">
        <v>2</v>
      </c>
      <c r="D46" s="2">
        <v>1</v>
      </c>
      <c r="E46" s="2">
        <v>40400</v>
      </c>
      <c r="F46" s="2" t="str">
        <f t="shared" si="0"/>
        <v>2)四萬及以上</v>
      </c>
    </row>
    <row r="47" spans="1:6" x14ac:dyDescent="0.45">
      <c r="A47" s="2">
        <v>1046</v>
      </c>
      <c r="B47" s="2">
        <v>2</v>
      </c>
      <c r="C47" s="2">
        <v>3</v>
      </c>
      <c r="D47" s="2">
        <v>2</v>
      </c>
      <c r="E47" s="2">
        <v>50500</v>
      </c>
      <c r="F47" s="2" t="str">
        <f t="shared" si="0"/>
        <v>2)四萬及以上</v>
      </c>
    </row>
    <row r="48" spans="1:6" x14ac:dyDescent="0.45">
      <c r="A48" s="2">
        <v>1047</v>
      </c>
      <c r="B48" s="2">
        <v>1</v>
      </c>
      <c r="C48" s="2">
        <v>2</v>
      </c>
      <c r="D48" s="2">
        <v>2</v>
      </c>
      <c r="E48" s="2">
        <v>41000</v>
      </c>
      <c r="F48" s="2" t="str">
        <f t="shared" si="0"/>
        <v>2)四萬及以上</v>
      </c>
    </row>
    <row r="49" spans="1:6" x14ac:dyDescent="0.45">
      <c r="A49" s="2">
        <v>1048</v>
      </c>
      <c r="B49" s="2">
        <v>1</v>
      </c>
      <c r="C49" s="2">
        <v>1</v>
      </c>
      <c r="D49" s="2">
        <v>3</v>
      </c>
      <c r="E49" s="2">
        <v>32900</v>
      </c>
      <c r="F49" s="2" t="str">
        <f t="shared" si="0"/>
        <v>1)未滿四萬</v>
      </c>
    </row>
    <row r="50" spans="1:6" x14ac:dyDescent="0.45">
      <c r="A50" s="2">
        <v>1049</v>
      </c>
      <c r="B50" s="2">
        <v>2</v>
      </c>
      <c r="C50" s="2">
        <v>3</v>
      </c>
      <c r="D50" s="2">
        <v>3</v>
      </c>
      <c r="E50" s="2">
        <v>51000</v>
      </c>
      <c r="F50" s="2" t="str">
        <f t="shared" si="0"/>
        <v>2)四萬及以上</v>
      </c>
    </row>
    <row r="51" spans="1:6" x14ac:dyDescent="0.45">
      <c r="A51" s="2">
        <v>1050</v>
      </c>
      <c r="B51" s="2">
        <v>1</v>
      </c>
      <c r="C51" s="2">
        <v>3</v>
      </c>
      <c r="D51" s="2">
        <v>3</v>
      </c>
      <c r="E51" s="2">
        <v>67000</v>
      </c>
      <c r="F51" s="2" t="str">
        <f t="shared" si="0"/>
        <v>2)四萬及以上</v>
      </c>
    </row>
  </sheetData>
  <phoneticPr fontId="3" type="noConversion"/>
  <pageMargins left="0.75" right="0.75" top="1" bottom="1" header="0.5" footer="0.5"/>
  <pageSetup paperSize="9" orientation="portrait" r:id="rId2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tabColor rgb="FF00B0F0"/>
  </sheetPr>
  <dimension ref="A1:I51"/>
  <sheetViews>
    <sheetView workbookViewId="0">
      <selection activeCell="F2" sqref="F2"/>
    </sheetView>
  </sheetViews>
  <sheetFormatPr defaultColWidth="9" defaultRowHeight="16.75" x14ac:dyDescent="0.45"/>
  <cols>
    <col min="1" max="1" width="9.5" style="2" bestFit="1" customWidth="1"/>
    <col min="2" max="2" width="5.5" style="2" bestFit="1" customWidth="1"/>
    <col min="3" max="3" width="6" style="2" bestFit="1" customWidth="1"/>
    <col min="4" max="4" width="9.640625" style="2" customWidth="1"/>
    <col min="5" max="5" width="6.5" style="2" bestFit="1" customWidth="1"/>
    <col min="6" max="6" width="13.5" style="2" bestFit="1" customWidth="1"/>
    <col min="7" max="7" width="9" style="2"/>
    <col min="8" max="8" width="15.85546875" style="2" customWidth="1"/>
    <col min="9" max="11" width="8" style="2" customWidth="1"/>
    <col min="12" max="12" width="11.7109375" style="2" bestFit="1" customWidth="1"/>
    <col min="13" max="13" width="12.85546875" style="2" bestFit="1" customWidth="1"/>
    <col min="14" max="14" width="19.35546875" style="2" bestFit="1" customWidth="1"/>
    <col min="15" max="16384" width="9" style="2"/>
  </cols>
  <sheetData>
    <row r="1" spans="1:9" x14ac:dyDescent="0.45">
      <c r="A1" s="6" t="s">
        <v>175</v>
      </c>
      <c r="B1" s="6" t="s">
        <v>176</v>
      </c>
      <c r="C1" s="6" t="s">
        <v>177</v>
      </c>
      <c r="D1" s="6" t="s">
        <v>178</v>
      </c>
      <c r="E1" s="7" t="s">
        <v>179</v>
      </c>
      <c r="F1" s="7" t="s">
        <v>180</v>
      </c>
    </row>
    <row r="2" spans="1:9" x14ac:dyDescent="0.45">
      <c r="A2" s="2">
        <v>1001</v>
      </c>
      <c r="B2" s="2">
        <v>1</v>
      </c>
      <c r="C2" s="2">
        <v>1</v>
      </c>
      <c r="D2" s="2">
        <v>1</v>
      </c>
      <c r="E2" s="2">
        <v>28000</v>
      </c>
      <c r="H2" s="2" t="s">
        <v>176</v>
      </c>
      <c r="I2" s="2" t="s">
        <v>181</v>
      </c>
    </row>
    <row r="3" spans="1:9" x14ac:dyDescent="0.45">
      <c r="A3" s="2">
        <v>1002</v>
      </c>
      <c r="B3" s="2">
        <v>2</v>
      </c>
      <c r="C3" s="2">
        <v>2</v>
      </c>
      <c r="D3" s="2">
        <v>2</v>
      </c>
      <c r="E3" s="2">
        <v>30000</v>
      </c>
      <c r="H3" s="2" t="s">
        <v>177</v>
      </c>
      <c r="I3" s="2" t="s">
        <v>182</v>
      </c>
    </row>
    <row r="4" spans="1:9" x14ac:dyDescent="0.45">
      <c r="A4" s="2">
        <v>1003</v>
      </c>
      <c r="B4" s="2">
        <v>1</v>
      </c>
      <c r="C4" s="2">
        <v>1</v>
      </c>
      <c r="D4" s="2">
        <v>1</v>
      </c>
      <c r="E4" s="2">
        <v>26000</v>
      </c>
      <c r="H4" s="2" t="s">
        <v>178</v>
      </c>
      <c r="I4" s="2" t="s">
        <v>183</v>
      </c>
    </row>
    <row r="5" spans="1:9" x14ac:dyDescent="0.45">
      <c r="A5" s="2">
        <v>1004</v>
      </c>
      <c r="B5" s="2">
        <v>2</v>
      </c>
      <c r="C5" s="2">
        <v>2</v>
      </c>
      <c r="D5" s="2">
        <v>2</v>
      </c>
      <c r="E5" s="2">
        <v>32000</v>
      </c>
      <c r="I5" s="2" t="s">
        <v>184</v>
      </c>
    </row>
    <row r="6" spans="1:9" x14ac:dyDescent="0.45">
      <c r="A6" s="2">
        <v>1005</v>
      </c>
      <c r="B6" s="2">
        <v>1</v>
      </c>
      <c r="C6" s="2">
        <v>1</v>
      </c>
      <c r="D6" s="2">
        <v>2</v>
      </c>
      <c r="E6" s="2">
        <v>45000</v>
      </c>
      <c r="I6" s="2" t="s">
        <v>185</v>
      </c>
    </row>
    <row r="7" spans="1:9" x14ac:dyDescent="0.45">
      <c r="A7" s="2">
        <v>1006</v>
      </c>
      <c r="B7" s="2">
        <v>1</v>
      </c>
      <c r="C7" s="2">
        <v>2</v>
      </c>
      <c r="D7" s="2">
        <v>3</v>
      </c>
      <c r="E7" s="2">
        <v>54000</v>
      </c>
      <c r="I7" s="2" t="s">
        <v>186</v>
      </c>
    </row>
    <row r="8" spans="1:9" x14ac:dyDescent="0.45">
      <c r="A8" s="2">
        <v>1007</v>
      </c>
      <c r="B8" s="2">
        <v>1</v>
      </c>
      <c r="C8" s="2">
        <v>1</v>
      </c>
      <c r="D8" s="2">
        <v>1</v>
      </c>
      <c r="E8" s="2">
        <v>31000</v>
      </c>
    </row>
    <row r="9" spans="1:9" x14ac:dyDescent="0.45">
      <c r="A9" s="2">
        <v>1008</v>
      </c>
      <c r="B9" s="2">
        <v>2</v>
      </c>
      <c r="C9" s="2">
        <v>3</v>
      </c>
      <c r="D9" s="2">
        <v>3</v>
      </c>
      <c r="E9" s="2">
        <v>62000</v>
      </c>
    </row>
    <row r="10" spans="1:9" x14ac:dyDescent="0.45">
      <c r="A10" s="2">
        <v>1009</v>
      </c>
      <c r="B10" s="2">
        <v>2</v>
      </c>
      <c r="C10" s="2">
        <v>3</v>
      </c>
      <c r="D10" s="2">
        <v>3</v>
      </c>
      <c r="E10" s="2">
        <v>55000</v>
      </c>
    </row>
    <row r="11" spans="1:9" x14ac:dyDescent="0.45">
      <c r="A11" s="2">
        <v>1010</v>
      </c>
      <c r="B11" s="2">
        <v>1</v>
      </c>
      <c r="C11" s="2">
        <v>2</v>
      </c>
      <c r="D11" s="2">
        <v>2</v>
      </c>
      <c r="E11" s="2">
        <v>38000</v>
      </c>
    </row>
    <row r="12" spans="1:9" x14ac:dyDescent="0.45">
      <c r="A12" s="2">
        <v>1011</v>
      </c>
      <c r="B12" s="2">
        <v>2</v>
      </c>
      <c r="C12" s="2">
        <v>3</v>
      </c>
      <c r="D12" s="2">
        <v>2</v>
      </c>
      <c r="E12" s="2">
        <v>37000</v>
      </c>
    </row>
    <row r="13" spans="1:9" x14ac:dyDescent="0.45">
      <c r="A13" s="2">
        <v>1012</v>
      </c>
      <c r="B13" s="2">
        <v>1</v>
      </c>
      <c r="C13" s="2">
        <v>1</v>
      </c>
      <c r="D13" s="2">
        <v>2</v>
      </c>
      <c r="E13" s="2">
        <v>30000</v>
      </c>
    </row>
    <row r="14" spans="1:9" x14ac:dyDescent="0.45">
      <c r="A14" s="2">
        <v>1013</v>
      </c>
      <c r="B14" s="2">
        <v>1</v>
      </c>
      <c r="C14" s="2">
        <v>1</v>
      </c>
      <c r="D14" s="2">
        <v>3</v>
      </c>
      <c r="E14" s="2">
        <v>28500</v>
      </c>
    </row>
    <row r="15" spans="1:9" x14ac:dyDescent="0.45">
      <c r="A15" s="2">
        <v>1014</v>
      </c>
      <c r="B15" s="2">
        <v>2</v>
      </c>
      <c r="C15" s="2">
        <v>3</v>
      </c>
      <c r="D15" s="2">
        <v>1</v>
      </c>
      <c r="E15" s="2">
        <v>50500</v>
      </c>
    </row>
    <row r="16" spans="1:9" x14ac:dyDescent="0.45">
      <c r="A16" s="2">
        <v>1015</v>
      </c>
      <c r="B16" s="2">
        <v>1</v>
      </c>
      <c r="C16" s="2">
        <v>2</v>
      </c>
      <c r="D16" s="2">
        <v>2</v>
      </c>
      <c r="E16" s="2">
        <v>35600</v>
      </c>
    </row>
    <row r="17" spans="1:5" x14ac:dyDescent="0.45">
      <c r="A17" s="2">
        <v>1016</v>
      </c>
      <c r="B17" s="2">
        <v>2</v>
      </c>
      <c r="C17" s="2">
        <v>3</v>
      </c>
      <c r="D17" s="2">
        <v>3</v>
      </c>
      <c r="E17" s="2">
        <v>61500</v>
      </c>
    </row>
    <row r="18" spans="1:5" x14ac:dyDescent="0.45">
      <c r="A18" s="2">
        <v>1017</v>
      </c>
      <c r="B18" s="2">
        <v>1</v>
      </c>
      <c r="C18" s="2">
        <v>3</v>
      </c>
      <c r="D18" s="2">
        <v>3</v>
      </c>
      <c r="E18" s="2">
        <v>60500</v>
      </c>
    </row>
    <row r="19" spans="1:5" x14ac:dyDescent="0.45">
      <c r="A19" s="2">
        <v>1018</v>
      </c>
      <c r="B19" s="2">
        <v>2</v>
      </c>
      <c r="C19" s="2">
        <v>1</v>
      </c>
      <c r="D19" s="2">
        <v>1</v>
      </c>
      <c r="E19" s="2">
        <v>25000</v>
      </c>
    </row>
    <row r="20" spans="1:5" x14ac:dyDescent="0.45">
      <c r="A20" s="2">
        <v>1019</v>
      </c>
      <c r="B20" s="2">
        <v>2</v>
      </c>
      <c r="C20" s="2">
        <v>3</v>
      </c>
      <c r="D20" s="2">
        <v>3</v>
      </c>
      <c r="E20" s="2">
        <v>38000</v>
      </c>
    </row>
    <row r="21" spans="1:5" x14ac:dyDescent="0.45">
      <c r="A21" s="2">
        <v>1020</v>
      </c>
      <c r="B21" s="2">
        <v>2</v>
      </c>
      <c r="C21" s="2">
        <v>3</v>
      </c>
      <c r="D21" s="2">
        <v>3</v>
      </c>
      <c r="E21" s="2">
        <v>42000</v>
      </c>
    </row>
    <row r="22" spans="1:5" x14ac:dyDescent="0.45">
      <c r="A22" s="2">
        <v>1021</v>
      </c>
      <c r="B22" s="2">
        <v>1</v>
      </c>
      <c r="C22" s="2">
        <v>1</v>
      </c>
      <c r="D22" s="2">
        <v>1</v>
      </c>
      <c r="E22" s="2">
        <v>26000</v>
      </c>
    </row>
    <row r="23" spans="1:5" x14ac:dyDescent="0.45">
      <c r="A23" s="2">
        <v>1022</v>
      </c>
      <c r="B23" s="2">
        <v>1</v>
      </c>
      <c r="C23" s="2">
        <v>3</v>
      </c>
      <c r="D23" s="2">
        <v>1</v>
      </c>
      <c r="E23" s="2">
        <v>40000</v>
      </c>
    </row>
    <row r="24" spans="1:5" x14ac:dyDescent="0.45">
      <c r="A24" s="2">
        <v>1023</v>
      </c>
      <c r="B24" s="2">
        <v>2</v>
      </c>
      <c r="C24" s="2">
        <v>3</v>
      </c>
      <c r="D24" s="2">
        <v>3</v>
      </c>
      <c r="E24" s="2">
        <v>52000</v>
      </c>
    </row>
    <row r="25" spans="1:5" x14ac:dyDescent="0.45">
      <c r="A25" s="2">
        <v>1024</v>
      </c>
      <c r="B25" s="2">
        <v>2</v>
      </c>
      <c r="C25" s="2">
        <v>3</v>
      </c>
      <c r="D25" s="2">
        <v>3</v>
      </c>
      <c r="E25" s="2">
        <v>70000</v>
      </c>
    </row>
    <row r="26" spans="1:5" x14ac:dyDescent="0.45">
      <c r="A26" s="2">
        <v>1025</v>
      </c>
      <c r="B26" s="2">
        <v>2</v>
      </c>
      <c r="C26" s="2">
        <v>3</v>
      </c>
      <c r="D26" s="2">
        <v>2</v>
      </c>
      <c r="E26" s="2">
        <v>56000</v>
      </c>
    </row>
    <row r="27" spans="1:5" x14ac:dyDescent="0.45">
      <c r="A27" s="2">
        <v>1026</v>
      </c>
      <c r="B27" s="2">
        <v>2</v>
      </c>
      <c r="C27" s="2">
        <v>3</v>
      </c>
      <c r="D27" s="2">
        <v>3</v>
      </c>
      <c r="E27" s="2">
        <v>58000</v>
      </c>
    </row>
    <row r="28" spans="1:5" x14ac:dyDescent="0.45">
      <c r="A28" s="2">
        <v>1027</v>
      </c>
      <c r="B28" s="2">
        <v>1</v>
      </c>
      <c r="C28" s="2">
        <v>1</v>
      </c>
      <c r="D28" s="2">
        <v>1</v>
      </c>
      <c r="E28" s="2">
        <v>36000</v>
      </c>
    </row>
    <row r="29" spans="1:5" x14ac:dyDescent="0.45">
      <c r="A29" s="2">
        <v>1028</v>
      </c>
      <c r="B29" s="2">
        <v>1</v>
      </c>
      <c r="C29" s="2">
        <v>1</v>
      </c>
      <c r="D29" s="2">
        <v>3</v>
      </c>
      <c r="E29" s="2">
        <v>27000</v>
      </c>
    </row>
    <row r="30" spans="1:5" x14ac:dyDescent="0.45">
      <c r="A30" s="2">
        <v>1029</v>
      </c>
      <c r="B30" s="2">
        <v>2</v>
      </c>
      <c r="C30" s="2">
        <v>3</v>
      </c>
      <c r="D30" s="2">
        <v>1</v>
      </c>
      <c r="E30" s="2">
        <v>36000</v>
      </c>
    </row>
    <row r="31" spans="1:5" x14ac:dyDescent="0.45">
      <c r="A31" s="2">
        <v>1030</v>
      </c>
      <c r="B31" s="2">
        <v>1</v>
      </c>
      <c r="C31" s="2">
        <v>1</v>
      </c>
      <c r="D31" s="2">
        <v>1</v>
      </c>
      <c r="E31" s="2">
        <v>26000</v>
      </c>
    </row>
    <row r="32" spans="1:5" x14ac:dyDescent="0.45">
      <c r="A32" s="2">
        <v>1031</v>
      </c>
      <c r="B32" s="2">
        <v>2</v>
      </c>
      <c r="C32" s="2">
        <v>2</v>
      </c>
      <c r="D32" s="2">
        <v>2</v>
      </c>
      <c r="E32" s="2">
        <v>30000</v>
      </c>
    </row>
    <row r="33" spans="1:5" x14ac:dyDescent="0.45">
      <c r="A33" s="2">
        <v>1032</v>
      </c>
      <c r="B33" s="2">
        <v>1</v>
      </c>
      <c r="C33" s="2">
        <v>3</v>
      </c>
      <c r="D33" s="2">
        <v>1</v>
      </c>
      <c r="E33" s="2">
        <v>54000</v>
      </c>
    </row>
    <row r="34" spans="1:5" x14ac:dyDescent="0.45">
      <c r="A34" s="2">
        <v>1033</v>
      </c>
      <c r="B34" s="2">
        <v>2</v>
      </c>
      <c r="C34" s="2">
        <v>2</v>
      </c>
      <c r="D34" s="2">
        <v>2</v>
      </c>
      <c r="E34" s="2">
        <v>42000</v>
      </c>
    </row>
    <row r="35" spans="1:5" x14ac:dyDescent="0.45">
      <c r="A35" s="2">
        <v>1034</v>
      </c>
      <c r="B35" s="2">
        <v>1</v>
      </c>
      <c r="C35" s="2">
        <v>3</v>
      </c>
      <c r="D35" s="2">
        <v>2</v>
      </c>
      <c r="E35" s="2">
        <v>37600</v>
      </c>
    </row>
    <row r="36" spans="1:5" x14ac:dyDescent="0.45">
      <c r="A36" s="2">
        <v>1035</v>
      </c>
      <c r="B36" s="2">
        <v>1</v>
      </c>
      <c r="C36" s="2">
        <v>1</v>
      </c>
      <c r="D36" s="2">
        <v>1</v>
      </c>
      <c r="E36" s="2">
        <v>30200</v>
      </c>
    </row>
    <row r="37" spans="1:5" x14ac:dyDescent="0.45">
      <c r="A37" s="2">
        <v>1036</v>
      </c>
      <c r="B37" s="2">
        <v>1</v>
      </c>
      <c r="C37" s="2">
        <v>1</v>
      </c>
      <c r="D37" s="2">
        <v>1</v>
      </c>
      <c r="E37" s="2">
        <v>28500</v>
      </c>
    </row>
    <row r="38" spans="1:5" x14ac:dyDescent="0.45">
      <c r="A38" s="2">
        <v>1037</v>
      </c>
      <c r="B38" s="2">
        <v>2</v>
      </c>
      <c r="C38" s="2">
        <v>2</v>
      </c>
      <c r="D38" s="2">
        <v>2</v>
      </c>
      <c r="E38" s="2">
        <v>35600</v>
      </c>
    </row>
    <row r="39" spans="1:5" x14ac:dyDescent="0.45">
      <c r="A39" s="2">
        <v>1038</v>
      </c>
      <c r="B39" s="2">
        <v>1</v>
      </c>
      <c r="C39" s="2">
        <v>3</v>
      </c>
      <c r="D39" s="2">
        <v>1</v>
      </c>
      <c r="E39" s="2">
        <v>48000</v>
      </c>
    </row>
    <row r="40" spans="1:5" x14ac:dyDescent="0.45">
      <c r="A40" s="2">
        <v>1039</v>
      </c>
      <c r="B40" s="2">
        <v>2</v>
      </c>
      <c r="C40" s="2">
        <v>2</v>
      </c>
      <c r="D40" s="2">
        <v>3</v>
      </c>
      <c r="E40" s="2">
        <v>36400</v>
      </c>
    </row>
    <row r="41" spans="1:5" x14ac:dyDescent="0.45">
      <c r="A41" s="2">
        <v>1040</v>
      </c>
      <c r="B41" s="2">
        <v>1</v>
      </c>
      <c r="C41" s="2">
        <v>3</v>
      </c>
      <c r="D41" s="2">
        <v>2</v>
      </c>
      <c r="E41" s="2">
        <v>51320</v>
      </c>
    </row>
    <row r="42" spans="1:5" x14ac:dyDescent="0.45">
      <c r="A42" s="2">
        <v>1041</v>
      </c>
      <c r="B42" s="2">
        <v>1</v>
      </c>
      <c r="C42" s="2">
        <v>1</v>
      </c>
      <c r="D42" s="2">
        <v>1</v>
      </c>
      <c r="E42" s="2">
        <v>28500</v>
      </c>
    </row>
    <row r="43" spans="1:5" x14ac:dyDescent="0.45">
      <c r="A43" s="2">
        <v>1042</v>
      </c>
      <c r="B43" s="2">
        <v>1</v>
      </c>
      <c r="C43" s="2">
        <v>1</v>
      </c>
      <c r="D43" s="2">
        <v>1</v>
      </c>
      <c r="E43" s="2">
        <v>26400</v>
      </c>
    </row>
    <row r="44" spans="1:5" x14ac:dyDescent="0.45">
      <c r="A44" s="2">
        <v>1043</v>
      </c>
      <c r="B44" s="2">
        <v>2</v>
      </c>
      <c r="C44" s="2">
        <v>1</v>
      </c>
      <c r="D44" s="2">
        <v>3</v>
      </c>
      <c r="E44" s="2">
        <v>26000</v>
      </c>
    </row>
    <row r="45" spans="1:5" x14ac:dyDescent="0.45">
      <c r="A45" s="2">
        <v>1044</v>
      </c>
      <c r="B45" s="2">
        <v>2</v>
      </c>
      <c r="C45" s="2">
        <v>3</v>
      </c>
      <c r="D45" s="2">
        <v>1</v>
      </c>
      <c r="E45" s="2">
        <v>51570</v>
      </c>
    </row>
    <row r="46" spans="1:5" x14ac:dyDescent="0.45">
      <c r="A46" s="2">
        <v>1045</v>
      </c>
      <c r="B46" s="2">
        <v>1</v>
      </c>
      <c r="C46" s="2">
        <v>2</v>
      </c>
      <c r="D46" s="2">
        <v>1</v>
      </c>
      <c r="E46" s="2">
        <v>40400</v>
      </c>
    </row>
    <row r="47" spans="1:5" x14ac:dyDescent="0.45">
      <c r="A47" s="2">
        <v>1046</v>
      </c>
      <c r="B47" s="2">
        <v>2</v>
      </c>
      <c r="C47" s="2">
        <v>3</v>
      </c>
      <c r="D47" s="2">
        <v>2</v>
      </c>
      <c r="E47" s="2">
        <v>50500</v>
      </c>
    </row>
    <row r="48" spans="1:5" x14ac:dyDescent="0.45">
      <c r="A48" s="2">
        <v>1047</v>
      </c>
      <c r="B48" s="2">
        <v>1</v>
      </c>
      <c r="C48" s="2">
        <v>2</v>
      </c>
      <c r="D48" s="2">
        <v>2</v>
      </c>
      <c r="E48" s="2">
        <v>41000</v>
      </c>
    </row>
    <row r="49" spans="1:5" x14ac:dyDescent="0.45">
      <c r="A49" s="2">
        <v>1048</v>
      </c>
      <c r="B49" s="2">
        <v>1</v>
      </c>
      <c r="C49" s="2">
        <v>1</v>
      </c>
      <c r="D49" s="2">
        <v>3</v>
      </c>
      <c r="E49" s="2">
        <v>32900</v>
      </c>
    </row>
    <row r="50" spans="1:5" x14ac:dyDescent="0.45">
      <c r="A50" s="2">
        <v>1049</v>
      </c>
      <c r="B50" s="2">
        <v>2</v>
      </c>
      <c r="C50" s="2">
        <v>3</v>
      </c>
      <c r="D50" s="2">
        <v>3</v>
      </c>
      <c r="E50" s="2">
        <v>51000</v>
      </c>
    </row>
    <row r="51" spans="1:5" x14ac:dyDescent="0.45">
      <c r="A51" s="2">
        <v>1050</v>
      </c>
      <c r="B51" s="2">
        <v>1</v>
      </c>
      <c r="C51" s="2">
        <v>3</v>
      </c>
      <c r="D51" s="2">
        <v>3</v>
      </c>
      <c r="E51" s="2">
        <v>67000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tabColor rgb="FF00B0F0"/>
  </sheetPr>
  <dimension ref="A1:I51"/>
  <sheetViews>
    <sheetView workbookViewId="0">
      <selection activeCell="F2" sqref="F2"/>
    </sheetView>
  </sheetViews>
  <sheetFormatPr defaultColWidth="9" defaultRowHeight="16.75" x14ac:dyDescent="0.45"/>
  <cols>
    <col min="1" max="1" width="9.5" style="2" bestFit="1" customWidth="1"/>
    <col min="2" max="2" width="5.5" style="2" bestFit="1" customWidth="1"/>
    <col min="3" max="3" width="6" style="2" bestFit="1" customWidth="1"/>
    <col min="4" max="4" width="9.640625" style="2" customWidth="1"/>
    <col min="5" max="5" width="6.5" style="2" bestFit="1" customWidth="1"/>
    <col min="6" max="6" width="10.2109375" style="2" bestFit="1" customWidth="1"/>
    <col min="7" max="7" width="9" style="2"/>
    <col min="8" max="8" width="14.35546875" style="2" customWidth="1"/>
    <col min="9" max="9" width="9.2109375" style="2" customWidth="1"/>
    <col min="10" max="12" width="8" style="2" customWidth="1"/>
    <col min="13" max="13" width="5.7109375" style="2" customWidth="1"/>
    <col min="14" max="14" width="11.7109375" style="2" customWidth="1"/>
    <col min="15" max="15" width="12.85546875" style="2" bestFit="1" customWidth="1"/>
    <col min="16" max="16" width="19.35546875" style="2" bestFit="1" customWidth="1"/>
    <col min="17" max="16384" width="9" style="2"/>
  </cols>
  <sheetData>
    <row r="1" spans="1:9" x14ac:dyDescent="0.45">
      <c r="A1" s="6" t="s">
        <v>175</v>
      </c>
      <c r="B1" s="6" t="s">
        <v>176</v>
      </c>
      <c r="C1" s="6" t="s">
        <v>177</v>
      </c>
      <c r="D1" s="6" t="s">
        <v>178</v>
      </c>
      <c r="E1" s="7" t="s">
        <v>179</v>
      </c>
      <c r="F1" s="7" t="s">
        <v>180</v>
      </c>
    </row>
    <row r="2" spans="1:9" x14ac:dyDescent="0.45">
      <c r="A2" s="2">
        <v>1001</v>
      </c>
      <c r="B2" s="2">
        <v>1</v>
      </c>
      <c r="C2" s="2">
        <v>1</v>
      </c>
      <c r="D2" s="2">
        <v>1</v>
      </c>
      <c r="E2" s="2">
        <v>28000</v>
      </c>
      <c r="H2" s="2" t="s">
        <v>176</v>
      </c>
      <c r="I2" s="2" t="s">
        <v>181</v>
      </c>
    </row>
    <row r="3" spans="1:9" x14ac:dyDescent="0.45">
      <c r="A3" s="2">
        <v>1002</v>
      </c>
      <c r="B3" s="2">
        <v>2</v>
      </c>
      <c r="C3" s="2">
        <v>2</v>
      </c>
      <c r="D3" s="2">
        <v>2</v>
      </c>
      <c r="E3" s="2">
        <v>30000</v>
      </c>
      <c r="H3" s="2" t="s">
        <v>177</v>
      </c>
      <c r="I3" s="2" t="s">
        <v>182</v>
      </c>
    </row>
    <row r="4" spans="1:9" x14ac:dyDescent="0.45">
      <c r="A4" s="2">
        <v>1003</v>
      </c>
      <c r="B4" s="2">
        <v>1</v>
      </c>
      <c r="C4" s="2">
        <v>1</v>
      </c>
      <c r="D4" s="2">
        <v>1</v>
      </c>
      <c r="E4" s="2">
        <v>26000</v>
      </c>
      <c r="H4" s="2" t="s">
        <v>178</v>
      </c>
      <c r="I4" s="2" t="s">
        <v>183</v>
      </c>
    </row>
    <row r="5" spans="1:9" x14ac:dyDescent="0.45">
      <c r="A5" s="2">
        <v>1004</v>
      </c>
      <c r="B5" s="2">
        <v>2</v>
      </c>
      <c r="C5" s="2">
        <v>2</v>
      </c>
      <c r="D5" s="2">
        <v>2</v>
      </c>
      <c r="E5" s="2">
        <v>32000</v>
      </c>
      <c r="I5" s="2" t="s">
        <v>184</v>
      </c>
    </row>
    <row r="6" spans="1:9" x14ac:dyDescent="0.45">
      <c r="A6" s="2">
        <v>1005</v>
      </c>
      <c r="B6" s="2">
        <v>1</v>
      </c>
      <c r="C6" s="2">
        <v>1</v>
      </c>
      <c r="D6" s="2">
        <v>2</v>
      </c>
      <c r="E6" s="2">
        <v>45000</v>
      </c>
      <c r="I6" s="2" t="s">
        <v>185</v>
      </c>
    </row>
    <row r="7" spans="1:9" x14ac:dyDescent="0.45">
      <c r="A7" s="2">
        <v>1006</v>
      </c>
      <c r="B7" s="2">
        <v>1</v>
      </c>
      <c r="C7" s="2">
        <v>2</v>
      </c>
      <c r="D7" s="2">
        <v>3</v>
      </c>
      <c r="E7" s="2">
        <v>54000</v>
      </c>
      <c r="I7" s="2" t="s">
        <v>186</v>
      </c>
    </row>
    <row r="8" spans="1:9" x14ac:dyDescent="0.45">
      <c r="A8" s="2">
        <v>1007</v>
      </c>
      <c r="B8" s="2">
        <v>1</v>
      </c>
      <c r="C8" s="2">
        <v>1</v>
      </c>
      <c r="D8" s="2">
        <v>1</v>
      </c>
      <c r="E8" s="2">
        <v>31000</v>
      </c>
    </row>
    <row r="9" spans="1:9" x14ac:dyDescent="0.45">
      <c r="A9" s="2">
        <v>1008</v>
      </c>
      <c r="B9" s="2">
        <v>2</v>
      </c>
      <c r="C9" s="2">
        <v>3</v>
      </c>
      <c r="D9" s="2">
        <v>3</v>
      </c>
      <c r="E9" s="2">
        <v>62000</v>
      </c>
    </row>
    <row r="10" spans="1:9" x14ac:dyDescent="0.45">
      <c r="A10" s="2">
        <v>1009</v>
      </c>
      <c r="B10" s="2">
        <v>2</v>
      </c>
      <c r="C10" s="2">
        <v>3</v>
      </c>
      <c r="D10" s="2">
        <v>3</v>
      </c>
      <c r="E10" s="2">
        <v>55000</v>
      </c>
    </row>
    <row r="11" spans="1:9" x14ac:dyDescent="0.45">
      <c r="A11" s="2">
        <v>1010</v>
      </c>
      <c r="B11" s="2">
        <v>1</v>
      </c>
      <c r="C11" s="2">
        <v>2</v>
      </c>
      <c r="D11" s="2">
        <v>2</v>
      </c>
      <c r="E11" s="2">
        <v>38000</v>
      </c>
    </row>
    <row r="12" spans="1:9" x14ac:dyDescent="0.45">
      <c r="A12" s="2">
        <v>1011</v>
      </c>
      <c r="B12" s="2">
        <v>2</v>
      </c>
      <c r="C12" s="2">
        <v>3</v>
      </c>
      <c r="D12" s="2">
        <v>2</v>
      </c>
      <c r="E12" s="2">
        <v>37000</v>
      </c>
    </row>
    <row r="13" spans="1:9" x14ac:dyDescent="0.45">
      <c r="A13" s="2">
        <v>1012</v>
      </c>
      <c r="B13" s="2">
        <v>1</v>
      </c>
      <c r="C13" s="2">
        <v>1</v>
      </c>
      <c r="D13" s="2">
        <v>2</v>
      </c>
      <c r="E13" s="2">
        <v>30000</v>
      </c>
    </row>
    <row r="14" spans="1:9" x14ac:dyDescent="0.45">
      <c r="A14" s="2">
        <v>1013</v>
      </c>
      <c r="B14" s="2">
        <v>1</v>
      </c>
      <c r="C14" s="2">
        <v>1</v>
      </c>
      <c r="D14" s="2">
        <v>3</v>
      </c>
      <c r="E14" s="2">
        <v>28500</v>
      </c>
    </row>
    <row r="15" spans="1:9" x14ac:dyDescent="0.45">
      <c r="A15" s="2">
        <v>1014</v>
      </c>
      <c r="B15" s="2">
        <v>2</v>
      </c>
      <c r="C15" s="2">
        <v>3</v>
      </c>
      <c r="D15" s="2">
        <v>1</v>
      </c>
      <c r="E15" s="2">
        <v>50500</v>
      </c>
    </row>
    <row r="16" spans="1:9" x14ac:dyDescent="0.45">
      <c r="A16" s="2">
        <v>1015</v>
      </c>
      <c r="B16" s="2">
        <v>1</v>
      </c>
      <c r="C16" s="2">
        <v>2</v>
      </c>
      <c r="D16" s="2">
        <v>2</v>
      </c>
      <c r="E16" s="2">
        <v>35600</v>
      </c>
    </row>
    <row r="17" spans="1:5" x14ac:dyDescent="0.45">
      <c r="A17" s="2">
        <v>1016</v>
      </c>
      <c r="B17" s="2">
        <v>2</v>
      </c>
      <c r="C17" s="2">
        <v>3</v>
      </c>
      <c r="D17" s="2">
        <v>3</v>
      </c>
      <c r="E17" s="2">
        <v>61500</v>
      </c>
    </row>
    <row r="18" spans="1:5" x14ac:dyDescent="0.45">
      <c r="A18" s="2">
        <v>1017</v>
      </c>
      <c r="B18" s="2">
        <v>1</v>
      </c>
      <c r="C18" s="2">
        <v>3</v>
      </c>
      <c r="D18" s="2">
        <v>3</v>
      </c>
      <c r="E18" s="2">
        <v>60500</v>
      </c>
    </row>
    <row r="19" spans="1:5" x14ac:dyDescent="0.45">
      <c r="A19" s="2">
        <v>1018</v>
      </c>
      <c r="B19" s="2">
        <v>2</v>
      </c>
      <c r="C19" s="2">
        <v>1</v>
      </c>
      <c r="D19" s="2">
        <v>1</v>
      </c>
      <c r="E19" s="2">
        <v>25000</v>
      </c>
    </row>
    <row r="20" spans="1:5" x14ac:dyDescent="0.45">
      <c r="A20" s="2">
        <v>1019</v>
      </c>
      <c r="B20" s="2">
        <v>2</v>
      </c>
      <c r="C20" s="2">
        <v>3</v>
      </c>
      <c r="D20" s="2">
        <v>3</v>
      </c>
      <c r="E20" s="2">
        <v>38000</v>
      </c>
    </row>
    <row r="21" spans="1:5" x14ac:dyDescent="0.45">
      <c r="A21" s="2">
        <v>1020</v>
      </c>
      <c r="B21" s="2">
        <v>2</v>
      </c>
      <c r="C21" s="2">
        <v>3</v>
      </c>
      <c r="D21" s="2">
        <v>3</v>
      </c>
      <c r="E21" s="2">
        <v>42000</v>
      </c>
    </row>
    <row r="22" spans="1:5" x14ac:dyDescent="0.45">
      <c r="A22" s="2">
        <v>1021</v>
      </c>
      <c r="B22" s="2">
        <v>1</v>
      </c>
      <c r="C22" s="2">
        <v>1</v>
      </c>
      <c r="D22" s="2">
        <v>1</v>
      </c>
      <c r="E22" s="2">
        <v>26000</v>
      </c>
    </row>
    <row r="23" spans="1:5" x14ac:dyDescent="0.45">
      <c r="A23" s="2">
        <v>1022</v>
      </c>
      <c r="B23" s="2">
        <v>1</v>
      </c>
      <c r="C23" s="2">
        <v>3</v>
      </c>
      <c r="D23" s="2">
        <v>1</v>
      </c>
      <c r="E23" s="2">
        <v>40000</v>
      </c>
    </row>
    <row r="24" spans="1:5" x14ac:dyDescent="0.45">
      <c r="A24" s="2">
        <v>1023</v>
      </c>
      <c r="B24" s="2">
        <v>2</v>
      </c>
      <c r="C24" s="2">
        <v>3</v>
      </c>
      <c r="D24" s="2">
        <v>3</v>
      </c>
      <c r="E24" s="2">
        <v>52000</v>
      </c>
    </row>
    <row r="25" spans="1:5" x14ac:dyDescent="0.45">
      <c r="A25" s="2">
        <v>1024</v>
      </c>
      <c r="B25" s="2">
        <v>2</v>
      </c>
      <c r="C25" s="2">
        <v>3</v>
      </c>
      <c r="D25" s="2">
        <v>3</v>
      </c>
      <c r="E25" s="2">
        <v>70000</v>
      </c>
    </row>
    <row r="26" spans="1:5" x14ac:dyDescent="0.45">
      <c r="A26" s="2">
        <v>1025</v>
      </c>
      <c r="B26" s="2">
        <v>2</v>
      </c>
      <c r="C26" s="2">
        <v>3</v>
      </c>
      <c r="D26" s="2">
        <v>2</v>
      </c>
      <c r="E26" s="2">
        <v>56000</v>
      </c>
    </row>
    <row r="27" spans="1:5" x14ac:dyDescent="0.45">
      <c r="A27" s="2">
        <v>1026</v>
      </c>
      <c r="B27" s="2">
        <v>2</v>
      </c>
      <c r="C27" s="2">
        <v>3</v>
      </c>
      <c r="D27" s="2">
        <v>3</v>
      </c>
      <c r="E27" s="2">
        <v>58000</v>
      </c>
    </row>
    <row r="28" spans="1:5" x14ac:dyDescent="0.45">
      <c r="A28" s="2">
        <v>1027</v>
      </c>
      <c r="B28" s="2">
        <v>1</v>
      </c>
      <c r="C28" s="2">
        <v>1</v>
      </c>
      <c r="D28" s="2">
        <v>1</v>
      </c>
      <c r="E28" s="2">
        <v>36000</v>
      </c>
    </row>
    <row r="29" spans="1:5" x14ac:dyDescent="0.45">
      <c r="A29" s="2">
        <v>1028</v>
      </c>
      <c r="B29" s="2">
        <v>1</v>
      </c>
      <c r="C29" s="2">
        <v>1</v>
      </c>
      <c r="D29" s="2">
        <v>3</v>
      </c>
      <c r="E29" s="2">
        <v>27000</v>
      </c>
    </row>
    <row r="30" spans="1:5" x14ac:dyDescent="0.45">
      <c r="A30" s="2">
        <v>1029</v>
      </c>
      <c r="B30" s="2">
        <v>2</v>
      </c>
      <c r="C30" s="2">
        <v>3</v>
      </c>
      <c r="D30" s="2">
        <v>1</v>
      </c>
      <c r="E30" s="2">
        <v>36000</v>
      </c>
    </row>
    <row r="31" spans="1:5" x14ac:dyDescent="0.45">
      <c r="A31" s="2">
        <v>1030</v>
      </c>
      <c r="B31" s="2">
        <v>1</v>
      </c>
      <c r="C31" s="2">
        <v>1</v>
      </c>
      <c r="D31" s="2">
        <v>1</v>
      </c>
      <c r="E31" s="2">
        <v>26000</v>
      </c>
    </row>
    <row r="32" spans="1:5" x14ac:dyDescent="0.45">
      <c r="A32" s="2">
        <v>1031</v>
      </c>
      <c r="B32" s="2">
        <v>2</v>
      </c>
      <c r="C32" s="2">
        <v>2</v>
      </c>
      <c r="D32" s="2">
        <v>2</v>
      </c>
      <c r="E32" s="2">
        <v>30000</v>
      </c>
    </row>
    <row r="33" spans="1:5" x14ac:dyDescent="0.45">
      <c r="A33" s="2">
        <v>1032</v>
      </c>
      <c r="B33" s="2">
        <v>1</v>
      </c>
      <c r="C33" s="2">
        <v>3</v>
      </c>
      <c r="D33" s="2">
        <v>1</v>
      </c>
      <c r="E33" s="2">
        <v>54000</v>
      </c>
    </row>
    <row r="34" spans="1:5" x14ac:dyDescent="0.45">
      <c r="A34" s="2">
        <v>1033</v>
      </c>
      <c r="B34" s="2">
        <v>2</v>
      </c>
      <c r="C34" s="2">
        <v>2</v>
      </c>
      <c r="D34" s="2">
        <v>2</v>
      </c>
      <c r="E34" s="2">
        <v>42000</v>
      </c>
    </row>
    <row r="35" spans="1:5" x14ac:dyDescent="0.45">
      <c r="A35" s="2">
        <v>1034</v>
      </c>
      <c r="B35" s="2">
        <v>1</v>
      </c>
      <c r="C35" s="2">
        <v>3</v>
      </c>
      <c r="D35" s="2">
        <v>2</v>
      </c>
      <c r="E35" s="2">
        <v>37600</v>
      </c>
    </row>
    <row r="36" spans="1:5" x14ac:dyDescent="0.45">
      <c r="A36" s="2">
        <v>1035</v>
      </c>
      <c r="B36" s="2">
        <v>1</v>
      </c>
      <c r="C36" s="2">
        <v>1</v>
      </c>
      <c r="D36" s="2">
        <v>1</v>
      </c>
      <c r="E36" s="2">
        <v>30200</v>
      </c>
    </row>
    <row r="37" spans="1:5" x14ac:dyDescent="0.45">
      <c r="A37" s="2">
        <v>1036</v>
      </c>
      <c r="B37" s="2">
        <v>1</v>
      </c>
      <c r="C37" s="2">
        <v>1</v>
      </c>
      <c r="D37" s="2">
        <v>1</v>
      </c>
      <c r="E37" s="2">
        <v>28500</v>
      </c>
    </row>
    <row r="38" spans="1:5" x14ac:dyDescent="0.45">
      <c r="A38" s="2">
        <v>1037</v>
      </c>
      <c r="B38" s="2">
        <v>2</v>
      </c>
      <c r="C38" s="2">
        <v>2</v>
      </c>
      <c r="D38" s="2">
        <v>2</v>
      </c>
      <c r="E38" s="2">
        <v>35600</v>
      </c>
    </row>
    <row r="39" spans="1:5" x14ac:dyDescent="0.45">
      <c r="A39" s="2">
        <v>1038</v>
      </c>
      <c r="B39" s="2">
        <v>1</v>
      </c>
      <c r="C39" s="2">
        <v>3</v>
      </c>
      <c r="D39" s="2">
        <v>1</v>
      </c>
      <c r="E39" s="2">
        <v>48000</v>
      </c>
    </row>
    <row r="40" spans="1:5" x14ac:dyDescent="0.45">
      <c r="A40" s="2">
        <v>1039</v>
      </c>
      <c r="B40" s="2">
        <v>2</v>
      </c>
      <c r="C40" s="2">
        <v>2</v>
      </c>
      <c r="D40" s="2">
        <v>3</v>
      </c>
      <c r="E40" s="2">
        <v>36400</v>
      </c>
    </row>
    <row r="41" spans="1:5" x14ac:dyDescent="0.45">
      <c r="A41" s="2">
        <v>1040</v>
      </c>
      <c r="B41" s="2">
        <v>1</v>
      </c>
      <c r="C41" s="2">
        <v>3</v>
      </c>
      <c r="D41" s="2">
        <v>2</v>
      </c>
      <c r="E41" s="2">
        <v>51320</v>
      </c>
    </row>
    <row r="42" spans="1:5" x14ac:dyDescent="0.45">
      <c r="A42" s="2">
        <v>1041</v>
      </c>
      <c r="B42" s="2">
        <v>1</v>
      </c>
      <c r="C42" s="2">
        <v>1</v>
      </c>
      <c r="D42" s="2">
        <v>1</v>
      </c>
      <c r="E42" s="2">
        <v>28500</v>
      </c>
    </row>
    <row r="43" spans="1:5" x14ac:dyDescent="0.45">
      <c r="A43" s="2">
        <v>1042</v>
      </c>
      <c r="B43" s="2">
        <v>1</v>
      </c>
      <c r="C43" s="2">
        <v>1</v>
      </c>
      <c r="D43" s="2">
        <v>1</v>
      </c>
      <c r="E43" s="2">
        <v>26400</v>
      </c>
    </row>
    <row r="44" spans="1:5" x14ac:dyDescent="0.45">
      <c r="A44" s="2">
        <v>1043</v>
      </c>
      <c r="B44" s="2">
        <v>2</v>
      </c>
      <c r="C44" s="2">
        <v>1</v>
      </c>
      <c r="D44" s="2">
        <v>3</v>
      </c>
      <c r="E44" s="2">
        <v>26000</v>
      </c>
    </row>
    <row r="45" spans="1:5" x14ac:dyDescent="0.45">
      <c r="A45" s="2">
        <v>1044</v>
      </c>
      <c r="B45" s="2">
        <v>2</v>
      </c>
      <c r="C45" s="2">
        <v>3</v>
      </c>
      <c r="D45" s="2">
        <v>1</v>
      </c>
      <c r="E45" s="2">
        <v>51570</v>
      </c>
    </row>
    <row r="46" spans="1:5" x14ac:dyDescent="0.45">
      <c r="A46" s="2">
        <v>1045</v>
      </c>
      <c r="B46" s="2">
        <v>1</v>
      </c>
      <c r="C46" s="2">
        <v>2</v>
      </c>
      <c r="D46" s="2">
        <v>1</v>
      </c>
      <c r="E46" s="2">
        <v>40400</v>
      </c>
    </row>
    <row r="47" spans="1:5" x14ac:dyDescent="0.45">
      <c r="A47" s="2">
        <v>1046</v>
      </c>
      <c r="B47" s="2">
        <v>2</v>
      </c>
      <c r="C47" s="2">
        <v>3</v>
      </c>
      <c r="D47" s="2">
        <v>2</v>
      </c>
      <c r="E47" s="2">
        <v>50500</v>
      </c>
    </row>
    <row r="48" spans="1:5" x14ac:dyDescent="0.45">
      <c r="A48" s="2">
        <v>1047</v>
      </c>
      <c r="B48" s="2">
        <v>1</v>
      </c>
      <c r="C48" s="2">
        <v>2</v>
      </c>
      <c r="D48" s="2">
        <v>2</v>
      </c>
      <c r="E48" s="2">
        <v>41000</v>
      </c>
    </row>
    <row r="49" spans="1:5" x14ac:dyDescent="0.45">
      <c r="A49" s="2">
        <v>1048</v>
      </c>
      <c r="B49" s="2">
        <v>1</v>
      </c>
      <c r="C49" s="2">
        <v>1</v>
      </c>
      <c r="D49" s="2">
        <v>3</v>
      </c>
      <c r="E49" s="2">
        <v>32900</v>
      </c>
    </row>
    <row r="50" spans="1:5" x14ac:dyDescent="0.45">
      <c r="A50" s="2">
        <v>1049</v>
      </c>
      <c r="B50" s="2">
        <v>2</v>
      </c>
      <c r="C50" s="2">
        <v>3</v>
      </c>
      <c r="D50" s="2">
        <v>3</v>
      </c>
      <c r="E50" s="2">
        <v>51000</v>
      </c>
    </row>
    <row r="51" spans="1:5" x14ac:dyDescent="0.45">
      <c r="A51" s="2">
        <v>1050</v>
      </c>
      <c r="B51" s="2">
        <v>1</v>
      </c>
      <c r="C51" s="2">
        <v>3</v>
      </c>
      <c r="D51" s="2">
        <v>3</v>
      </c>
      <c r="E51" s="2">
        <v>67000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I103"/>
  <sheetViews>
    <sheetView topLeftCell="F1" workbookViewId="0">
      <selection activeCell="F3" sqref="F3"/>
    </sheetView>
  </sheetViews>
  <sheetFormatPr defaultColWidth="9" defaultRowHeight="16.75" x14ac:dyDescent="0.4"/>
  <cols>
    <col min="1" max="1" width="9" style="88"/>
    <col min="2" max="3" width="6.2109375" style="88" bestFit="1" customWidth="1"/>
    <col min="4" max="4" width="10.85546875" style="88" bestFit="1" customWidth="1"/>
    <col min="5" max="5" width="9" style="88"/>
    <col min="6" max="6" width="10.85546875" style="88" bestFit="1" customWidth="1"/>
    <col min="7" max="7" width="8" style="88" bestFit="1" customWidth="1"/>
    <col min="8" max="8" width="4" style="88" bestFit="1" customWidth="1"/>
    <col min="9" max="9" width="6" style="88" bestFit="1" customWidth="1"/>
    <col min="10" max="16384" width="9" style="88"/>
  </cols>
  <sheetData>
    <row r="1" spans="1:9" x14ac:dyDescent="0.45">
      <c r="A1" s="86" t="s">
        <v>326</v>
      </c>
      <c r="B1" s="86" t="s">
        <v>70</v>
      </c>
      <c r="C1" s="86" t="s">
        <v>327</v>
      </c>
      <c r="D1" s="87" t="s">
        <v>328</v>
      </c>
      <c r="F1" s="26" t="s">
        <v>66</v>
      </c>
      <c r="G1" s="26" t="s">
        <v>70</v>
      </c>
      <c r="H1" s="2"/>
      <c r="I1" s="2"/>
    </row>
    <row r="2" spans="1:9" x14ac:dyDescent="0.45">
      <c r="A2" s="89" t="s">
        <v>329</v>
      </c>
      <c r="B2" s="90" t="s">
        <v>6</v>
      </c>
      <c r="C2" s="90" t="s">
        <v>84</v>
      </c>
      <c r="D2" s="91">
        <v>2159370</v>
      </c>
      <c r="F2" s="26" t="s">
        <v>330</v>
      </c>
      <c r="G2" s="2" t="s">
        <v>7</v>
      </c>
      <c r="H2" s="2" t="s">
        <v>6</v>
      </c>
      <c r="I2" s="2" t="s">
        <v>59</v>
      </c>
    </row>
    <row r="3" spans="1:9" x14ac:dyDescent="0.45">
      <c r="A3" s="89" t="s">
        <v>331</v>
      </c>
      <c r="B3" s="90" t="s">
        <v>6</v>
      </c>
      <c r="C3" s="90" t="s">
        <v>84</v>
      </c>
      <c r="D3" s="91">
        <v>678995</v>
      </c>
      <c r="F3" s="112">
        <v>311003</v>
      </c>
      <c r="G3" s="2">
        <v>1</v>
      </c>
      <c r="H3" s="2"/>
      <c r="I3" s="2">
        <v>1</v>
      </c>
    </row>
    <row r="4" spans="1:9" x14ac:dyDescent="0.45">
      <c r="A4" s="89" t="s">
        <v>332</v>
      </c>
      <c r="B4" s="90" t="s">
        <v>7</v>
      </c>
      <c r="C4" s="90" t="s">
        <v>85</v>
      </c>
      <c r="D4" s="91">
        <v>1555925</v>
      </c>
      <c r="F4" s="112">
        <v>336762</v>
      </c>
      <c r="G4" s="2">
        <v>1</v>
      </c>
      <c r="H4" s="2"/>
      <c r="I4" s="2">
        <v>1</v>
      </c>
    </row>
    <row r="5" spans="1:9" x14ac:dyDescent="0.45">
      <c r="A5" s="89" t="s">
        <v>333</v>
      </c>
      <c r="B5" s="89" t="s">
        <v>6</v>
      </c>
      <c r="C5" s="90" t="s">
        <v>111</v>
      </c>
      <c r="D5" s="91">
        <v>1065135</v>
      </c>
      <c r="F5" s="112">
        <v>389612</v>
      </c>
      <c r="G5" s="2"/>
      <c r="H5" s="2">
        <v>1</v>
      </c>
      <c r="I5" s="2">
        <v>1</v>
      </c>
    </row>
    <row r="6" spans="1:9" x14ac:dyDescent="0.45">
      <c r="A6" s="89" t="s">
        <v>334</v>
      </c>
      <c r="B6" s="90" t="s">
        <v>7</v>
      </c>
      <c r="C6" s="90" t="s">
        <v>84</v>
      </c>
      <c r="D6" s="91">
        <v>1393475</v>
      </c>
      <c r="F6" s="112">
        <v>464630</v>
      </c>
      <c r="G6" s="2"/>
      <c r="H6" s="2">
        <v>1</v>
      </c>
      <c r="I6" s="2">
        <v>1</v>
      </c>
    </row>
    <row r="7" spans="1:9" x14ac:dyDescent="0.45">
      <c r="A7" s="89" t="s">
        <v>335</v>
      </c>
      <c r="B7" s="90" t="s">
        <v>7</v>
      </c>
      <c r="C7" s="90" t="s">
        <v>111</v>
      </c>
      <c r="D7" s="91">
        <v>1216257</v>
      </c>
      <c r="F7" s="112">
        <v>466256</v>
      </c>
      <c r="G7" s="2">
        <v>1</v>
      </c>
      <c r="H7" s="2"/>
      <c r="I7" s="2">
        <v>1</v>
      </c>
    </row>
    <row r="8" spans="1:9" x14ac:dyDescent="0.45">
      <c r="A8" s="89" t="s">
        <v>336</v>
      </c>
      <c r="B8" s="90" t="s">
        <v>7</v>
      </c>
      <c r="C8" s="90" t="s">
        <v>85</v>
      </c>
      <c r="D8" s="91">
        <v>1531583</v>
      </c>
      <c r="F8" s="112">
        <v>522313</v>
      </c>
      <c r="G8" s="2">
        <v>1</v>
      </c>
      <c r="H8" s="2"/>
      <c r="I8" s="2">
        <v>1</v>
      </c>
    </row>
    <row r="9" spans="1:9" x14ac:dyDescent="0.45">
      <c r="A9" s="90" t="s">
        <v>337</v>
      </c>
      <c r="B9" s="90" t="s">
        <v>6</v>
      </c>
      <c r="C9" s="90" t="s">
        <v>84</v>
      </c>
      <c r="D9" s="91">
        <v>1125285</v>
      </c>
      <c r="F9" s="112">
        <v>538691</v>
      </c>
      <c r="G9" s="2">
        <v>1</v>
      </c>
      <c r="H9" s="2"/>
      <c r="I9" s="2">
        <v>1</v>
      </c>
    </row>
    <row r="10" spans="1:9" x14ac:dyDescent="0.45">
      <c r="A10" s="89" t="s">
        <v>338</v>
      </c>
      <c r="B10" s="90" t="s">
        <v>7</v>
      </c>
      <c r="C10" s="90" t="s">
        <v>111</v>
      </c>
      <c r="D10" s="91">
        <v>546210</v>
      </c>
      <c r="F10" s="112">
        <v>546210</v>
      </c>
      <c r="G10" s="2">
        <v>1</v>
      </c>
      <c r="H10" s="2"/>
      <c r="I10" s="2">
        <v>1</v>
      </c>
    </row>
    <row r="11" spans="1:9" x14ac:dyDescent="0.45">
      <c r="A11" s="89" t="s">
        <v>339</v>
      </c>
      <c r="B11" s="90" t="s">
        <v>7</v>
      </c>
      <c r="C11" s="90" t="s">
        <v>85</v>
      </c>
      <c r="D11" s="91">
        <v>1546017</v>
      </c>
      <c r="F11" s="112">
        <v>639067</v>
      </c>
      <c r="G11" s="2">
        <v>1</v>
      </c>
      <c r="H11" s="2"/>
      <c r="I11" s="2">
        <v>1</v>
      </c>
    </row>
    <row r="12" spans="1:9" x14ac:dyDescent="0.45">
      <c r="A12" s="89" t="s">
        <v>340</v>
      </c>
      <c r="B12" s="90" t="s">
        <v>7</v>
      </c>
      <c r="C12" s="90" t="s">
        <v>84</v>
      </c>
      <c r="D12" s="91">
        <v>1650754</v>
      </c>
      <c r="F12" s="112">
        <v>678995</v>
      </c>
      <c r="G12" s="2"/>
      <c r="H12" s="2">
        <v>1</v>
      </c>
      <c r="I12" s="2">
        <v>1</v>
      </c>
    </row>
    <row r="13" spans="1:9" x14ac:dyDescent="0.45">
      <c r="A13" s="89" t="s">
        <v>341</v>
      </c>
      <c r="B13" s="90" t="s">
        <v>6</v>
      </c>
      <c r="C13" s="90" t="s">
        <v>342</v>
      </c>
      <c r="D13" s="91">
        <v>1575625</v>
      </c>
      <c r="F13" s="112">
        <v>702668</v>
      </c>
      <c r="G13" s="2">
        <v>1</v>
      </c>
      <c r="H13" s="2"/>
      <c r="I13" s="2">
        <v>1</v>
      </c>
    </row>
    <row r="14" spans="1:9" x14ac:dyDescent="0.45">
      <c r="A14" s="89" t="s">
        <v>343</v>
      </c>
      <c r="B14" s="90" t="s">
        <v>7</v>
      </c>
      <c r="C14" s="90" t="s">
        <v>85</v>
      </c>
      <c r="D14" s="91">
        <v>1335765</v>
      </c>
      <c r="F14" s="112">
        <v>704141</v>
      </c>
      <c r="G14" s="2"/>
      <c r="H14" s="2">
        <v>1</v>
      </c>
      <c r="I14" s="2">
        <v>1</v>
      </c>
    </row>
    <row r="15" spans="1:9" x14ac:dyDescent="0.45">
      <c r="A15" s="89" t="s">
        <v>344</v>
      </c>
      <c r="B15" s="90" t="s">
        <v>6</v>
      </c>
      <c r="C15" s="90" t="s">
        <v>85</v>
      </c>
      <c r="D15" s="91">
        <v>836199</v>
      </c>
      <c r="F15" s="112">
        <v>742435</v>
      </c>
      <c r="G15" s="2">
        <v>1</v>
      </c>
      <c r="H15" s="2"/>
      <c r="I15" s="2">
        <v>1</v>
      </c>
    </row>
    <row r="16" spans="1:9" x14ac:dyDescent="0.45">
      <c r="A16" s="89" t="s">
        <v>345</v>
      </c>
      <c r="B16" s="90" t="s">
        <v>7</v>
      </c>
      <c r="C16" s="90" t="s">
        <v>84</v>
      </c>
      <c r="D16" s="91">
        <v>336762</v>
      </c>
      <c r="F16" s="112">
        <v>746192</v>
      </c>
      <c r="G16" s="2">
        <v>1</v>
      </c>
      <c r="H16" s="2"/>
      <c r="I16" s="2">
        <v>1</v>
      </c>
    </row>
    <row r="17" spans="1:9" x14ac:dyDescent="0.45">
      <c r="A17" s="89" t="s">
        <v>346</v>
      </c>
      <c r="B17" s="90" t="s">
        <v>7</v>
      </c>
      <c r="C17" s="90" t="s">
        <v>85</v>
      </c>
      <c r="D17" s="91">
        <v>746192</v>
      </c>
      <c r="F17" s="112">
        <v>766813</v>
      </c>
      <c r="G17" s="2">
        <v>1</v>
      </c>
      <c r="H17" s="2"/>
      <c r="I17" s="2">
        <v>1</v>
      </c>
    </row>
    <row r="18" spans="1:9" x14ac:dyDescent="0.45">
      <c r="A18" s="90" t="s">
        <v>347</v>
      </c>
      <c r="B18" s="90" t="s">
        <v>7</v>
      </c>
      <c r="C18" s="90" t="s">
        <v>84</v>
      </c>
      <c r="D18" s="91">
        <v>2078662</v>
      </c>
      <c r="F18" s="112">
        <v>797530</v>
      </c>
      <c r="G18" s="2">
        <v>1</v>
      </c>
      <c r="H18" s="2"/>
      <c r="I18" s="2">
        <v>1</v>
      </c>
    </row>
    <row r="19" spans="1:9" x14ac:dyDescent="0.45">
      <c r="A19" s="89" t="s">
        <v>348</v>
      </c>
      <c r="B19" s="90" t="s">
        <v>7</v>
      </c>
      <c r="C19" s="90" t="s">
        <v>84</v>
      </c>
      <c r="D19" s="91">
        <v>1623377</v>
      </c>
      <c r="F19" s="112">
        <v>800171</v>
      </c>
      <c r="G19" s="2"/>
      <c r="H19" s="2">
        <v>1</v>
      </c>
      <c r="I19" s="2">
        <v>1</v>
      </c>
    </row>
    <row r="20" spans="1:9" x14ac:dyDescent="0.45">
      <c r="A20" s="89" t="s">
        <v>349</v>
      </c>
      <c r="B20" s="90" t="s">
        <v>6</v>
      </c>
      <c r="C20" s="90" t="s">
        <v>342</v>
      </c>
      <c r="D20" s="91">
        <v>1446154</v>
      </c>
      <c r="F20" s="112">
        <v>801593</v>
      </c>
      <c r="G20" s="2"/>
      <c r="H20" s="2">
        <v>1</v>
      </c>
      <c r="I20" s="2">
        <v>1</v>
      </c>
    </row>
    <row r="21" spans="1:9" x14ac:dyDescent="0.45">
      <c r="A21" s="89" t="s">
        <v>350</v>
      </c>
      <c r="B21" s="90" t="s">
        <v>6</v>
      </c>
      <c r="C21" s="90" t="s">
        <v>85</v>
      </c>
      <c r="D21" s="91">
        <v>464630</v>
      </c>
      <c r="F21" s="112">
        <v>812719</v>
      </c>
      <c r="G21" s="2"/>
      <c r="H21" s="2">
        <v>1</v>
      </c>
      <c r="I21" s="2">
        <v>1</v>
      </c>
    </row>
    <row r="22" spans="1:9" x14ac:dyDescent="0.45">
      <c r="A22" s="89" t="s">
        <v>351</v>
      </c>
      <c r="B22" s="90" t="s">
        <v>6</v>
      </c>
      <c r="C22" s="90" t="s">
        <v>111</v>
      </c>
      <c r="D22" s="91">
        <v>1625692</v>
      </c>
      <c r="F22" s="112">
        <v>813404</v>
      </c>
      <c r="G22" s="2">
        <v>1</v>
      </c>
      <c r="H22" s="2"/>
      <c r="I22" s="2">
        <v>1</v>
      </c>
    </row>
    <row r="23" spans="1:9" x14ac:dyDescent="0.45">
      <c r="A23" s="89" t="s">
        <v>352</v>
      </c>
      <c r="B23" s="90" t="s">
        <v>7</v>
      </c>
      <c r="C23" s="90" t="s">
        <v>85</v>
      </c>
      <c r="D23" s="91">
        <v>1480980</v>
      </c>
      <c r="F23" s="112">
        <v>818455</v>
      </c>
      <c r="G23" s="2"/>
      <c r="H23" s="2">
        <v>1</v>
      </c>
      <c r="I23" s="2">
        <v>1</v>
      </c>
    </row>
    <row r="24" spans="1:9" x14ac:dyDescent="0.45">
      <c r="A24" s="89" t="s">
        <v>353</v>
      </c>
      <c r="B24" s="90" t="s">
        <v>7</v>
      </c>
      <c r="C24" s="90" t="s">
        <v>85</v>
      </c>
      <c r="D24" s="91">
        <v>1161808</v>
      </c>
      <c r="F24" s="112">
        <v>821577</v>
      </c>
      <c r="G24" s="2"/>
      <c r="H24" s="2">
        <v>1</v>
      </c>
      <c r="I24" s="2">
        <v>1</v>
      </c>
    </row>
    <row r="25" spans="1:9" x14ac:dyDescent="0.45">
      <c r="A25" s="89" t="s">
        <v>354</v>
      </c>
      <c r="B25" s="90" t="s">
        <v>7</v>
      </c>
      <c r="C25" s="90" t="s">
        <v>84</v>
      </c>
      <c r="D25" s="91">
        <v>1933191</v>
      </c>
      <c r="F25" s="112">
        <v>836199</v>
      </c>
      <c r="G25" s="2"/>
      <c r="H25" s="2">
        <v>1</v>
      </c>
      <c r="I25" s="2">
        <v>1</v>
      </c>
    </row>
    <row r="26" spans="1:9" x14ac:dyDescent="0.45">
      <c r="A26" s="89" t="s">
        <v>355</v>
      </c>
      <c r="B26" s="90" t="s">
        <v>7</v>
      </c>
      <c r="C26" s="90" t="s">
        <v>342</v>
      </c>
      <c r="D26" s="91">
        <v>1735889</v>
      </c>
      <c r="F26" s="112">
        <v>849478</v>
      </c>
      <c r="G26" s="2">
        <v>1</v>
      </c>
      <c r="H26" s="2"/>
      <c r="I26" s="2">
        <v>1</v>
      </c>
    </row>
    <row r="27" spans="1:9" x14ac:dyDescent="0.45">
      <c r="A27" s="89" t="s">
        <v>356</v>
      </c>
      <c r="B27" s="90" t="s">
        <v>6</v>
      </c>
      <c r="C27" s="90" t="s">
        <v>85</v>
      </c>
      <c r="D27" s="91">
        <v>1539939</v>
      </c>
      <c r="F27" s="112">
        <v>860145</v>
      </c>
      <c r="G27" s="2">
        <v>1</v>
      </c>
      <c r="H27" s="2"/>
      <c r="I27" s="2">
        <v>1</v>
      </c>
    </row>
    <row r="28" spans="1:9" x14ac:dyDescent="0.45">
      <c r="A28" s="90" t="s">
        <v>357</v>
      </c>
      <c r="B28" s="90" t="s">
        <v>358</v>
      </c>
      <c r="C28" s="90" t="s">
        <v>85</v>
      </c>
      <c r="D28" s="91">
        <v>983963</v>
      </c>
      <c r="F28" s="112">
        <v>868223</v>
      </c>
      <c r="G28" s="2">
        <v>1</v>
      </c>
      <c r="H28" s="2"/>
      <c r="I28" s="2">
        <v>1</v>
      </c>
    </row>
    <row r="29" spans="1:9" x14ac:dyDescent="0.45">
      <c r="A29" s="89" t="s">
        <v>359</v>
      </c>
      <c r="B29" s="90" t="s">
        <v>6</v>
      </c>
      <c r="C29" s="90" t="s">
        <v>84</v>
      </c>
      <c r="D29" s="91">
        <v>821577</v>
      </c>
      <c r="F29" s="112">
        <v>876189</v>
      </c>
      <c r="G29" s="2"/>
      <c r="H29" s="2">
        <v>1</v>
      </c>
      <c r="I29" s="2">
        <v>1</v>
      </c>
    </row>
    <row r="30" spans="1:9" x14ac:dyDescent="0.45">
      <c r="A30" s="89" t="s">
        <v>360</v>
      </c>
      <c r="B30" s="90" t="s">
        <v>6</v>
      </c>
      <c r="C30" s="90" t="s">
        <v>84</v>
      </c>
      <c r="D30" s="91">
        <v>704141</v>
      </c>
      <c r="F30" s="112">
        <v>902406</v>
      </c>
      <c r="G30" s="2"/>
      <c r="H30" s="2">
        <v>1</v>
      </c>
      <c r="I30" s="2">
        <v>1</v>
      </c>
    </row>
    <row r="31" spans="1:9" x14ac:dyDescent="0.45">
      <c r="A31" s="89" t="s">
        <v>361</v>
      </c>
      <c r="B31" s="90" t="s">
        <v>7</v>
      </c>
      <c r="C31" s="90" t="s">
        <v>85</v>
      </c>
      <c r="D31" s="91">
        <v>742435</v>
      </c>
      <c r="F31" s="112">
        <v>902667</v>
      </c>
      <c r="G31" s="2"/>
      <c r="H31" s="2">
        <v>1</v>
      </c>
      <c r="I31" s="2">
        <v>1</v>
      </c>
    </row>
    <row r="32" spans="1:9" x14ac:dyDescent="0.45">
      <c r="A32" s="89" t="s">
        <v>362</v>
      </c>
      <c r="B32" s="90" t="s">
        <v>7</v>
      </c>
      <c r="C32" s="90" t="s">
        <v>84</v>
      </c>
      <c r="D32" s="91">
        <v>2440290</v>
      </c>
      <c r="F32" s="112">
        <v>904304</v>
      </c>
      <c r="G32" s="2"/>
      <c r="H32" s="2">
        <v>1</v>
      </c>
      <c r="I32" s="2">
        <v>1</v>
      </c>
    </row>
    <row r="33" spans="1:9" x14ac:dyDescent="0.45">
      <c r="A33" s="89" t="s">
        <v>363</v>
      </c>
      <c r="B33" s="90" t="s">
        <v>6</v>
      </c>
      <c r="C33" s="90" t="s">
        <v>84</v>
      </c>
      <c r="D33" s="91">
        <v>1231878</v>
      </c>
      <c r="F33" s="112">
        <v>929297</v>
      </c>
      <c r="G33" s="2">
        <v>1</v>
      </c>
      <c r="H33" s="2"/>
      <c r="I33" s="2">
        <v>1</v>
      </c>
    </row>
    <row r="34" spans="1:9" x14ac:dyDescent="0.45">
      <c r="A34" s="89" t="s">
        <v>364</v>
      </c>
      <c r="B34" s="90" t="s">
        <v>6</v>
      </c>
      <c r="C34" s="90" t="s">
        <v>85</v>
      </c>
      <c r="D34" s="91">
        <v>1581558</v>
      </c>
      <c r="F34" s="112">
        <v>940084</v>
      </c>
      <c r="G34" s="2"/>
      <c r="H34" s="2">
        <v>1</v>
      </c>
      <c r="I34" s="2">
        <v>1</v>
      </c>
    </row>
    <row r="35" spans="1:9" x14ac:dyDescent="0.45">
      <c r="A35" s="90" t="s">
        <v>365</v>
      </c>
      <c r="B35" s="90" t="s">
        <v>7</v>
      </c>
      <c r="C35" s="90" t="s">
        <v>111</v>
      </c>
      <c r="D35" s="91">
        <v>1588921</v>
      </c>
      <c r="F35" s="112">
        <v>955957</v>
      </c>
      <c r="G35" s="2">
        <v>1</v>
      </c>
      <c r="H35" s="2"/>
      <c r="I35" s="2">
        <v>1</v>
      </c>
    </row>
    <row r="36" spans="1:9" x14ac:dyDescent="0.45">
      <c r="A36" s="89" t="s">
        <v>366</v>
      </c>
      <c r="B36" s="90" t="s">
        <v>6</v>
      </c>
      <c r="C36" s="90" t="s">
        <v>84</v>
      </c>
      <c r="D36" s="91">
        <v>1607666</v>
      </c>
      <c r="F36" s="112">
        <v>976709</v>
      </c>
      <c r="G36" s="2">
        <v>1</v>
      </c>
      <c r="H36" s="2"/>
      <c r="I36" s="2">
        <v>1</v>
      </c>
    </row>
    <row r="37" spans="1:9" x14ac:dyDescent="0.45">
      <c r="A37" s="89" t="s">
        <v>367</v>
      </c>
      <c r="B37" s="90" t="s">
        <v>7</v>
      </c>
      <c r="C37" s="90" t="s">
        <v>342</v>
      </c>
      <c r="D37" s="91">
        <v>1150768</v>
      </c>
      <c r="F37" s="112">
        <v>983963</v>
      </c>
      <c r="G37" s="2"/>
      <c r="H37" s="2">
        <v>1</v>
      </c>
      <c r="I37" s="2">
        <v>1</v>
      </c>
    </row>
    <row r="38" spans="1:9" x14ac:dyDescent="0.45">
      <c r="A38" s="89" t="s">
        <v>368</v>
      </c>
      <c r="B38" s="90" t="s">
        <v>7</v>
      </c>
      <c r="C38" s="90" t="s">
        <v>111</v>
      </c>
      <c r="D38" s="91">
        <v>929297</v>
      </c>
      <c r="F38" s="112">
        <v>988564</v>
      </c>
      <c r="G38" s="2">
        <v>1</v>
      </c>
      <c r="H38" s="2"/>
      <c r="I38" s="2">
        <v>1</v>
      </c>
    </row>
    <row r="39" spans="1:9" x14ac:dyDescent="0.45">
      <c r="A39" s="89" t="s">
        <v>369</v>
      </c>
      <c r="B39" s="90" t="s">
        <v>6</v>
      </c>
      <c r="C39" s="90" t="s">
        <v>84</v>
      </c>
      <c r="D39" s="91">
        <v>904304</v>
      </c>
      <c r="F39" s="112">
        <v>991595</v>
      </c>
      <c r="G39" s="2">
        <v>1</v>
      </c>
      <c r="H39" s="2"/>
      <c r="I39" s="2">
        <v>1</v>
      </c>
    </row>
    <row r="40" spans="1:9" x14ac:dyDescent="0.45">
      <c r="A40" s="90" t="s">
        <v>370</v>
      </c>
      <c r="B40" s="90" t="s">
        <v>7</v>
      </c>
      <c r="C40" s="90" t="s">
        <v>342</v>
      </c>
      <c r="D40" s="91">
        <v>813404</v>
      </c>
      <c r="F40" s="112">
        <v>1002969</v>
      </c>
      <c r="G40" s="2">
        <v>1</v>
      </c>
      <c r="H40" s="2"/>
      <c r="I40" s="2">
        <v>1</v>
      </c>
    </row>
    <row r="41" spans="1:9" x14ac:dyDescent="0.45">
      <c r="A41" s="90" t="s">
        <v>371</v>
      </c>
      <c r="B41" s="90" t="s">
        <v>372</v>
      </c>
      <c r="C41" s="90" t="s">
        <v>85</v>
      </c>
      <c r="D41" s="91">
        <v>1711065</v>
      </c>
      <c r="F41" s="112">
        <v>1020882</v>
      </c>
      <c r="G41" s="2"/>
      <c r="H41" s="2">
        <v>1</v>
      </c>
      <c r="I41" s="2">
        <v>1</v>
      </c>
    </row>
    <row r="42" spans="1:9" x14ac:dyDescent="0.45">
      <c r="A42" s="90" t="s">
        <v>373</v>
      </c>
      <c r="B42" s="90" t="s">
        <v>7</v>
      </c>
      <c r="C42" s="90" t="s">
        <v>85</v>
      </c>
      <c r="D42" s="91">
        <v>2035587</v>
      </c>
      <c r="F42" s="112">
        <v>1038096</v>
      </c>
      <c r="G42" s="2">
        <v>1</v>
      </c>
      <c r="H42" s="2"/>
      <c r="I42" s="2">
        <v>1</v>
      </c>
    </row>
    <row r="43" spans="1:9" x14ac:dyDescent="0.45">
      <c r="A43" s="89" t="s">
        <v>374</v>
      </c>
      <c r="B43" s="90" t="s">
        <v>6</v>
      </c>
      <c r="C43" s="90" t="s">
        <v>342</v>
      </c>
      <c r="D43" s="91">
        <v>1585904</v>
      </c>
      <c r="F43" s="112">
        <v>1065135</v>
      </c>
      <c r="G43" s="2"/>
      <c r="H43" s="2">
        <v>1</v>
      </c>
      <c r="I43" s="2">
        <v>1</v>
      </c>
    </row>
    <row r="44" spans="1:9" x14ac:dyDescent="0.45">
      <c r="A44" s="89" t="s">
        <v>375</v>
      </c>
      <c r="B44" s="90" t="s">
        <v>7</v>
      </c>
      <c r="C44" s="90" t="s">
        <v>85</v>
      </c>
      <c r="D44" s="91">
        <v>639067</v>
      </c>
      <c r="F44" s="112">
        <v>1118995</v>
      </c>
      <c r="G44" s="2">
        <v>1</v>
      </c>
      <c r="H44" s="2"/>
      <c r="I44" s="2">
        <v>1</v>
      </c>
    </row>
    <row r="45" spans="1:9" x14ac:dyDescent="0.45">
      <c r="A45" s="89" t="s">
        <v>376</v>
      </c>
      <c r="B45" s="90" t="s">
        <v>6</v>
      </c>
      <c r="C45" s="90" t="s">
        <v>84</v>
      </c>
      <c r="D45" s="91">
        <v>812719</v>
      </c>
      <c r="F45" s="112">
        <v>1122010</v>
      </c>
      <c r="G45" s="2">
        <v>1</v>
      </c>
      <c r="H45" s="2"/>
      <c r="I45" s="2">
        <v>1</v>
      </c>
    </row>
    <row r="46" spans="1:9" x14ac:dyDescent="0.45">
      <c r="A46" s="89" t="s">
        <v>377</v>
      </c>
      <c r="B46" s="90" t="s">
        <v>7</v>
      </c>
      <c r="C46" s="90" t="s">
        <v>85</v>
      </c>
      <c r="D46" s="91">
        <v>538691</v>
      </c>
      <c r="F46" s="112">
        <v>1125285</v>
      </c>
      <c r="G46" s="2"/>
      <c r="H46" s="2">
        <v>1</v>
      </c>
      <c r="I46" s="2">
        <v>1</v>
      </c>
    </row>
    <row r="47" spans="1:9" x14ac:dyDescent="0.45">
      <c r="A47" s="89" t="s">
        <v>378</v>
      </c>
      <c r="B47" s="90" t="s">
        <v>6</v>
      </c>
      <c r="C47" s="90" t="s">
        <v>85</v>
      </c>
      <c r="D47" s="91">
        <v>1768020</v>
      </c>
      <c r="F47" s="112">
        <v>1150768</v>
      </c>
      <c r="G47" s="2">
        <v>1</v>
      </c>
      <c r="H47" s="2"/>
      <c r="I47" s="2">
        <v>1</v>
      </c>
    </row>
    <row r="48" spans="1:9" x14ac:dyDescent="0.45">
      <c r="A48" s="90" t="s">
        <v>379</v>
      </c>
      <c r="B48" s="90" t="s">
        <v>380</v>
      </c>
      <c r="C48" s="90" t="s">
        <v>85</v>
      </c>
      <c r="D48" s="91">
        <v>1622941</v>
      </c>
      <c r="F48" s="112">
        <v>1161808</v>
      </c>
      <c r="G48" s="2">
        <v>1</v>
      </c>
      <c r="H48" s="2"/>
      <c r="I48" s="2">
        <v>1</v>
      </c>
    </row>
    <row r="49" spans="1:9" x14ac:dyDescent="0.45">
      <c r="A49" s="89" t="s">
        <v>381</v>
      </c>
      <c r="B49" s="90" t="s">
        <v>6</v>
      </c>
      <c r="C49" s="90" t="s">
        <v>342</v>
      </c>
      <c r="D49" s="91">
        <v>1709064</v>
      </c>
      <c r="F49" s="112">
        <v>1189806</v>
      </c>
      <c r="G49" s="2">
        <v>1</v>
      </c>
      <c r="H49" s="2"/>
      <c r="I49" s="2">
        <v>1</v>
      </c>
    </row>
    <row r="50" spans="1:9" x14ac:dyDescent="0.45">
      <c r="A50" s="89" t="s">
        <v>382</v>
      </c>
      <c r="B50" s="90" t="s">
        <v>7</v>
      </c>
      <c r="C50" s="90" t="s">
        <v>111</v>
      </c>
      <c r="D50" s="91">
        <v>1189806</v>
      </c>
      <c r="F50" s="112">
        <v>1197731</v>
      </c>
      <c r="G50" s="2"/>
      <c r="H50" s="2">
        <v>1</v>
      </c>
      <c r="I50" s="2">
        <v>1</v>
      </c>
    </row>
    <row r="51" spans="1:9" x14ac:dyDescent="0.45">
      <c r="A51" s="89" t="s">
        <v>383</v>
      </c>
      <c r="B51" s="90" t="s">
        <v>7</v>
      </c>
      <c r="C51" s="90" t="s">
        <v>111</v>
      </c>
      <c r="D51" s="91">
        <v>1271771</v>
      </c>
      <c r="F51" s="112">
        <v>1216257</v>
      </c>
      <c r="G51" s="2">
        <v>1</v>
      </c>
      <c r="H51" s="2"/>
      <c r="I51" s="2">
        <v>1</v>
      </c>
    </row>
    <row r="52" spans="1:9" x14ac:dyDescent="0.45">
      <c r="A52" s="89" t="s">
        <v>384</v>
      </c>
      <c r="B52" s="90" t="s">
        <v>7</v>
      </c>
      <c r="C52" s="90" t="s">
        <v>85</v>
      </c>
      <c r="D52" s="91">
        <v>311003</v>
      </c>
      <c r="F52" s="112">
        <v>1231878</v>
      </c>
      <c r="G52" s="2"/>
      <c r="H52" s="2">
        <v>1</v>
      </c>
      <c r="I52" s="2">
        <v>1</v>
      </c>
    </row>
    <row r="53" spans="1:9" x14ac:dyDescent="0.45">
      <c r="A53" s="90" t="s">
        <v>385</v>
      </c>
      <c r="B53" s="90" t="s">
        <v>7</v>
      </c>
      <c r="C53" s="90" t="s">
        <v>84</v>
      </c>
      <c r="D53" s="91">
        <v>1871482</v>
      </c>
      <c r="F53" s="112">
        <v>1252896</v>
      </c>
      <c r="G53" s="2">
        <v>1</v>
      </c>
      <c r="H53" s="2"/>
      <c r="I53" s="2">
        <v>1</v>
      </c>
    </row>
    <row r="54" spans="1:9" x14ac:dyDescent="0.45">
      <c r="A54" s="89" t="s">
        <v>386</v>
      </c>
      <c r="B54" s="90" t="s">
        <v>6</v>
      </c>
      <c r="C54" s="90" t="s">
        <v>84</v>
      </c>
      <c r="D54" s="91">
        <v>902667</v>
      </c>
      <c r="F54" s="112">
        <v>1266205</v>
      </c>
      <c r="G54" s="2">
        <v>1</v>
      </c>
      <c r="H54" s="2"/>
      <c r="I54" s="2">
        <v>1</v>
      </c>
    </row>
    <row r="55" spans="1:9" x14ac:dyDescent="0.45">
      <c r="A55" s="89" t="s">
        <v>387</v>
      </c>
      <c r="B55" s="90" t="s">
        <v>6</v>
      </c>
      <c r="C55" s="90" t="s">
        <v>111</v>
      </c>
      <c r="D55" s="91">
        <v>1790580</v>
      </c>
      <c r="F55" s="112">
        <v>1271771</v>
      </c>
      <c r="G55" s="2">
        <v>1</v>
      </c>
      <c r="H55" s="2"/>
      <c r="I55" s="2">
        <v>1</v>
      </c>
    </row>
    <row r="56" spans="1:9" x14ac:dyDescent="0.45">
      <c r="A56" s="89" t="s">
        <v>388</v>
      </c>
      <c r="B56" s="90" t="s">
        <v>7</v>
      </c>
      <c r="C56" s="90" t="s">
        <v>84</v>
      </c>
      <c r="D56" s="91">
        <v>1002969</v>
      </c>
      <c r="F56" s="112">
        <v>1282209</v>
      </c>
      <c r="G56" s="2"/>
      <c r="H56" s="2">
        <v>1</v>
      </c>
      <c r="I56" s="2">
        <v>1</v>
      </c>
    </row>
    <row r="57" spans="1:9" x14ac:dyDescent="0.45">
      <c r="A57" s="89" t="s">
        <v>389</v>
      </c>
      <c r="B57" s="90" t="s">
        <v>6</v>
      </c>
      <c r="C57" s="90" t="s">
        <v>111</v>
      </c>
      <c r="D57" s="91">
        <v>1469149</v>
      </c>
      <c r="F57" s="112">
        <v>1335765</v>
      </c>
      <c r="G57" s="2">
        <v>1</v>
      </c>
      <c r="H57" s="2"/>
      <c r="I57" s="2">
        <v>1</v>
      </c>
    </row>
    <row r="58" spans="1:9" x14ac:dyDescent="0.45">
      <c r="A58" s="89" t="s">
        <v>390</v>
      </c>
      <c r="B58" s="90" t="s">
        <v>7</v>
      </c>
      <c r="C58" s="90" t="s">
        <v>84</v>
      </c>
      <c r="D58" s="91">
        <v>522313</v>
      </c>
      <c r="F58" s="112">
        <v>1340232</v>
      </c>
      <c r="G58" s="2">
        <v>1</v>
      </c>
      <c r="H58" s="2"/>
      <c r="I58" s="2">
        <v>1</v>
      </c>
    </row>
    <row r="59" spans="1:9" x14ac:dyDescent="0.45">
      <c r="A59" s="89" t="s">
        <v>391</v>
      </c>
      <c r="B59" s="90" t="s">
        <v>7</v>
      </c>
      <c r="C59" s="90" t="s">
        <v>85</v>
      </c>
      <c r="D59" s="91">
        <v>955957</v>
      </c>
      <c r="F59" s="112">
        <v>1391806</v>
      </c>
      <c r="G59" s="2">
        <v>1</v>
      </c>
      <c r="H59" s="2"/>
      <c r="I59" s="2">
        <v>1</v>
      </c>
    </row>
    <row r="60" spans="1:9" x14ac:dyDescent="0.45">
      <c r="A60" s="89" t="s">
        <v>392</v>
      </c>
      <c r="B60" s="90" t="s">
        <v>7</v>
      </c>
      <c r="C60" s="90" t="s">
        <v>84</v>
      </c>
      <c r="D60" s="91">
        <v>860145</v>
      </c>
      <c r="F60" s="112">
        <v>1393475</v>
      </c>
      <c r="G60" s="2">
        <v>1</v>
      </c>
      <c r="H60" s="2"/>
      <c r="I60" s="2">
        <v>1</v>
      </c>
    </row>
    <row r="61" spans="1:9" x14ac:dyDescent="0.45">
      <c r="A61" s="90" t="s">
        <v>393</v>
      </c>
      <c r="B61" s="90" t="s">
        <v>6</v>
      </c>
      <c r="C61" s="90" t="s">
        <v>342</v>
      </c>
      <c r="D61" s="91">
        <v>389612</v>
      </c>
      <c r="F61" s="112">
        <v>1395648</v>
      </c>
      <c r="G61" s="2"/>
      <c r="H61" s="2">
        <v>1</v>
      </c>
      <c r="I61" s="2">
        <v>1</v>
      </c>
    </row>
    <row r="62" spans="1:9" x14ac:dyDescent="0.45">
      <c r="A62" s="89" t="s">
        <v>394</v>
      </c>
      <c r="B62" s="90" t="s">
        <v>7</v>
      </c>
      <c r="C62" s="90" t="s">
        <v>111</v>
      </c>
      <c r="D62" s="91">
        <v>1884055</v>
      </c>
      <c r="F62" s="112">
        <v>1446154</v>
      </c>
      <c r="G62" s="2"/>
      <c r="H62" s="2">
        <v>1</v>
      </c>
      <c r="I62" s="2">
        <v>1</v>
      </c>
    </row>
    <row r="63" spans="1:9" x14ac:dyDescent="0.45">
      <c r="A63" s="89" t="s">
        <v>395</v>
      </c>
      <c r="B63" s="90" t="s">
        <v>7</v>
      </c>
      <c r="C63" s="90" t="s">
        <v>85</v>
      </c>
      <c r="D63" s="91">
        <v>849478</v>
      </c>
      <c r="F63" s="112">
        <v>1459757</v>
      </c>
      <c r="G63" s="2">
        <v>1</v>
      </c>
      <c r="H63" s="2"/>
      <c r="I63" s="2">
        <v>1</v>
      </c>
    </row>
    <row r="64" spans="1:9" x14ac:dyDescent="0.45">
      <c r="A64" s="89" t="s">
        <v>396</v>
      </c>
      <c r="B64" s="90" t="s">
        <v>6</v>
      </c>
      <c r="C64" s="90" t="s">
        <v>111</v>
      </c>
      <c r="D64" s="91">
        <v>1395648</v>
      </c>
      <c r="F64" s="112">
        <v>1469149</v>
      </c>
      <c r="G64" s="2"/>
      <c r="H64" s="2">
        <v>1</v>
      </c>
      <c r="I64" s="2">
        <v>1</v>
      </c>
    </row>
    <row r="65" spans="1:9" x14ac:dyDescent="0.45">
      <c r="A65" s="89" t="s">
        <v>397</v>
      </c>
      <c r="B65" s="90" t="s">
        <v>6</v>
      </c>
      <c r="C65" s="90" t="s">
        <v>85</v>
      </c>
      <c r="D65" s="91">
        <v>2316141</v>
      </c>
      <c r="F65" s="112">
        <v>1480980</v>
      </c>
      <c r="G65" s="2">
        <v>1</v>
      </c>
      <c r="H65" s="2"/>
      <c r="I65" s="2">
        <v>1</v>
      </c>
    </row>
    <row r="66" spans="1:9" x14ac:dyDescent="0.45">
      <c r="A66" s="89" t="s">
        <v>398</v>
      </c>
      <c r="B66" s="90" t="s">
        <v>6</v>
      </c>
      <c r="C66" s="90" t="s">
        <v>85</v>
      </c>
      <c r="D66" s="91">
        <v>876189</v>
      </c>
      <c r="F66" s="112">
        <v>1531583</v>
      </c>
      <c r="G66" s="2">
        <v>1</v>
      </c>
      <c r="H66" s="2"/>
      <c r="I66" s="2">
        <v>1</v>
      </c>
    </row>
    <row r="67" spans="1:9" x14ac:dyDescent="0.45">
      <c r="A67" s="89" t="s">
        <v>399</v>
      </c>
      <c r="B67" s="90" t="s">
        <v>7</v>
      </c>
      <c r="C67" s="90" t="s">
        <v>84</v>
      </c>
      <c r="D67" s="91">
        <v>2285358</v>
      </c>
      <c r="F67" s="112">
        <v>1539939</v>
      </c>
      <c r="G67" s="2"/>
      <c r="H67" s="2">
        <v>1</v>
      </c>
      <c r="I67" s="2">
        <v>1</v>
      </c>
    </row>
    <row r="68" spans="1:9" x14ac:dyDescent="0.45">
      <c r="A68" s="89" t="s">
        <v>400</v>
      </c>
      <c r="B68" s="90" t="s">
        <v>7</v>
      </c>
      <c r="C68" s="90" t="s">
        <v>342</v>
      </c>
      <c r="D68" s="91">
        <v>1118995</v>
      </c>
      <c r="F68" s="112">
        <v>1546017</v>
      </c>
      <c r="G68" s="2">
        <v>1</v>
      </c>
      <c r="H68" s="2"/>
      <c r="I68" s="2">
        <v>1</v>
      </c>
    </row>
    <row r="69" spans="1:9" x14ac:dyDescent="0.45">
      <c r="A69" s="89" t="s">
        <v>401</v>
      </c>
      <c r="B69" s="90" t="s">
        <v>7</v>
      </c>
      <c r="C69" s="90" t="s">
        <v>84</v>
      </c>
      <c r="D69" s="91">
        <v>868223</v>
      </c>
      <c r="F69" s="112">
        <v>1555925</v>
      </c>
      <c r="G69" s="2">
        <v>1</v>
      </c>
      <c r="H69" s="2"/>
      <c r="I69" s="2">
        <v>1</v>
      </c>
    </row>
    <row r="70" spans="1:9" x14ac:dyDescent="0.45">
      <c r="A70" s="89" t="s">
        <v>402</v>
      </c>
      <c r="B70" s="90" t="s">
        <v>6</v>
      </c>
      <c r="C70" s="90" t="s">
        <v>111</v>
      </c>
      <c r="D70" s="91">
        <v>1020882</v>
      </c>
      <c r="F70" s="112">
        <v>1575625</v>
      </c>
      <c r="G70" s="2"/>
      <c r="H70" s="2">
        <v>1</v>
      </c>
      <c r="I70" s="2">
        <v>1</v>
      </c>
    </row>
    <row r="71" spans="1:9" x14ac:dyDescent="0.45">
      <c r="A71" s="89" t="s">
        <v>403</v>
      </c>
      <c r="B71" s="90" t="s">
        <v>7</v>
      </c>
      <c r="C71" s="90" t="s">
        <v>85</v>
      </c>
      <c r="D71" s="91">
        <v>2300336</v>
      </c>
      <c r="F71" s="112">
        <v>1581558</v>
      </c>
      <c r="G71" s="2"/>
      <c r="H71" s="2">
        <v>1</v>
      </c>
      <c r="I71" s="2">
        <v>1</v>
      </c>
    </row>
    <row r="72" spans="1:9" x14ac:dyDescent="0.45">
      <c r="A72" s="89" t="s">
        <v>404</v>
      </c>
      <c r="B72" s="90" t="s">
        <v>7</v>
      </c>
      <c r="C72" s="90" t="s">
        <v>111</v>
      </c>
      <c r="D72" s="91">
        <v>702668</v>
      </c>
      <c r="F72" s="112">
        <v>1585904</v>
      </c>
      <c r="G72" s="2"/>
      <c r="H72" s="2">
        <v>1</v>
      </c>
      <c r="I72" s="2">
        <v>1</v>
      </c>
    </row>
    <row r="73" spans="1:9" x14ac:dyDescent="0.45">
      <c r="A73" s="89" t="s">
        <v>405</v>
      </c>
      <c r="B73" s="90" t="s">
        <v>7</v>
      </c>
      <c r="C73" s="90" t="s">
        <v>85</v>
      </c>
      <c r="D73" s="91">
        <v>766813</v>
      </c>
      <c r="F73" s="112">
        <v>1588921</v>
      </c>
      <c r="G73" s="2">
        <v>1</v>
      </c>
      <c r="H73" s="2"/>
      <c r="I73" s="2">
        <v>1</v>
      </c>
    </row>
    <row r="74" spans="1:9" x14ac:dyDescent="0.45">
      <c r="A74" s="89" t="s">
        <v>406</v>
      </c>
      <c r="B74" s="90" t="s">
        <v>7</v>
      </c>
      <c r="C74" s="90" t="s">
        <v>84</v>
      </c>
      <c r="D74" s="91">
        <v>1038096</v>
      </c>
      <c r="F74" s="112">
        <v>1607666</v>
      </c>
      <c r="G74" s="2"/>
      <c r="H74" s="2">
        <v>1</v>
      </c>
      <c r="I74" s="2">
        <v>1</v>
      </c>
    </row>
    <row r="75" spans="1:9" x14ac:dyDescent="0.45">
      <c r="A75" s="89" t="s">
        <v>407</v>
      </c>
      <c r="B75" s="90" t="s">
        <v>7</v>
      </c>
      <c r="C75" s="90" t="s">
        <v>111</v>
      </c>
      <c r="D75" s="91">
        <v>2122351</v>
      </c>
      <c r="F75" s="112">
        <v>1614237</v>
      </c>
      <c r="G75" s="2">
        <v>1</v>
      </c>
      <c r="H75" s="2"/>
      <c r="I75" s="2">
        <v>1</v>
      </c>
    </row>
    <row r="76" spans="1:9" x14ac:dyDescent="0.45">
      <c r="A76" s="89" t="s">
        <v>408</v>
      </c>
      <c r="B76" s="90" t="s">
        <v>7</v>
      </c>
      <c r="C76" s="90" t="s">
        <v>111</v>
      </c>
      <c r="D76" s="91">
        <v>2043802</v>
      </c>
      <c r="F76" s="112">
        <v>1622941</v>
      </c>
      <c r="G76" s="2"/>
      <c r="H76" s="2">
        <v>1</v>
      </c>
      <c r="I76" s="2">
        <v>1</v>
      </c>
    </row>
    <row r="77" spans="1:9" x14ac:dyDescent="0.45">
      <c r="A77" s="89" t="s">
        <v>409</v>
      </c>
      <c r="B77" s="90" t="s">
        <v>6</v>
      </c>
      <c r="C77" s="90" t="s">
        <v>85</v>
      </c>
      <c r="D77" s="91">
        <v>801593</v>
      </c>
      <c r="F77" s="112">
        <v>1623377</v>
      </c>
      <c r="G77" s="2">
        <v>1</v>
      </c>
      <c r="H77" s="2"/>
      <c r="I77" s="2">
        <v>1</v>
      </c>
    </row>
    <row r="78" spans="1:9" x14ac:dyDescent="0.45">
      <c r="A78" s="89" t="s">
        <v>410</v>
      </c>
      <c r="B78" s="90" t="s">
        <v>7</v>
      </c>
      <c r="C78" s="90" t="s">
        <v>111</v>
      </c>
      <c r="D78" s="91">
        <v>988564</v>
      </c>
      <c r="F78" s="112">
        <v>1625692</v>
      </c>
      <c r="G78" s="2"/>
      <c r="H78" s="2">
        <v>1</v>
      </c>
      <c r="I78" s="2">
        <v>1</v>
      </c>
    </row>
    <row r="79" spans="1:9" x14ac:dyDescent="0.45">
      <c r="A79" s="89" t="s">
        <v>411</v>
      </c>
      <c r="B79" s="90" t="s">
        <v>6</v>
      </c>
      <c r="C79" s="90" t="s">
        <v>111</v>
      </c>
      <c r="D79" s="91">
        <v>1197731</v>
      </c>
      <c r="F79" s="112">
        <v>1650754</v>
      </c>
      <c r="G79" s="2">
        <v>1</v>
      </c>
      <c r="H79" s="2"/>
      <c r="I79" s="2">
        <v>1</v>
      </c>
    </row>
    <row r="80" spans="1:9" x14ac:dyDescent="0.45">
      <c r="A80" s="89" t="s">
        <v>412</v>
      </c>
      <c r="B80" s="90" t="s">
        <v>7</v>
      </c>
      <c r="C80" s="90" t="s">
        <v>111</v>
      </c>
      <c r="D80" s="91">
        <v>797530</v>
      </c>
      <c r="F80" s="112">
        <v>1673225</v>
      </c>
      <c r="G80" s="2">
        <v>1</v>
      </c>
      <c r="H80" s="2"/>
      <c r="I80" s="2">
        <v>1</v>
      </c>
    </row>
    <row r="81" spans="1:9" x14ac:dyDescent="0.45">
      <c r="A81" s="89" t="s">
        <v>413</v>
      </c>
      <c r="B81" s="90" t="s">
        <v>7</v>
      </c>
      <c r="C81" s="90" t="s">
        <v>84</v>
      </c>
      <c r="D81" s="91">
        <v>1614237</v>
      </c>
      <c r="F81" s="112">
        <v>1699289</v>
      </c>
      <c r="G81" s="2">
        <v>1</v>
      </c>
      <c r="H81" s="2"/>
      <c r="I81" s="2">
        <v>1</v>
      </c>
    </row>
    <row r="82" spans="1:9" x14ac:dyDescent="0.45">
      <c r="A82" s="89" t="s">
        <v>414</v>
      </c>
      <c r="B82" s="90" t="s">
        <v>7</v>
      </c>
      <c r="C82" s="90" t="s">
        <v>84</v>
      </c>
      <c r="D82" s="91">
        <v>1252896</v>
      </c>
      <c r="F82" s="112">
        <v>1709064</v>
      </c>
      <c r="G82" s="2"/>
      <c r="H82" s="2">
        <v>1</v>
      </c>
      <c r="I82" s="2">
        <v>1</v>
      </c>
    </row>
    <row r="83" spans="1:9" x14ac:dyDescent="0.45">
      <c r="A83" s="89" t="s">
        <v>415</v>
      </c>
      <c r="B83" s="90" t="s">
        <v>7</v>
      </c>
      <c r="C83" s="90" t="s">
        <v>84</v>
      </c>
      <c r="D83" s="91">
        <v>1266205</v>
      </c>
      <c r="F83" s="112">
        <v>1711065</v>
      </c>
      <c r="G83" s="2">
        <v>1</v>
      </c>
      <c r="H83" s="2"/>
      <c r="I83" s="2">
        <v>1</v>
      </c>
    </row>
    <row r="84" spans="1:9" x14ac:dyDescent="0.45">
      <c r="A84" s="89" t="s">
        <v>416</v>
      </c>
      <c r="B84" s="90" t="s">
        <v>6</v>
      </c>
      <c r="C84" s="90" t="s">
        <v>342</v>
      </c>
      <c r="D84" s="91">
        <v>818455</v>
      </c>
      <c r="F84" s="112">
        <v>1722728</v>
      </c>
      <c r="G84" s="2">
        <v>1</v>
      </c>
      <c r="H84" s="2"/>
      <c r="I84" s="2">
        <v>1</v>
      </c>
    </row>
    <row r="85" spans="1:9" x14ac:dyDescent="0.45">
      <c r="A85" s="89" t="s">
        <v>417</v>
      </c>
      <c r="B85" s="89" t="s">
        <v>6</v>
      </c>
      <c r="C85" s="90" t="s">
        <v>84</v>
      </c>
      <c r="D85" s="91">
        <v>1935691</v>
      </c>
      <c r="F85" s="112">
        <v>1735889</v>
      </c>
      <c r="G85" s="2">
        <v>1</v>
      </c>
      <c r="H85" s="2"/>
      <c r="I85" s="2">
        <v>1</v>
      </c>
    </row>
    <row r="86" spans="1:9" x14ac:dyDescent="0.45">
      <c r="A86" s="89" t="s">
        <v>418</v>
      </c>
      <c r="B86" s="90" t="s">
        <v>7</v>
      </c>
      <c r="C86" s="90" t="s">
        <v>342</v>
      </c>
      <c r="D86" s="91">
        <v>1890186</v>
      </c>
      <c r="F86" s="112">
        <v>1768020</v>
      </c>
      <c r="G86" s="2"/>
      <c r="H86" s="2">
        <v>1</v>
      </c>
      <c r="I86" s="2">
        <v>1</v>
      </c>
    </row>
    <row r="87" spans="1:9" x14ac:dyDescent="0.45">
      <c r="A87" s="89" t="s">
        <v>419</v>
      </c>
      <c r="B87" s="90" t="s">
        <v>7</v>
      </c>
      <c r="C87" s="90" t="s">
        <v>342</v>
      </c>
      <c r="D87" s="91">
        <v>976709</v>
      </c>
      <c r="F87" s="112">
        <v>1790580</v>
      </c>
      <c r="G87" s="2"/>
      <c r="H87" s="2">
        <v>1</v>
      </c>
      <c r="I87" s="2">
        <v>1</v>
      </c>
    </row>
    <row r="88" spans="1:9" x14ac:dyDescent="0.45">
      <c r="A88" s="89" t="s">
        <v>420</v>
      </c>
      <c r="B88" s="90" t="s">
        <v>7</v>
      </c>
      <c r="C88" s="90" t="s">
        <v>342</v>
      </c>
      <c r="D88" s="91">
        <v>1391806</v>
      </c>
      <c r="F88" s="112">
        <v>1871482</v>
      </c>
      <c r="G88" s="2">
        <v>1</v>
      </c>
      <c r="H88" s="2"/>
      <c r="I88" s="2">
        <v>1</v>
      </c>
    </row>
    <row r="89" spans="1:9" x14ac:dyDescent="0.45">
      <c r="A89" s="89" t="s">
        <v>421</v>
      </c>
      <c r="B89" s="90" t="s">
        <v>7</v>
      </c>
      <c r="C89" s="90" t="s">
        <v>342</v>
      </c>
      <c r="D89" s="91">
        <v>1459757</v>
      </c>
      <c r="F89" s="112">
        <v>1884055</v>
      </c>
      <c r="G89" s="2">
        <v>1</v>
      </c>
      <c r="H89" s="2"/>
      <c r="I89" s="2">
        <v>1</v>
      </c>
    </row>
    <row r="90" spans="1:9" x14ac:dyDescent="0.45">
      <c r="A90" s="89" t="s">
        <v>422</v>
      </c>
      <c r="B90" s="90" t="s">
        <v>7</v>
      </c>
      <c r="C90" s="90" t="s">
        <v>85</v>
      </c>
      <c r="D90" s="91">
        <v>991595</v>
      </c>
      <c r="F90" s="112">
        <v>1890186</v>
      </c>
      <c r="G90" s="2">
        <v>1</v>
      </c>
      <c r="H90" s="2"/>
      <c r="I90" s="2">
        <v>1</v>
      </c>
    </row>
    <row r="91" spans="1:9" x14ac:dyDescent="0.45">
      <c r="A91" s="89" t="s">
        <v>423</v>
      </c>
      <c r="B91" s="90" t="s">
        <v>7</v>
      </c>
      <c r="C91" s="90" t="s">
        <v>342</v>
      </c>
      <c r="D91" s="91">
        <v>1340232</v>
      </c>
      <c r="F91" s="112">
        <v>1926614</v>
      </c>
      <c r="G91" s="2">
        <v>1</v>
      </c>
      <c r="H91" s="2"/>
      <c r="I91" s="2">
        <v>1</v>
      </c>
    </row>
    <row r="92" spans="1:9" x14ac:dyDescent="0.45">
      <c r="A92" s="89" t="s">
        <v>424</v>
      </c>
      <c r="B92" s="90" t="s">
        <v>7</v>
      </c>
      <c r="C92" s="90" t="s">
        <v>111</v>
      </c>
      <c r="D92" s="91">
        <v>1673225</v>
      </c>
      <c r="F92" s="112">
        <v>1933191</v>
      </c>
      <c r="G92" s="2">
        <v>1</v>
      </c>
      <c r="H92" s="2"/>
      <c r="I92" s="2">
        <v>1</v>
      </c>
    </row>
    <row r="93" spans="1:9" x14ac:dyDescent="0.45">
      <c r="A93" s="89" t="s">
        <v>425</v>
      </c>
      <c r="B93" s="90" t="s">
        <v>6</v>
      </c>
      <c r="C93" s="90" t="s">
        <v>342</v>
      </c>
      <c r="D93" s="91">
        <v>800171</v>
      </c>
      <c r="F93" s="112">
        <v>1935691</v>
      </c>
      <c r="G93" s="2"/>
      <c r="H93" s="2">
        <v>1</v>
      </c>
      <c r="I93" s="2">
        <v>1</v>
      </c>
    </row>
    <row r="94" spans="1:9" x14ac:dyDescent="0.45">
      <c r="A94" s="89" t="s">
        <v>426</v>
      </c>
      <c r="B94" s="90" t="s">
        <v>7</v>
      </c>
      <c r="C94" s="90" t="s">
        <v>84</v>
      </c>
      <c r="D94" s="91">
        <v>1722728</v>
      </c>
      <c r="F94" s="112">
        <v>2035587</v>
      </c>
      <c r="G94" s="2">
        <v>1</v>
      </c>
      <c r="H94" s="2"/>
      <c r="I94" s="2">
        <v>1</v>
      </c>
    </row>
    <row r="95" spans="1:9" x14ac:dyDescent="0.45">
      <c r="A95" s="90" t="s">
        <v>427</v>
      </c>
      <c r="B95" s="90" t="s">
        <v>6</v>
      </c>
      <c r="C95" s="90" t="s">
        <v>84</v>
      </c>
      <c r="D95" s="91">
        <v>940084</v>
      </c>
      <c r="F95" s="112">
        <v>2043802</v>
      </c>
      <c r="G95" s="2">
        <v>1</v>
      </c>
      <c r="H95" s="2"/>
      <c r="I95" s="2">
        <v>1</v>
      </c>
    </row>
    <row r="96" spans="1:9" x14ac:dyDescent="0.45">
      <c r="A96" s="89" t="s">
        <v>428</v>
      </c>
      <c r="B96" s="90" t="s">
        <v>7</v>
      </c>
      <c r="C96" s="90" t="s">
        <v>342</v>
      </c>
      <c r="D96" s="91">
        <v>466256</v>
      </c>
      <c r="F96" s="112">
        <v>2078662</v>
      </c>
      <c r="G96" s="2">
        <v>1</v>
      </c>
      <c r="H96" s="2"/>
      <c r="I96" s="2">
        <v>1</v>
      </c>
    </row>
    <row r="97" spans="1:9" x14ac:dyDescent="0.45">
      <c r="A97" s="89" t="s">
        <v>429</v>
      </c>
      <c r="B97" s="90" t="s">
        <v>6</v>
      </c>
      <c r="C97" s="90" t="s">
        <v>111</v>
      </c>
      <c r="D97" s="91">
        <v>902406</v>
      </c>
      <c r="F97" s="112">
        <v>2122351</v>
      </c>
      <c r="G97" s="2">
        <v>1</v>
      </c>
      <c r="H97" s="2"/>
      <c r="I97" s="2">
        <v>1</v>
      </c>
    </row>
    <row r="98" spans="1:9" x14ac:dyDescent="0.45">
      <c r="A98" s="90" t="s">
        <v>430</v>
      </c>
      <c r="B98" s="90" t="s">
        <v>6</v>
      </c>
      <c r="C98" s="90" t="s">
        <v>84</v>
      </c>
      <c r="D98" s="91">
        <v>1282209</v>
      </c>
      <c r="F98" s="112">
        <v>2159370</v>
      </c>
      <c r="G98" s="2"/>
      <c r="H98" s="2">
        <v>1</v>
      </c>
      <c r="I98" s="2">
        <v>1</v>
      </c>
    </row>
    <row r="99" spans="1:9" x14ac:dyDescent="0.45">
      <c r="A99" s="89" t="s">
        <v>431</v>
      </c>
      <c r="B99" s="90" t="s">
        <v>7</v>
      </c>
      <c r="C99" s="90" t="s">
        <v>342</v>
      </c>
      <c r="D99" s="91">
        <v>1699289</v>
      </c>
      <c r="F99" s="112">
        <v>2285358</v>
      </c>
      <c r="G99" s="2">
        <v>1</v>
      </c>
      <c r="H99" s="2"/>
      <c r="I99" s="2">
        <v>1</v>
      </c>
    </row>
    <row r="100" spans="1:9" x14ac:dyDescent="0.45">
      <c r="A100" s="89" t="s">
        <v>432</v>
      </c>
      <c r="B100" s="90" t="s">
        <v>7</v>
      </c>
      <c r="C100" s="90" t="s">
        <v>84</v>
      </c>
      <c r="D100" s="91">
        <v>1122010</v>
      </c>
      <c r="F100" s="112">
        <v>2300336</v>
      </c>
      <c r="G100" s="2">
        <v>1</v>
      </c>
      <c r="H100" s="2"/>
      <c r="I100" s="2">
        <v>1</v>
      </c>
    </row>
    <row r="101" spans="1:9" x14ac:dyDescent="0.45">
      <c r="A101" s="89" t="s">
        <v>433</v>
      </c>
      <c r="B101" s="90" t="s">
        <v>7</v>
      </c>
      <c r="C101" s="90" t="s">
        <v>84</v>
      </c>
      <c r="D101" s="91">
        <v>1926614</v>
      </c>
      <c r="F101" s="112">
        <v>2316141</v>
      </c>
      <c r="G101" s="2"/>
      <c r="H101" s="2">
        <v>1</v>
      </c>
      <c r="I101" s="2">
        <v>1</v>
      </c>
    </row>
    <row r="102" spans="1:9" x14ac:dyDescent="0.45">
      <c r="F102" s="112">
        <v>2440290</v>
      </c>
      <c r="G102" s="2">
        <v>1</v>
      </c>
      <c r="H102" s="2"/>
      <c r="I102" s="2">
        <v>1</v>
      </c>
    </row>
    <row r="103" spans="1:9" x14ac:dyDescent="0.45">
      <c r="F103" s="112" t="s">
        <v>59</v>
      </c>
      <c r="G103" s="2">
        <v>62</v>
      </c>
      <c r="H103" s="2">
        <v>38</v>
      </c>
      <c r="I103" s="2">
        <v>100</v>
      </c>
    </row>
  </sheetData>
  <phoneticPr fontId="3" type="noConversion"/>
  <pageMargins left="0.7" right="0.7" top="0.75" bottom="0.75" header="0.3" footer="0.3"/>
  <pageSetup paperSize="9" orientation="portrait" horizontalDpi="0" verticalDpi="0"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I103"/>
  <sheetViews>
    <sheetView topLeftCell="F1" workbookViewId="0">
      <selection activeCell="G3" sqref="G3"/>
    </sheetView>
  </sheetViews>
  <sheetFormatPr defaultColWidth="9" defaultRowHeight="16.75" x14ac:dyDescent="0.4"/>
  <cols>
    <col min="1" max="1" width="9" style="88"/>
    <col min="2" max="3" width="6.2109375" style="88" bestFit="1" customWidth="1"/>
    <col min="4" max="4" width="10.85546875" style="88" bestFit="1" customWidth="1"/>
    <col min="5" max="5" width="9" style="88"/>
    <col min="6" max="6" width="11.140625" style="88" bestFit="1" customWidth="1"/>
    <col min="7" max="7" width="7.7109375" style="88" bestFit="1" customWidth="1"/>
    <col min="8" max="8" width="3.640625" style="88" bestFit="1" customWidth="1"/>
    <col min="9" max="9" width="5.7109375" style="88" bestFit="1" customWidth="1"/>
    <col min="10" max="16384" width="9" style="88"/>
  </cols>
  <sheetData>
    <row r="1" spans="1:9" x14ac:dyDescent="0.45">
      <c r="A1" s="86" t="s">
        <v>326</v>
      </c>
      <c r="B1" s="86" t="s">
        <v>70</v>
      </c>
      <c r="C1" s="86" t="s">
        <v>434</v>
      </c>
      <c r="D1" s="87" t="s">
        <v>435</v>
      </c>
      <c r="F1" s="52" t="s">
        <v>66</v>
      </c>
      <c r="G1" s="52" t="s">
        <v>70</v>
      </c>
      <c r="H1"/>
      <c r="I1"/>
    </row>
    <row r="2" spans="1:9" x14ac:dyDescent="0.45">
      <c r="A2" s="89" t="s">
        <v>436</v>
      </c>
      <c r="B2" s="90" t="s">
        <v>6</v>
      </c>
      <c r="C2" s="90" t="s">
        <v>84</v>
      </c>
      <c r="D2" s="91">
        <v>2159370</v>
      </c>
      <c r="F2" s="52" t="s">
        <v>330</v>
      </c>
      <c r="G2" t="s">
        <v>7</v>
      </c>
      <c r="H2" t="s">
        <v>6</v>
      </c>
      <c r="I2" t="s">
        <v>59</v>
      </c>
    </row>
    <row r="3" spans="1:9" x14ac:dyDescent="0.45">
      <c r="A3" s="89" t="s">
        <v>331</v>
      </c>
      <c r="B3" s="90" t="s">
        <v>6</v>
      </c>
      <c r="C3" s="90" t="s">
        <v>84</v>
      </c>
      <c r="D3" s="91">
        <v>678995</v>
      </c>
      <c r="F3" s="111">
        <v>311003</v>
      </c>
      <c r="G3">
        <v>1</v>
      </c>
      <c r="H3"/>
      <c r="I3">
        <v>1</v>
      </c>
    </row>
    <row r="4" spans="1:9" x14ac:dyDescent="0.45">
      <c r="A4" s="89" t="s">
        <v>332</v>
      </c>
      <c r="B4" s="90" t="s">
        <v>7</v>
      </c>
      <c r="C4" s="90" t="s">
        <v>85</v>
      </c>
      <c r="D4" s="91">
        <v>1555925</v>
      </c>
      <c r="F4" s="111">
        <v>336762</v>
      </c>
      <c r="G4">
        <v>1</v>
      </c>
      <c r="H4"/>
      <c r="I4">
        <v>1</v>
      </c>
    </row>
    <row r="5" spans="1:9" x14ac:dyDescent="0.45">
      <c r="A5" s="89" t="s">
        <v>333</v>
      </c>
      <c r="B5" s="89" t="s">
        <v>6</v>
      </c>
      <c r="C5" s="90" t="s">
        <v>111</v>
      </c>
      <c r="D5" s="91">
        <v>1065135</v>
      </c>
      <c r="F5" s="111">
        <v>389612</v>
      </c>
      <c r="G5"/>
      <c r="H5">
        <v>1</v>
      </c>
      <c r="I5">
        <v>1</v>
      </c>
    </row>
    <row r="6" spans="1:9" x14ac:dyDescent="0.45">
      <c r="A6" s="89" t="s">
        <v>334</v>
      </c>
      <c r="B6" s="90" t="s">
        <v>7</v>
      </c>
      <c r="C6" s="90" t="s">
        <v>84</v>
      </c>
      <c r="D6" s="91">
        <v>1393475</v>
      </c>
      <c r="F6" s="111">
        <v>464630</v>
      </c>
      <c r="G6"/>
      <c r="H6">
        <v>1</v>
      </c>
      <c r="I6">
        <v>1</v>
      </c>
    </row>
    <row r="7" spans="1:9" x14ac:dyDescent="0.45">
      <c r="A7" s="89" t="s">
        <v>335</v>
      </c>
      <c r="B7" s="90" t="s">
        <v>7</v>
      </c>
      <c r="C7" s="90" t="s">
        <v>111</v>
      </c>
      <c r="D7" s="91">
        <v>1216257</v>
      </c>
      <c r="F7" s="111">
        <v>466256</v>
      </c>
      <c r="G7">
        <v>1</v>
      </c>
      <c r="H7"/>
      <c r="I7">
        <v>1</v>
      </c>
    </row>
    <row r="8" spans="1:9" x14ac:dyDescent="0.45">
      <c r="A8" s="89" t="s">
        <v>336</v>
      </c>
      <c r="B8" s="90" t="s">
        <v>7</v>
      </c>
      <c r="C8" s="90" t="s">
        <v>85</v>
      </c>
      <c r="D8" s="91">
        <v>1531583</v>
      </c>
      <c r="F8" s="111">
        <v>522313</v>
      </c>
      <c r="G8">
        <v>1</v>
      </c>
      <c r="H8"/>
      <c r="I8">
        <v>1</v>
      </c>
    </row>
    <row r="9" spans="1:9" x14ac:dyDescent="0.45">
      <c r="A9" s="90" t="s">
        <v>337</v>
      </c>
      <c r="B9" s="90" t="s">
        <v>6</v>
      </c>
      <c r="C9" s="90" t="s">
        <v>84</v>
      </c>
      <c r="D9" s="91">
        <v>1125285</v>
      </c>
      <c r="F9" s="111">
        <v>538691</v>
      </c>
      <c r="G9">
        <v>1</v>
      </c>
      <c r="H9"/>
      <c r="I9">
        <v>1</v>
      </c>
    </row>
    <row r="10" spans="1:9" x14ac:dyDescent="0.45">
      <c r="A10" s="89" t="s">
        <v>338</v>
      </c>
      <c r="B10" s="90" t="s">
        <v>7</v>
      </c>
      <c r="C10" s="90" t="s">
        <v>111</v>
      </c>
      <c r="D10" s="91">
        <v>546210</v>
      </c>
      <c r="F10" s="111">
        <v>546210</v>
      </c>
      <c r="G10">
        <v>1</v>
      </c>
      <c r="H10"/>
      <c r="I10">
        <v>1</v>
      </c>
    </row>
    <row r="11" spans="1:9" x14ac:dyDescent="0.45">
      <c r="A11" s="89" t="s">
        <v>339</v>
      </c>
      <c r="B11" s="90" t="s">
        <v>7</v>
      </c>
      <c r="C11" s="90" t="s">
        <v>85</v>
      </c>
      <c r="D11" s="91">
        <v>1546017</v>
      </c>
      <c r="F11" s="111">
        <v>639067</v>
      </c>
      <c r="G11">
        <v>1</v>
      </c>
      <c r="H11"/>
      <c r="I11">
        <v>1</v>
      </c>
    </row>
    <row r="12" spans="1:9" x14ac:dyDescent="0.45">
      <c r="A12" s="89" t="s">
        <v>340</v>
      </c>
      <c r="B12" s="90" t="s">
        <v>7</v>
      </c>
      <c r="C12" s="90" t="s">
        <v>84</v>
      </c>
      <c r="D12" s="91">
        <v>1650754</v>
      </c>
      <c r="F12" s="111">
        <v>678995</v>
      </c>
      <c r="G12"/>
      <c r="H12">
        <v>1</v>
      </c>
      <c r="I12">
        <v>1</v>
      </c>
    </row>
    <row r="13" spans="1:9" x14ac:dyDescent="0.45">
      <c r="A13" s="89" t="s">
        <v>341</v>
      </c>
      <c r="B13" s="90" t="s">
        <v>6</v>
      </c>
      <c r="C13" s="90" t="s">
        <v>342</v>
      </c>
      <c r="D13" s="91">
        <v>1575625</v>
      </c>
      <c r="F13" s="111">
        <v>702668</v>
      </c>
      <c r="G13">
        <v>1</v>
      </c>
      <c r="H13"/>
      <c r="I13">
        <v>1</v>
      </c>
    </row>
    <row r="14" spans="1:9" x14ac:dyDescent="0.45">
      <c r="A14" s="89" t="s">
        <v>343</v>
      </c>
      <c r="B14" s="90" t="s">
        <v>7</v>
      </c>
      <c r="C14" s="90" t="s">
        <v>85</v>
      </c>
      <c r="D14" s="91">
        <v>1335765</v>
      </c>
      <c r="F14" s="111">
        <v>704141</v>
      </c>
      <c r="G14"/>
      <c r="H14">
        <v>1</v>
      </c>
      <c r="I14">
        <v>1</v>
      </c>
    </row>
    <row r="15" spans="1:9" x14ac:dyDescent="0.45">
      <c r="A15" s="89" t="s">
        <v>344</v>
      </c>
      <c r="B15" s="90" t="s">
        <v>6</v>
      </c>
      <c r="C15" s="90" t="s">
        <v>85</v>
      </c>
      <c r="D15" s="91">
        <v>836199</v>
      </c>
      <c r="F15" s="111">
        <v>742435</v>
      </c>
      <c r="G15">
        <v>1</v>
      </c>
      <c r="H15"/>
      <c r="I15">
        <v>1</v>
      </c>
    </row>
    <row r="16" spans="1:9" x14ac:dyDescent="0.45">
      <c r="A16" s="89" t="s">
        <v>345</v>
      </c>
      <c r="B16" s="90" t="s">
        <v>7</v>
      </c>
      <c r="C16" s="90" t="s">
        <v>84</v>
      </c>
      <c r="D16" s="91">
        <v>336762</v>
      </c>
      <c r="F16" s="111">
        <v>746192</v>
      </c>
      <c r="G16">
        <v>1</v>
      </c>
      <c r="H16"/>
      <c r="I16">
        <v>1</v>
      </c>
    </row>
    <row r="17" spans="1:9" x14ac:dyDescent="0.45">
      <c r="A17" s="89" t="s">
        <v>346</v>
      </c>
      <c r="B17" s="90" t="s">
        <v>7</v>
      </c>
      <c r="C17" s="90" t="s">
        <v>85</v>
      </c>
      <c r="D17" s="91">
        <v>746192</v>
      </c>
      <c r="F17" s="111">
        <v>766813</v>
      </c>
      <c r="G17">
        <v>1</v>
      </c>
      <c r="H17"/>
      <c r="I17">
        <v>1</v>
      </c>
    </row>
    <row r="18" spans="1:9" x14ac:dyDescent="0.45">
      <c r="A18" s="90" t="s">
        <v>437</v>
      </c>
      <c r="B18" s="90" t="s">
        <v>7</v>
      </c>
      <c r="C18" s="90" t="s">
        <v>84</v>
      </c>
      <c r="D18" s="91">
        <v>2078662</v>
      </c>
      <c r="F18" s="111">
        <v>797530</v>
      </c>
      <c r="G18">
        <v>1</v>
      </c>
      <c r="H18"/>
      <c r="I18">
        <v>1</v>
      </c>
    </row>
    <row r="19" spans="1:9" x14ac:dyDescent="0.45">
      <c r="A19" s="89" t="s">
        <v>348</v>
      </c>
      <c r="B19" s="90" t="s">
        <v>7</v>
      </c>
      <c r="C19" s="90" t="s">
        <v>84</v>
      </c>
      <c r="D19" s="91">
        <v>1623377</v>
      </c>
      <c r="F19" s="111">
        <v>800171</v>
      </c>
      <c r="G19"/>
      <c r="H19">
        <v>1</v>
      </c>
      <c r="I19">
        <v>1</v>
      </c>
    </row>
    <row r="20" spans="1:9" x14ac:dyDescent="0.45">
      <c r="A20" s="89" t="s">
        <v>438</v>
      </c>
      <c r="B20" s="90" t="s">
        <v>6</v>
      </c>
      <c r="C20" s="90" t="s">
        <v>342</v>
      </c>
      <c r="D20" s="91">
        <v>1446154</v>
      </c>
      <c r="F20" s="111">
        <v>801593</v>
      </c>
      <c r="G20"/>
      <c r="H20">
        <v>1</v>
      </c>
      <c r="I20">
        <v>1</v>
      </c>
    </row>
    <row r="21" spans="1:9" x14ac:dyDescent="0.45">
      <c r="A21" s="89" t="s">
        <v>350</v>
      </c>
      <c r="B21" s="90" t="s">
        <v>6</v>
      </c>
      <c r="C21" s="90" t="s">
        <v>85</v>
      </c>
      <c r="D21" s="91">
        <v>464630</v>
      </c>
      <c r="F21" s="111">
        <v>812719</v>
      </c>
      <c r="G21"/>
      <c r="H21">
        <v>1</v>
      </c>
      <c r="I21">
        <v>1</v>
      </c>
    </row>
    <row r="22" spans="1:9" x14ac:dyDescent="0.45">
      <c r="A22" s="89" t="s">
        <v>351</v>
      </c>
      <c r="B22" s="90" t="s">
        <v>6</v>
      </c>
      <c r="C22" s="90" t="s">
        <v>111</v>
      </c>
      <c r="D22" s="91">
        <v>1625692</v>
      </c>
      <c r="F22" s="111">
        <v>813404</v>
      </c>
      <c r="G22">
        <v>1</v>
      </c>
      <c r="H22"/>
      <c r="I22">
        <v>1</v>
      </c>
    </row>
    <row r="23" spans="1:9" x14ac:dyDescent="0.45">
      <c r="A23" s="89" t="s">
        <v>352</v>
      </c>
      <c r="B23" s="90" t="s">
        <v>7</v>
      </c>
      <c r="C23" s="90" t="s">
        <v>85</v>
      </c>
      <c r="D23" s="91">
        <v>1480980</v>
      </c>
      <c r="F23" s="111">
        <v>818455</v>
      </c>
      <c r="G23"/>
      <c r="H23">
        <v>1</v>
      </c>
      <c r="I23">
        <v>1</v>
      </c>
    </row>
    <row r="24" spans="1:9" x14ac:dyDescent="0.45">
      <c r="A24" s="89" t="s">
        <v>353</v>
      </c>
      <c r="B24" s="90" t="s">
        <v>7</v>
      </c>
      <c r="C24" s="90" t="s">
        <v>85</v>
      </c>
      <c r="D24" s="91">
        <v>1161808</v>
      </c>
      <c r="F24" s="111">
        <v>821577</v>
      </c>
      <c r="G24"/>
      <c r="H24">
        <v>1</v>
      </c>
      <c r="I24">
        <v>1</v>
      </c>
    </row>
    <row r="25" spans="1:9" x14ac:dyDescent="0.45">
      <c r="A25" s="89" t="s">
        <v>354</v>
      </c>
      <c r="B25" s="90" t="s">
        <v>7</v>
      </c>
      <c r="C25" s="90" t="s">
        <v>84</v>
      </c>
      <c r="D25" s="91">
        <v>1933191</v>
      </c>
      <c r="F25" s="111">
        <v>836199</v>
      </c>
      <c r="G25"/>
      <c r="H25">
        <v>1</v>
      </c>
      <c r="I25">
        <v>1</v>
      </c>
    </row>
    <row r="26" spans="1:9" x14ac:dyDescent="0.45">
      <c r="A26" s="89" t="s">
        <v>355</v>
      </c>
      <c r="B26" s="90" t="s">
        <v>7</v>
      </c>
      <c r="C26" s="90" t="s">
        <v>342</v>
      </c>
      <c r="D26" s="91">
        <v>1735889</v>
      </c>
      <c r="F26" s="111">
        <v>849478</v>
      </c>
      <c r="G26">
        <v>1</v>
      </c>
      <c r="H26"/>
      <c r="I26">
        <v>1</v>
      </c>
    </row>
    <row r="27" spans="1:9" x14ac:dyDescent="0.45">
      <c r="A27" s="89" t="s">
        <v>356</v>
      </c>
      <c r="B27" s="90" t="s">
        <v>6</v>
      </c>
      <c r="C27" s="90" t="s">
        <v>85</v>
      </c>
      <c r="D27" s="91">
        <v>1539939</v>
      </c>
      <c r="F27" s="111">
        <v>860145</v>
      </c>
      <c r="G27">
        <v>1</v>
      </c>
      <c r="H27"/>
      <c r="I27">
        <v>1</v>
      </c>
    </row>
    <row r="28" spans="1:9" x14ac:dyDescent="0.45">
      <c r="A28" s="90" t="s">
        <v>439</v>
      </c>
      <c r="B28" s="90" t="s">
        <v>440</v>
      </c>
      <c r="C28" s="90" t="s">
        <v>85</v>
      </c>
      <c r="D28" s="91">
        <v>983963</v>
      </c>
      <c r="F28" s="111">
        <v>868223</v>
      </c>
      <c r="G28">
        <v>1</v>
      </c>
      <c r="H28"/>
      <c r="I28">
        <v>1</v>
      </c>
    </row>
    <row r="29" spans="1:9" x14ac:dyDescent="0.45">
      <c r="A29" s="89" t="s">
        <v>359</v>
      </c>
      <c r="B29" s="90" t="s">
        <v>6</v>
      </c>
      <c r="C29" s="90" t="s">
        <v>84</v>
      </c>
      <c r="D29" s="91">
        <v>821577</v>
      </c>
      <c r="F29" s="111">
        <v>876189</v>
      </c>
      <c r="G29"/>
      <c r="H29">
        <v>1</v>
      </c>
      <c r="I29">
        <v>1</v>
      </c>
    </row>
    <row r="30" spans="1:9" x14ac:dyDescent="0.45">
      <c r="A30" s="89" t="s">
        <v>360</v>
      </c>
      <c r="B30" s="90" t="s">
        <v>6</v>
      </c>
      <c r="C30" s="90" t="s">
        <v>84</v>
      </c>
      <c r="D30" s="91">
        <v>704141</v>
      </c>
      <c r="F30" s="111">
        <v>902406</v>
      </c>
      <c r="G30"/>
      <c r="H30">
        <v>1</v>
      </c>
      <c r="I30">
        <v>1</v>
      </c>
    </row>
    <row r="31" spans="1:9" x14ac:dyDescent="0.45">
      <c r="A31" s="89" t="s">
        <v>361</v>
      </c>
      <c r="B31" s="90" t="s">
        <v>7</v>
      </c>
      <c r="C31" s="90" t="s">
        <v>85</v>
      </c>
      <c r="D31" s="91">
        <v>742435</v>
      </c>
      <c r="F31" s="111">
        <v>902667</v>
      </c>
      <c r="G31"/>
      <c r="H31">
        <v>1</v>
      </c>
      <c r="I31">
        <v>1</v>
      </c>
    </row>
    <row r="32" spans="1:9" x14ac:dyDescent="0.45">
      <c r="A32" s="89" t="s">
        <v>362</v>
      </c>
      <c r="B32" s="90" t="s">
        <v>7</v>
      </c>
      <c r="C32" s="90" t="s">
        <v>84</v>
      </c>
      <c r="D32" s="91">
        <v>2440290</v>
      </c>
      <c r="F32" s="111">
        <v>904304</v>
      </c>
      <c r="G32"/>
      <c r="H32">
        <v>1</v>
      </c>
      <c r="I32">
        <v>1</v>
      </c>
    </row>
    <row r="33" spans="1:9" x14ac:dyDescent="0.45">
      <c r="A33" s="89" t="s">
        <v>363</v>
      </c>
      <c r="B33" s="90" t="s">
        <v>6</v>
      </c>
      <c r="C33" s="90" t="s">
        <v>84</v>
      </c>
      <c r="D33" s="91">
        <v>1231878</v>
      </c>
      <c r="F33" s="111">
        <v>929297</v>
      </c>
      <c r="G33">
        <v>1</v>
      </c>
      <c r="H33"/>
      <c r="I33">
        <v>1</v>
      </c>
    </row>
    <row r="34" spans="1:9" x14ac:dyDescent="0.45">
      <c r="A34" s="89" t="s">
        <v>364</v>
      </c>
      <c r="B34" s="90" t="s">
        <v>6</v>
      </c>
      <c r="C34" s="90" t="s">
        <v>85</v>
      </c>
      <c r="D34" s="91">
        <v>1581558</v>
      </c>
      <c r="F34" s="111">
        <v>940084</v>
      </c>
      <c r="G34"/>
      <c r="H34">
        <v>1</v>
      </c>
      <c r="I34">
        <v>1</v>
      </c>
    </row>
    <row r="35" spans="1:9" x14ac:dyDescent="0.45">
      <c r="A35" s="90" t="s">
        <v>365</v>
      </c>
      <c r="B35" s="90" t="s">
        <v>7</v>
      </c>
      <c r="C35" s="90" t="s">
        <v>111</v>
      </c>
      <c r="D35" s="91">
        <v>1588921</v>
      </c>
      <c r="F35" s="111">
        <v>955957</v>
      </c>
      <c r="G35">
        <v>1</v>
      </c>
      <c r="H35"/>
      <c r="I35">
        <v>1</v>
      </c>
    </row>
    <row r="36" spans="1:9" x14ac:dyDescent="0.45">
      <c r="A36" s="89" t="s">
        <v>366</v>
      </c>
      <c r="B36" s="90" t="s">
        <v>6</v>
      </c>
      <c r="C36" s="90" t="s">
        <v>84</v>
      </c>
      <c r="D36" s="91">
        <v>1607666</v>
      </c>
      <c r="F36" s="111">
        <v>976709</v>
      </c>
      <c r="G36">
        <v>1</v>
      </c>
      <c r="H36"/>
      <c r="I36">
        <v>1</v>
      </c>
    </row>
    <row r="37" spans="1:9" x14ac:dyDescent="0.45">
      <c r="A37" s="89" t="s">
        <v>441</v>
      </c>
      <c r="B37" s="90" t="s">
        <v>7</v>
      </c>
      <c r="C37" s="90" t="s">
        <v>342</v>
      </c>
      <c r="D37" s="91">
        <v>1150768</v>
      </c>
      <c r="F37" s="111">
        <v>983963</v>
      </c>
      <c r="G37"/>
      <c r="H37">
        <v>1</v>
      </c>
      <c r="I37">
        <v>1</v>
      </c>
    </row>
    <row r="38" spans="1:9" x14ac:dyDescent="0.45">
      <c r="A38" s="89" t="s">
        <v>368</v>
      </c>
      <c r="B38" s="90" t="s">
        <v>7</v>
      </c>
      <c r="C38" s="90" t="s">
        <v>111</v>
      </c>
      <c r="D38" s="91">
        <v>929297</v>
      </c>
      <c r="F38" s="111">
        <v>988564</v>
      </c>
      <c r="G38">
        <v>1</v>
      </c>
      <c r="H38"/>
      <c r="I38">
        <v>1</v>
      </c>
    </row>
    <row r="39" spans="1:9" x14ac:dyDescent="0.45">
      <c r="A39" s="89" t="s">
        <v>442</v>
      </c>
      <c r="B39" s="90" t="s">
        <v>6</v>
      </c>
      <c r="C39" s="90" t="s">
        <v>84</v>
      </c>
      <c r="D39" s="91">
        <v>904304</v>
      </c>
      <c r="F39" s="111">
        <v>991595</v>
      </c>
      <c r="G39">
        <v>1</v>
      </c>
      <c r="H39"/>
      <c r="I39">
        <v>1</v>
      </c>
    </row>
    <row r="40" spans="1:9" x14ac:dyDescent="0.45">
      <c r="A40" s="90" t="s">
        <v>443</v>
      </c>
      <c r="B40" s="90" t="s">
        <v>7</v>
      </c>
      <c r="C40" s="90" t="s">
        <v>342</v>
      </c>
      <c r="D40" s="91">
        <v>813404</v>
      </c>
      <c r="F40" s="111">
        <v>1002969</v>
      </c>
      <c r="G40">
        <v>1</v>
      </c>
      <c r="H40"/>
      <c r="I40">
        <v>1</v>
      </c>
    </row>
    <row r="41" spans="1:9" x14ac:dyDescent="0.45">
      <c r="A41" s="90" t="s">
        <v>444</v>
      </c>
      <c r="B41" s="90" t="s">
        <v>445</v>
      </c>
      <c r="C41" s="90" t="s">
        <v>85</v>
      </c>
      <c r="D41" s="91">
        <v>1711065</v>
      </c>
      <c r="F41" s="111">
        <v>1020882</v>
      </c>
      <c r="G41"/>
      <c r="H41">
        <v>1</v>
      </c>
      <c r="I41">
        <v>1</v>
      </c>
    </row>
    <row r="42" spans="1:9" x14ac:dyDescent="0.45">
      <c r="A42" s="90" t="s">
        <v>446</v>
      </c>
      <c r="B42" s="90" t="s">
        <v>7</v>
      </c>
      <c r="C42" s="90" t="s">
        <v>85</v>
      </c>
      <c r="D42" s="91">
        <v>2035587</v>
      </c>
      <c r="F42" s="111">
        <v>1038096</v>
      </c>
      <c r="G42">
        <v>1</v>
      </c>
      <c r="H42"/>
      <c r="I42">
        <v>1</v>
      </c>
    </row>
    <row r="43" spans="1:9" x14ac:dyDescent="0.45">
      <c r="A43" s="89" t="s">
        <v>374</v>
      </c>
      <c r="B43" s="90" t="s">
        <v>6</v>
      </c>
      <c r="C43" s="90" t="s">
        <v>342</v>
      </c>
      <c r="D43" s="91">
        <v>1585904</v>
      </c>
      <c r="F43" s="111">
        <v>1065135</v>
      </c>
      <c r="G43"/>
      <c r="H43">
        <v>1</v>
      </c>
      <c r="I43">
        <v>1</v>
      </c>
    </row>
    <row r="44" spans="1:9" x14ac:dyDescent="0.45">
      <c r="A44" s="89" t="s">
        <v>375</v>
      </c>
      <c r="B44" s="90" t="s">
        <v>7</v>
      </c>
      <c r="C44" s="90" t="s">
        <v>85</v>
      </c>
      <c r="D44" s="91">
        <v>639067</v>
      </c>
      <c r="F44" s="111">
        <v>1118995</v>
      </c>
      <c r="G44">
        <v>1</v>
      </c>
      <c r="H44"/>
      <c r="I44">
        <v>1</v>
      </c>
    </row>
    <row r="45" spans="1:9" x14ac:dyDescent="0.45">
      <c r="A45" s="89" t="s">
        <v>376</v>
      </c>
      <c r="B45" s="90" t="s">
        <v>6</v>
      </c>
      <c r="C45" s="90" t="s">
        <v>84</v>
      </c>
      <c r="D45" s="91">
        <v>812719</v>
      </c>
      <c r="F45" s="111">
        <v>1122010</v>
      </c>
      <c r="G45">
        <v>1</v>
      </c>
      <c r="H45"/>
      <c r="I45">
        <v>1</v>
      </c>
    </row>
    <row r="46" spans="1:9" x14ac:dyDescent="0.45">
      <c r="A46" s="89" t="s">
        <v>377</v>
      </c>
      <c r="B46" s="90" t="s">
        <v>7</v>
      </c>
      <c r="C46" s="90" t="s">
        <v>85</v>
      </c>
      <c r="D46" s="91">
        <v>538691</v>
      </c>
      <c r="F46" s="111">
        <v>1125285</v>
      </c>
      <c r="G46"/>
      <c r="H46">
        <v>1</v>
      </c>
      <c r="I46">
        <v>1</v>
      </c>
    </row>
    <row r="47" spans="1:9" x14ac:dyDescent="0.45">
      <c r="A47" s="89" t="s">
        <v>447</v>
      </c>
      <c r="B47" s="90" t="s">
        <v>6</v>
      </c>
      <c r="C47" s="90" t="s">
        <v>85</v>
      </c>
      <c r="D47" s="91">
        <v>1768020</v>
      </c>
      <c r="F47" s="111">
        <v>1150768</v>
      </c>
      <c r="G47">
        <v>1</v>
      </c>
      <c r="H47"/>
      <c r="I47">
        <v>1</v>
      </c>
    </row>
    <row r="48" spans="1:9" x14ac:dyDescent="0.45">
      <c r="A48" s="90" t="s">
        <v>448</v>
      </c>
      <c r="B48" s="90" t="s">
        <v>440</v>
      </c>
      <c r="C48" s="90" t="s">
        <v>85</v>
      </c>
      <c r="D48" s="91">
        <v>1622941</v>
      </c>
      <c r="F48" s="111">
        <v>1161808</v>
      </c>
      <c r="G48">
        <v>1</v>
      </c>
      <c r="H48"/>
      <c r="I48">
        <v>1</v>
      </c>
    </row>
    <row r="49" spans="1:9" x14ac:dyDescent="0.45">
      <c r="A49" s="89" t="s">
        <v>381</v>
      </c>
      <c r="B49" s="90" t="s">
        <v>6</v>
      </c>
      <c r="C49" s="90" t="s">
        <v>342</v>
      </c>
      <c r="D49" s="91">
        <v>1709064</v>
      </c>
      <c r="F49" s="111">
        <v>1189806</v>
      </c>
      <c r="G49">
        <v>1</v>
      </c>
      <c r="H49"/>
      <c r="I49">
        <v>1</v>
      </c>
    </row>
    <row r="50" spans="1:9" x14ac:dyDescent="0.45">
      <c r="A50" s="89" t="s">
        <v>382</v>
      </c>
      <c r="B50" s="90" t="s">
        <v>7</v>
      </c>
      <c r="C50" s="90" t="s">
        <v>111</v>
      </c>
      <c r="D50" s="91">
        <v>1189806</v>
      </c>
      <c r="F50" s="111">
        <v>1197731</v>
      </c>
      <c r="G50"/>
      <c r="H50">
        <v>1</v>
      </c>
      <c r="I50">
        <v>1</v>
      </c>
    </row>
    <row r="51" spans="1:9" x14ac:dyDescent="0.45">
      <c r="A51" s="89" t="s">
        <v>383</v>
      </c>
      <c r="B51" s="90" t="s">
        <v>7</v>
      </c>
      <c r="C51" s="90" t="s">
        <v>111</v>
      </c>
      <c r="D51" s="91">
        <v>1271771</v>
      </c>
      <c r="F51" s="111">
        <v>1216257</v>
      </c>
      <c r="G51">
        <v>1</v>
      </c>
      <c r="H51"/>
      <c r="I51">
        <v>1</v>
      </c>
    </row>
    <row r="52" spans="1:9" x14ac:dyDescent="0.45">
      <c r="A52" s="89" t="s">
        <v>384</v>
      </c>
      <c r="B52" s="90" t="s">
        <v>7</v>
      </c>
      <c r="C52" s="90" t="s">
        <v>85</v>
      </c>
      <c r="D52" s="91">
        <v>311003</v>
      </c>
      <c r="F52" s="111">
        <v>1231878</v>
      </c>
      <c r="G52"/>
      <c r="H52">
        <v>1</v>
      </c>
      <c r="I52">
        <v>1</v>
      </c>
    </row>
    <row r="53" spans="1:9" x14ac:dyDescent="0.45">
      <c r="A53" s="90" t="s">
        <v>385</v>
      </c>
      <c r="B53" s="90" t="s">
        <v>7</v>
      </c>
      <c r="C53" s="90" t="s">
        <v>84</v>
      </c>
      <c r="D53" s="91">
        <v>1871482</v>
      </c>
      <c r="F53" s="111">
        <v>1252896</v>
      </c>
      <c r="G53">
        <v>1</v>
      </c>
      <c r="H53"/>
      <c r="I53">
        <v>1</v>
      </c>
    </row>
    <row r="54" spans="1:9" x14ac:dyDescent="0.45">
      <c r="A54" s="89" t="s">
        <v>386</v>
      </c>
      <c r="B54" s="90" t="s">
        <v>6</v>
      </c>
      <c r="C54" s="90" t="s">
        <v>84</v>
      </c>
      <c r="D54" s="91">
        <v>902667</v>
      </c>
      <c r="F54" s="111">
        <v>1266205</v>
      </c>
      <c r="G54">
        <v>1</v>
      </c>
      <c r="H54"/>
      <c r="I54">
        <v>1</v>
      </c>
    </row>
    <row r="55" spans="1:9" x14ac:dyDescent="0.45">
      <c r="A55" s="89" t="s">
        <v>387</v>
      </c>
      <c r="B55" s="90" t="s">
        <v>6</v>
      </c>
      <c r="C55" s="90" t="s">
        <v>111</v>
      </c>
      <c r="D55" s="91">
        <v>1790580</v>
      </c>
      <c r="F55" s="111">
        <v>1271771</v>
      </c>
      <c r="G55">
        <v>1</v>
      </c>
      <c r="H55"/>
      <c r="I55">
        <v>1</v>
      </c>
    </row>
    <row r="56" spans="1:9" x14ac:dyDescent="0.45">
      <c r="A56" s="89" t="s">
        <v>388</v>
      </c>
      <c r="B56" s="90" t="s">
        <v>7</v>
      </c>
      <c r="C56" s="90" t="s">
        <v>84</v>
      </c>
      <c r="D56" s="91">
        <v>1002969</v>
      </c>
      <c r="F56" s="111">
        <v>1282209</v>
      </c>
      <c r="G56"/>
      <c r="H56">
        <v>1</v>
      </c>
      <c r="I56">
        <v>1</v>
      </c>
    </row>
    <row r="57" spans="1:9" x14ac:dyDescent="0.45">
      <c r="A57" s="89" t="s">
        <v>449</v>
      </c>
      <c r="B57" s="90" t="s">
        <v>6</v>
      </c>
      <c r="C57" s="90" t="s">
        <v>111</v>
      </c>
      <c r="D57" s="91">
        <v>1469149</v>
      </c>
      <c r="F57" s="111">
        <v>1335765</v>
      </c>
      <c r="G57">
        <v>1</v>
      </c>
      <c r="H57"/>
      <c r="I57">
        <v>1</v>
      </c>
    </row>
    <row r="58" spans="1:9" x14ac:dyDescent="0.45">
      <c r="A58" s="89" t="s">
        <v>390</v>
      </c>
      <c r="B58" s="90" t="s">
        <v>7</v>
      </c>
      <c r="C58" s="90" t="s">
        <v>84</v>
      </c>
      <c r="D58" s="91">
        <v>522313</v>
      </c>
      <c r="F58" s="111">
        <v>1340232</v>
      </c>
      <c r="G58">
        <v>1</v>
      </c>
      <c r="H58"/>
      <c r="I58">
        <v>1</v>
      </c>
    </row>
    <row r="59" spans="1:9" x14ac:dyDescent="0.45">
      <c r="A59" s="89" t="s">
        <v>391</v>
      </c>
      <c r="B59" s="90" t="s">
        <v>7</v>
      </c>
      <c r="C59" s="90" t="s">
        <v>85</v>
      </c>
      <c r="D59" s="91">
        <v>955957</v>
      </c>
      <c r="F59" s="111">
        <v>1391806</v>
      </c>
      <c r="G59">
        <v>1</v>
      </c>
      <c r="H59"/>
      <c r="I59">
        <v>1</v>
      </c>
    </row>
    <row r="60" spans="1:9" x14ac:dyDescent="0.45">
      <c r="A60" s="89" t="s">
        <v>392</v>
      </c>
      <c r="B60" s="90" t="s">
        <v>7</v>
      </c>
      <c r="C60" s="90" t="s">
        <v>84</v>
      </c>
      <c r="D60" s="91">
        <v>860145</v>
      </c>
      <c r="F60" s="111">
        <v>1393475</v>
      </c>
      <c r="G60">
        <v>1</v>
      </c>
      <c r="H60"/>
      <c r="I60">
        <v>1</v>
      </c>
    </row>
    <row r="61" spans="1:9" x14ac:dyDescent="0.45">
      <c r="A61" s="90" t="s">
        <v>450</v>
      </c>
      <c r="B61" s="90" t="s">
        <v>6</v>
      </c>
      <c r="C61" s="90" t="s">
        <v>342</v>
      </c>
      <c r="D61" s="91">
        <v>389612</v>
      </c>
      <c r="F61" s="111">
        <v>1395648</v>
      </c>
      <c r="G61"/>
      <c r="H61">
        <v>1</v>
      </c>
      <c r="I61">
        <v>1</v>
      </c>
    </row>
    <row r="62" spans="1:9" x14ac:dyDescent="0.45">
      <c r="A62" s="89" t="s">
        <v>394</v>
      </c>
      <c r="B62" s="90" t="s">
        <v>7</v>
      </c>
      <c r="C62" s="90" t="s">
        <v>111</v>
      </c>
      <c r="D62" s="91">
        <v>1884055</v>
      </c>
      <c r="F62" s="111">
        <v>1446154</v>
      </c>
      <c r="G62"/>
      <c r="H62">
        <v>1</v>
      </c>
      <c r="I62">
        <v>1</v>
      </c>
    </row>
    <row r="63" spans="1:9" x14ac:dyDescent="0.45">
      <c r="A63" s="89" t="s">
        <v>395</v>
      </c>
      <c r="B63" s="90" t="s">
        <v>7</v>
      </c>
      <c r="C63" s="90" t="s">
        <v>85</v>
      </c>
      <c r="D63" s="91">
        <v>849478</v>
      </c>
      <c r="F63" s="111">
        <v>1459757</v>
      </c>
      <c r="G63">
        <v>1</v>
      </c>
      <c r="H63"/>
      <c r="I63">
        <v>1</v>
      </c>
    </row>
    <row r="64" spans="1:9" x14ac:dyDescent="0.45">
      <c r="A64" s="89" t="s">
        <v>396</v>
      </c>
      <c r="B64" s="90" t="s">
        <v>6</v>
      </c>
      <c r="C64" s="90" t="s">
        <v>111</v>
      </c>
      <c r="D64" s="91">
        <v>1395648</v>
      </c>
      <c r="F64" s="111">
        <v>1469149</v>
      </c>
      <c r="G64"/>
      <c r="H64">
        <v>1</v>
      </c>
      <c r="I64">
        <v>1</v>
      </c>
    </row>
    <row r="65" spans="1:9" x14ac:dyDescent="0.45">
      <c r="A65" s="89" t="s">
        <v>397</v>
      </c>
      <c r="B65" s="90" t="s">
        <v>6</v>
      </c>
      <c r="C65" s="90" t="s">
        <v>85</v>
      </c>
      <c r="D65" s="91">
        <v>2316141</v>
      </c>
      <c r="F65" s="111">
        <v>1480980</v>
      </c>
      <c r="G65">
        <v>1</v>
      </c>
      <c r="H65"/>
      <c r="I65">
        <v>1</v>
      </c>
    </row>
    <row r="66" spans="1:9" x14ac:dyDescent="0.45">
      <c r="A66" s="89" t="s">
        <v>398</v>
      </c>
      <c r="B66" s="90" t="s">
        <v>6</v>
      </c>
      <c r="C66" s="90" t="s">
        <v>85</v>
      </c>
      <c r="D66" s="91">
        <v>876189</v>
      </c>
      <c r="F66" s="111">
        <v>1531583</v>
      </c>
      <c r="G66">
        <v>1</v>
      </c>
      <c r="H66"/>
      <c r="I66">
        <v>1</v>
      </c>
    </row>
    <row r="67" spans="1:9" x14ac:dyDescent="0.45">
      <c r="A67" s="89" t="s">
        <v>399</v>
      </c>
      <c r="B67" s="90" t="s">
        <v>7</v>
      </c>
      <c r="C67" s="90" t="s">
        <v>84</v>
      </c>
      <c r="D67" s="91">
        <v>2285358</v>
      </c>
      <c r="F67" s="111">
        <v>1539939</v>
      </c>
      <c r="G67"/>
      <c r="H67">
        <v>1</v>
      </c>
      <c r="I67">
        <v>1</v>
      </c>
    </row>
    <row r="68" spans="1:9" x14ac:dyDescent="0.45">
      <c r="A68" s="89" t="s">
        <v>400</v>
      </c>
      <c r="B68" s="90" t="s">
        <v>7</v>
      </c>
      <c r="C68" s="90" t="s">
        <v>342</v>
      </c>
      <c r="D68" s="91">
        <v>1118995</v>
      </c>
      <c r="F68" s="111">
        <v>1546017</v>
      </c>
      <c r="G68">
        <v>1</v>
      </c>
      <c r="H68"/>
      <c r="I68">
        <v>1</v>
      </c>
    </row>
    <row r="69" spans="1:9" x14ac:dyDescent="0.45">
      <c r="A69" s="89" t="s">
        <v>401</v>
      </c>
      <c r="B69" s="90" t="s">
        <v>7</v>
      </c>
      <c r="C69" s="90" t="s">
        <v>84</v>
      </c>
      <c r="D69" s="91">
        <v>868223</v>
      </c>
      <c r="F69" s="111">
        <v>1555925</v>
      </c>
      <c r="G69">
        <v>1</v>
      </c>
      <c r="H69"/>
      <c r="I69">
        <v>1</v>
      </c>
    </row>
    <row r="70" spans="1:9" x14ac:dyDescent="0.45">
      <c r="A70" s="89" t="s">
        <v>402</v>
      </c>
      <c r="B70" s="90" t="s">
        <v>6</v>
      </c>
      <c r="C70" s="90" t="s">
        <v>111</v>
      </c>
      <c r="D70" s="91">
        <v>1020882</v>
      </c>
      <c r="F70" s="111">
        <v>1575625</v>
      </c>
      <c r="G70"/>
      <c r="H70">
        <v>1</v>
      </c>
      <c r="I70">
        <v>1</v>
      </c>
    </row>
    <row r="71" spans="1:9" x14ac:dyDescent="0.45">
      <c r="A71" s="89" t="s">
        <v>403</v>
      </c>
      <c r="B71" s="90" t="s">
        <v>7</v>
      </c>
      <c r="C71" s="90" t="s">
        <v>85</v>
      </c>
      <c r="D71" s="91">
        <v>2300336</v>
      </c>
      <c r="F71" s="111">
        <v>1581558</v>
      </c>
      <c r="G71"/>
      <c r="H71">
        <v>1</v>
      </c>
      <c r="I71">
        <v>1</v>
      </c>
    </row>
    <row r="72" spans="1:9" x14ac:dyDescent="0.45">
      <c r="A72" s="89" t="s">
        <v>404</v>
      </c>
      <c r="B72" s="90" t="s">
        <v>7</v>
      </c>
      <c r="C72" s="90" t="s">
        <v>111</v>
      </c>
      <c r="D72" s="91">
        <v>702668</v>
      </c>
      <c r="F72" s="111">
        <v>1585904</v>
      </c>
      <c r="G72"/>
      <c r="H72">
        <v>1</v>
      </c>
      <c r="I72">
        <v>1</v>
      </c>
    </row>
    <row r="73" spans="1:9" x14ac:dyDescent="0.45">
      <c r="A73" s="89" t="s">
        <v>405</v>
      </c>
      <c r="B73" s="90" t="s">
        <v>7</v>
      </c>
      <c r="C73" s="90" t="s">
        <v>85</v>
      </c>
      <c r="D73" s="91">
        <v>766813</v>
      </c>
      <c r="F73" s="111">
        <v>1588921</v>
      </c>
      <c r="G73">
        <v>1</v>
      </c>
      <c r="H73"/>
      <c r="I73">
        <v>1</v>
      </c>
    </row>
    <row r="74" spans="1:9" x14ac:dyDescent="0.45">
      <c r="A74" s="89" t="s">
        <v>406</v>
      </c>
      <c r="B74" s="90" t="s">
        <v>7</v>
      </c>
      <c r="C74" s="90" t="s">
        <v>84</v>
      </c>
      <c r="D74" s="91">
        <v>1038096</v>
      </c>
      <c r="F74" s="111">
        <v>1607666</v>
      </c>
      <c r="G74"/>
      <c r="H74">
        <v>1</v>
      </c>
      <c r="I74">
        <v>1</v>
      </c>
    </row>
    <row r="75" spans="1:9" x14ac:dyDescent="0.45">
      <c r="A75" s="89" t="s">
        <v>407</v>
      </c>
      <c r="B75" s="90" t="s">
        <v>7</v>
      </c>
      <c r="C75" s="90" t="s">
        <v>111</v>
      </c>
      <c r="D75" s="91">
        <v>2122351</v>
      </c>
      <c r="F75" s="111">
        <v>1614237</v>
      </c>
      <c r="G75">
        <v>1</v>
      </c>
      <c r="H75"/>
      <c r="I75">
        <v>1</v>
      </c>
    </row>
    <row r="76" spans="1:9" x14ac:dyDescent="0.45">
      <c r="A76" s="89" t="s">
        <v>408</v>
      </c>
      <c r="B76" s="90" t="s">
        <v>7</v>
      </c>
      <c r="C76" s="90" t="s">
        <v>111</v>
      </c>
      <c r="D76" s="91">
        <v>2043802</v>
      </c>
      <c r="F76" s="111">
        <v>1622941</v>
      </c>
      <c r="G76"/>
      <c r="H76">
        <v>1</v>
      </c>
      <c r="I76">
        <v>1</v>
      </c>
    </row>
    <row r="77" spans="1:9" x14ac:dyDescent="0.45">
      <c r="A77" s="89" t="s">
        <v>409</v>
      </c>
      <c r="B77" s="90" t="s">
        <v>6</v>
      </c>
      <c r="C77" s="90" t="s">
        <v>85</v>
      </c>
      <c r="D77" s="91">
        <v>801593</v>
      </c>
      <c r="F77" s="111">
        <v>1623377</v>
      </c>
      <c r="G77">
        <v>1</v>
      </c>
      <c r="H77"/>
      <c r="I77">
        <v>1</v>
      </c>
    </row>
    <row r="78" spans="1:9" x14ac:dyDescent="0.45">
      <c r="A78" s="89" t="s">
        <v>410</v>
      </c>
      <c r="B78" s="90" t="s">
        <v>7</v>
      </c>
      <c r="C78" s="90" t="s">
        <v>111</v>
      </c>
      <c r="D78" s="91">
        <v>988564</v>
      </c>
      <c r="F78" s="111">
        <v>1625692</v>
      </c>
      <c r="G78"/>
      <c r="H78">
        <v>1</v>
      </c>
      <c r="I78">
        <v>1</v>
      </c>
    </row>
    <row r="79" spans="1:9" x14ac:dyDescent="0.45">
      <c r="A79" s="89" t="s">
        <v>411</v>
      </c>
      <c r="B79" s="90" t="s">
        <v>6</v>
      </c>
      <c r="C79" s="90" t="s">
        <v>111</v>
      </c>
      <c r="D79" s="91">
        <v>1197731</v>
      </c>
      <c r="F79" s="111">
        <v>1650754</v>
      </c>
      <c r="G79">
        <v>1</v>
      </c>
      <c r="H79"/>
      <c r="I79">
        <v>1</v>
      </c>
    </row>
    <row r="80" spans="1:9" x14ac:dyDescent="0.45">
      <c r="A80" s="89" t="s">
        <v>412</v>
      </c>
      <c r="B80" s="90" t="s">
        <v>7</v>
      </c>
      <c r="C80" s="90" t="s">
        <v>111</v>
      </c>
      <c r="D80" s="91">
        <v>797530</v>
      </c>
      <c r="F80" s="111">
        <v>1673225</v>
      </c>
      <c r="G80">
        <v>1</v>
      </c>
      <c r="H80"/>
      <c r="I80">
        <v>1</v>
      </c>
    </row>
    <row r="81" spans="1:9" x14ac:dyDescent="0.45">
      <c r="A81" s="89" t="s">
        <v>413</v>
      </c>
      <c r="B81" s="90" t="s">
        <v>7</v>
      </c>
      <c r="C81" s="90" t="s">
        <v>84</v>
      </c>
      <c r="D81" s="91">
        <v>1614237</v>
      </c>
      <c r="F81" s="111">
        <v>1699289</v>
      </c>
      <c r="G81">
        <v>1</v>
      </c>
      <c r="H81"/>
      <c r="I81">
        <v>1</v>
      </c>
    </row>
    <row r="82" spans="1:9" x14ac:dyDescent="0.45">
      <c r="A82" s="89" t="s">
        <v>414</v>
      </c>
      <c r="B82" s="90" t="s">
        <v>7</v>
      </c>
      <c r="C82" s="90" t="s">
        <v>84</v>
      </c>
      <c r="D82" s="91">
        <v>1252896</v>
      </c>
      <c r="F82" s="111">
        <v>1709064</v>
      </c>
      <c r="G82"/>
      <c r="H82">
        <v>1</v>
      </c>
      <c r="I82">
        <v>1</v>
      </c>
    </row>
    <row r="83" spans="1:9" x14ac:dyDescent="0.45">
      <c r="A83" s="89" t="s">
        <v>415</v>
      </c>
      <c r="B83" s="90" t="s">
        <v>7</v>
      </c>
      <c r="C83" s="90" t="s">
        <v>84</v>
      </c>
      <c r="D83" s="91">
        <v>1266205</v>
      </c>
      <c r="F83" s="111">
        <v>1711065</v>
      </c>
      <c r="G83">
        <v>1</v>
      </c>
      <c r="H83"/>
      <c r="I83">
        <v>1</v>
      </c>
    </row>
    <row r="84" spans="1:9" x14ac:dyDescent="0.45">
      <c r="A84" s="89" t="s">
        <v>416</v>
      </c>
      <c r="B84" s="90" t="s">
        <v>6</v>
      </c>
      <c r="C84" s="90" t="s">
        <v>342</v>
      </c>
      <c r="D84" s="91">
        <v>818455</v>
      </c>
      <c r="F84" s="111">
        <v>1722728</v>
      </c>
      <c r="G84">
        <v>1</v>
      </c>
      <c r="H84"/>
      <c r="I84">
        <v>1</v>
      </c>
    </row>
    <row r="85" spans="1:9" x14ac:dyDescent="0.45">
      <c r="A85" s="89" t="s">
        <v>417</v>
      </c>
      <c r="B85" s="89" t="s">
        <v>6</v>
      </c>
      <c r="C85" s="90" t="s">
        <v>84</v>
      </c>
      <c r="D85" s="91">
        <v>1935691</v>
      </c>
      <c r="F85" s="111">
        <v>1735889</v>
      </c>
      <c r="G85">
        <v>1</v>
      </c>
      <c r="H85"/>
      <c r="I85">
        <v>1</v>
      </c>
    </row>
    <row r="86" spans="1:9" x14ac:dyDescent="0.45">
      <c r="A86" s="89" t="s">
        <v>418</v>
      </c>
      <c r="B86" s="90" t="s">
        <v>7</v>
      </c>
      <c r="C86" s="90" t="s">
        <v>342</v>
      </c>
      <c r="D86" s="91">
        <v>1890186</v>
      </c>
      <c r="F86" s="111">
        <v>1768020</v>
      </c>
      <c r="G86"/>
      <c r="H86">
        <v>1</v>
      </c>
      <c r="I86">
        <v>1</v>
      </c>
    </row>
    <row r="87" spans="1:9" x14ac:dyDescent="0.45">
      <c r="A87" s="89" t="s">
        <v>419</v>
      </c>
      <c r="B87" s="90" t="s">
        <v>7</v>
      </c>
      <c r="C87" s="90" t="s">
        <v>342</v>
      </c>
      <c r="D87" s="91">
        <v>976709</v>
      </c>
      <c r="F87" s="111">
        <v>1790580</v>
      </c>
      <c r="G87"/>
      <c r="H87">
        <v>1</v>
      </c>
      <c r="I87">
        <v>1</v>
      </c>
    </row>
    <row r="88" spans="1:9" x14ac:dyDescent="0.45">
      <c r="A88" s="89" t="s">
        <v>420</v>
      </c>
      <c r="B88" s="90" t="s">
        <v>7</v>
      </c>
      <c r="C88" s="90" t="s">
        <v>342</v>
      </c>
      <c r="D88" s="91">
        <v>1391806</v>
      </c>
      <c r="F88" s="111">
        <v>1871482</v>
      </c>
      <c r="G88">
        <v>1</v>
      </c>
      <c r="H88"/>
      <c r="I88">
        <v>1</v>
      </c>
    </row>
    <row r="89" spans="1:9" x14ac:dyDescent="0.45">
      <c r="A89" s="89" t="s">
        <v>421</v>
      </c>
      <c r="B89" s="90" t="s">
        <v>7</v>
      </c>
      <c r="C89" s="90" t="s">
        <v>342</v>
      </c>
      <c r="D89" s="91">
        <v>1459757</v>
      </c>
      <c r="F89" s="111">
        <v>1884055</v>
      </c>
      <c r="G89">
        <v>1</v>
      </c>
      <c r="H89"/>
      <c r="I89">
        <v>1</v>
      </c>
    </row>
    <row r="90" spans="1:9" x14ac:dyDescent="0.45">
      <c r="A90" s="89" t="s">
        <v>422</v>
      </c>
      <c r="B90" s="90" t="s">
        <v>7</v>
      </c>
      <c r="C90" s="90" t="s">
        <v>85</v>
      </c>
      <c r="D90" s="91">
        <v>991595</v>
      </c>
      <c r="F90" s="111">
        <v>1890186</v>
      </c>
      <c r="G90">
        <v>1</v>
      </c>
      <c r="H90"/>
      <c r="I90">
        <v>1</v>
      </c>
    </row>
    <row r="91" spans="1:9" x14ac:dyDescent="0.45">
      <c r="A91" s="89" t="s">
        <v>423</v>
      </c>
      <c r="B91" s="90" t="s">
        <v>7</v>
      </c>
      <c r="C91" s="90" t="s">
        <v>342</v>
      </c>
      <c r="D91" s="91">
        <v>1340232</v>
      </c>
      <c r="F91" s="111">
        <v>1926614</v>
      </c>
      <c r="G91">
        <v>1</v>
      </c>
      <c r="H91"/>
      <c r="I91">
        <v>1</v>
      </c>
    </row>
    <row r="92" spans="1:9" x14ac:dyDescent="0.45">
      <c r="A92" s="89" t="s">
        <v>424</v>
      </c>
      <c r="B92" s="90" t="s">
        <v>7</v>
      </c>
      <c r="C92" s="90" t="s">
        <v>111</v>
      </c>
      <c r="D92" s="91">
        <v>1673225</v>
      </c>
      <c r="F92" s="111">
        <v>1933191</v>
      </c>
      <c r="G92">
        <v>1</v>
      </c>
      <c r="H92"/>
      <c r="I92">
        <v>1</v>
      </c>
    </row>
    <row r="93" spans="1:9" x14ac:dyDescent="0.45">
      <c r="A93" s="89" t="s">
        <v>425</v>
      </c>
      <c r="B93" s="90" t="s">
        <v>6</v>
      </c>
      <c r="C93" s="90" t="s">
        <v>342</v>
      </c>
      <c r="D93" s="91">
        <v>800171</v>
      </c>
      <c r="F93" s="111">
        <v>1935691</v>
      </c>
      <c r="G93"/>
      <c r="H93">
        <v>1</v>
      </c>
      <c r="I93">
        <v>1</v>
      </c>
    </row>
    <row r="94" spans="1:9" x14ac:dyDescent="0.45">
      <c r="A94" s="89" t="s">
        <v>426</v>
      </c>
      <c r="B94" s="90" t="s">
        <v>7</v>
      </c>
      <c r="C94" s="90" t="s">
        <v>84</v>
      </c>
      <c r="D94" s="91">
        <v>1722728</v>
      </c>
      <c r="F94" s="111">
        <v>2035587</v>
      </c>
      <c r="G94">
        <v>1</v>
      </c>
      <c r="H94"/>
      <c r="I94">
        <v>1</v>
      </c>
    </row>
    <row r="95" spans="1:9" x14ac:dyDescent="0.45">
      <c r="A95" s="90" t="s">
        <v>451</v>
      </c>
      <c r="B95" s="90" t="s">
        <v>6</v>
      </c>
      <c r="C95" s="90" t="s">
        <v>84</v>
      </c>
      <c r="D95" s="91">
        <v>940084</v>
      </c>
      <c r="F95" s="111">
        <v>2043802</v>
      </c>
      <c r="G95">
        <v>1</v>
      </c>
      <c r="H95"/>
      <c r="I95">
        <v>1</v>
      </c>
    </row>
    <row r="96" spans="1:9" x14ac:dyDescent="0.45">
      <c r="A96" s="89" t="s">
        <v>428</v>
      </c>
      <c r="B96" s="90" t="s">
        <v>7</v>
      </c>
      <c r="C96" s="90" t="s">
        <v>342</v>
      </c>
      <c r="D96" s="91">
        <v>466256</v>
      </c>
      <c r="F96" s="111">
        <v>2078662</v>
      </c>
      <c r="G96">
        <v>1</v>
      </c>
      <c r="H96"/>
      <c r="I96">
        <v>1</v>
      </c>
    </row>
    <row r="97" spans="1:9" x14ac:dyDescent="0.45">
      <c r="A97" s="89" t="s">
        <v>429</v>
      </c>
      <c r="B97" s="90" t="s">
        <v>6</v>
      </c>
      <c r="C97" s="90" t="s">
        <v>111</v>
      </c>
      <c r="D97" s="91">
        <v>902406</v>
      </c>
      <c r="F97" s="111">
        <v>2122351</v>
      </c>
      <c r="G97">
        <v>1</v>
      </c>
      <c r="H97"/>
      <c r="I97">
        <v>1</v>
      </c>
    </row>
    <row r="98" spans="1:9" x14ac:dyDescent="0.45">
      <c r="A98" s="90" t="s">
        <v>430</v>
      </c>
      <c r="B98" s="90" t="s">
        <v>6</v>
      </c>
      <c r="C98" s="90" t="s">
        <v>84</v>
      </c>
      <c r="D98" s="91">
        <v>1282209</v>
      </c>
      <c r="F98" s="111">
        <v>2159370</v>
      </c>
      <c r="G98"/>
      <c r="H98">
        <v>1</v>
      </c>
      <c r="I98">
        <v>1</v>
      </c>
    </row>
    <row r="99" spans="1:9" x14ac:dyDescent="0.45">
      <c r="A99" s="89" t="s">
        <v>431</v>
      </c>
      <c r="B99" s="90" t="s">
        <v>7</v>
      </c>
      <c r="C99" s="90" t="s">
        <v>342</v>
      </c>
      <c r="D99" s="91">
        <v>1699289</v>
      </c>
      <c r="F99" s="111">
        <v>2285358</v>
      </c>
      <c r="G99">
        <v>1</v>
      </c>
      <c r="H99"/>
      <c r="I99">
        <v>1</v>
      </c>
    </row>
    <row r="100" spans="1:9" x14ac:dyDescent="0.45">
      <c r="A100" s="89" t="s">
        <v>432</v>
      </c>
      <c r="B100" s="90" t="s">
        <v>7</v>
      </c>
      <c r="C100" s="90" t="s">
        <v>84</v>
      </c>
      <c r="D100" s="91">
        <v>1122010</v>
      </c>
      <c r="F100" s="111">
        <v>2300336</v>
      </c>
      <c r="G100">
        <v>1</v>
      </c>
      <c r="H100"/>
      <c r="I100">
        <v>1</v>
      </c>
    </row>
    <row r="101" spans="1:9" x14ac:dyDescent="0.45">
      <c r="A101" s="89" t="s">
        <v>433</v>
      </c>
      <c r="B101" s="90" t="s">
        <v>7</v>
      </c>
      <c r="C101" s="90" t="s">
        <v>84</v>
      </c>
      <c r="D101" s="91">
        <v>1926614</v>
      </c>
      <c r="F101" s="111">
        <v>2316141</v>
      </c>
      <c r="G101"/>
      <c r="H101">
        <v>1</v>
      </c>
      <c r="I101">
        <v>1</v>
      </c>
    </row>
    <row r="102" spans="1:9" x14ac:dyDescent="0.4">
      <c r="F102" s="111">
        <v>2440290</v>
      </c>
      <c r="G102">
        <v>1</v>
      </c>
      <c r="H102"/>
      <c r="I102">
        <v>1</v>
      </c>
    </row>
    <row r="103" spans="1:9" x14ac:dyDescent="0.4">
      <c r="F103" s="111" t="s">
        <v>59</v>
      </c>
      <c r="G103">
        <v>62</v>
      </c>
      <c r="H103">
        <v>38</v>
      </c>
      <c r="I103">
        <v>100</v>
      </c>
    </row>
  </sheetData>
  <phoneticPr fontId="3" type="noConversion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tabColor rgb="FF00B0F0"/>
  </sheetPr>
  <dimension ref="A1:I103"/>
  <sheetViews>
    <sheetView topLeftCell="B1" workbookViewId="0">
      <selection activeCell="G3" sqref="G3"/>
    </sheetView>
  </sheetViews>
  <sheetFormatPr defaultColWidth="9" defaultRowHeight="16.75" x14ac:dyDescent="0.4"/>
  <cols>
    <col min="1" max="1" width="9" style="88"/>
    <col min="2" max="3" width="6.2109375" style="88" bestFit="1" customWidth="1"/>
    <col min="4" max="4" width="10.85546875" style="88" bestFit="1" customWidth="1"/>
    <col min="5" max="5" width="9" style="88"/>
    <col min="6" max="6" width="11.140625" style="88" bestFit="1" customWidth="1"/>
    <col min="7" max="7" width="7.7109375" style="88" bestFit="1" customWidth="1"/>
    <col min="8" max="8" width="3.640625" style="88" bestFit="1" customWidth="1"/>
    <col min="9" max="9" width="5.7109375" style="88" bestFit="1" customWidth="1"/>
    <col min="10" max="16384" width="9" style="88"/>
  </cols>
  <sheetData>
    <row r="1" spans="1:9" x14ac:dyDescent="0.45">
      <c r="A1" s="86" t="s">
        <v>326</v>
      </c>
      <c r="B1" s="86" t="s">
        <v>70</v>
      </c>
      <c r="C1" s="86" t="s">
        <v>434</v>
      </c>
      <c r="D1" s="87" t="s">
        <v>435</v>
      </c>
      <c r="F1" s="52" t="s">
        <v>66</v>
      </c>
      <c r="G1" s="52" t="s">
        <v>70</v>
      </c>
      <c r="H1"/>
      <c r="I1"/>
    </row>
    <row r="2" spans="1:9" x14ac:dyDescent="0.45">
      <c r="A2" s="89" t="s">
        <v>436</v>
      </c>
      <c r="B2" s="90" t="s">
        <v>6</v>
      </c>
      <c r="C2" s="90" t="s">
        <v>84</v>
      </c>
      <c r="D2" s="91">
        <v>2159370</v>
      </c>
      <c r="F2" s="52" t="s">
        <v>330</v>
      </c>
      <c r="G2" t="s">
        <v>7</v>
      </c>
      <c r="H2" t="s">
        <v>6</v>
      </c>
      <c r="I2" t="s">
        <v>59</v>
      </c>
    </row>
    <row r="3" spans="1:9" x14ac:dyDescent="0.45">
      <c r="A3" s="89" t="s">
        <v>331</v>
      </c>
      <c r="B3" s="90" t="s">
        <v>6</v>
      </c>
      <c r="C3" s="90" t="s">
        <v>84</v>
      </c>
      <c r="D3" s="91">
        <v>678995</v>
      </c>
      <c r="F3" s="111">
        <v>311003</v>
      </c>
      <c r="G3">
        <v>1</v>
      </c>
      <c r="H3"/>
      <c r="I3">
        <v>1</v>
      </c>
    </row>
    <row r="4" spans="1:9" x14ac:dyDescent="0.45">
      <c r="A4" s="89" t="s">
        <v>332</v>
      </c>
      <c r="B4" s="90" t="s">
        <v>7</v>
      </c>
      <c r="C4" s="90" t="s">
        <v>85</v>
      </c>
      <c r="D4" s="91">
        <v>1555925</v>
      </c>
      <c r="F4" s="111">
        <v>336762</v>
      </c>
      <c r="G4">
        <v>1</v>
      </c>
      <c r="H4"/>
      <c r="I4">
        <v>1</v>
      </c>
    </row>
    <row r="5" spans="1:9" x14ac:dyDescent="0.45">
      <c r="A5" s="89" t="s">
        <v>333</v>
      </c>
      <c r="B5" s="89" t="s">
        <v>6</v>
      </c>
      <c r="C5" s="90" t="s">
        <v>111</v>
      </c>
      <c r="D5" s="91">
        <v>1065135</v>
      </c>
      <c r="F5" s="111">
        <v>389612</v>
      </c>
      <c r="G5"/>
      <c r="H5">
        <v>1</v>
      </c>
      <c r="I5">
        <v>1</v>
      </c>
    </row>
    <row r="6" spans="1:9" x14ac:dyDescent="0.45">
      <c r="A6" s="89" t="s">
        <v>334</v>
      </c>
      <c r="B6" s="90" t="s">
        <v>7</v>
      </c>
      <c r="C6" s="90" t="s">
        <v>84</v>
      </c>
      <c r="D6" s="91">
        <v>1393475</v>
      </c>
      <c r="F6" s="111">
        <v>464630</v>
      </c>
      <c r="G6"/>
      <c r="H6">
        <v>1</v>
      </c>
      <c r="I6">
        <v>1</v>
      </c>
    </row>
    <row r="7" spans="1:9" x14ac:dyDescent="0.45">
      <c r="A7" s="89" t="s">
        <v>335</v>
      </c>
      <c r="B7" s="90" t="s">
        <v>7</v>
      </c>
      <c r="C7" s="90" t="s">
        <v>111</v>
      </c>
      <c r="D7" s="91">
        <v>1216257</v>
      </c>
      <c r="F7" s="111">
        <v>466256</v>
      </c>
      <c r="G7">
        <v>1</v>
      </c>
      <c r="H7"/>
      <c r="I7">
        <v>1</v>
      </c>
    </row>
    <row r="8" spans="1:9" x14ac:dyDescent="0.45">
      <c r="A8" s="89" t="s">
        <v>336</v>
      </c>
      <c r="B8" s="90" t="s">
        <v>7</v>
      </c>
      <c r="C8" s="90" t="s">
        <v>85</v>
      </c>
      <c r="D8" s="91">
        <v>1531583</v>
      </c>
      <c r="F8" s="111">
        <v>522313</v>
      </c>
      <c r="G8">
        <v>1</v>
      </c>
      <c r="H8"/>
      <c r="I8">
        <v>1</v>
      </c>
    </row>
    <row r="9" spans="1:9" x14ac:dyDescent="0.45">
      <c r="A9" s="90" t="s">
        <v>337</v>
      </c>
      <c r="B9" s="90" t="s">
        <v>6</v>
      </c>
      <c r="C9" s="90" t="s">
        <v>84</v>
      </c>
      <c r="D9" s="91">
        <v>1125285</v>
      </c>
      <c r="F9" s="111">
        <v>538691</v>
      </c>
      <c r="G9">
        <v>1</v>
      </c>
      <c r="H9"/>
      <c r="I9">
        <v>1</v>
      </c>
    </row>
    <row r="10" spans="1:9" x14ac:dyDescent="0.45">
      <c r="A10" s="89" t="s">
        <v>338</v>
      </c>
      <c r="B10" s="90" t="s">
        <v>7</v>
      </c>
      <c r="C10" s="90" t="s">
        <v>111</v>
      </c>
      <c r="D10" s="91">
        <v>546210</v>
      </c>
      <c r="F10" s="111">
        <v>546210</v>
      </c>
      <c r="G10">
        <v>1</v>
      </c>
      <c r="H10"/>
      <c r="I10">
        <v>1</v>
      </c>
    </row>
    <row r="11" spans="1:9" x14ac:dyDescent="0.45">
      <c r="A11" s="89" t="s">
        <v>339</v>
      </c>
      <c r="B11" s="90" t="s">
        <v>7</v>
      </c>
      <c r="C11" s="90" t="s">
        <v>85</v>
      </c>
      <c r="D11" s="91">
        <v>1546017</v>
      </c>
      <c r="F11" s="111">
        <v>639067</v>
      </c>
      <c r="G11">
        <v>1</v>
      </c>
      <c r="H11"/>
      <c r="I11">
        <v>1</v>
      </c>
    </row>
    <row r="12" spans="1:9" x14ac:dyDescent="0.45">
      <c r="A12" s="89" t="s">
        <v>340</v>
      </c>
      <c r="B12" s="90" t="s">
        <v>7</v>
      </c>
      <c r="C12" s="90" t="s">
        <v>84</v>
      </c>
      <c r="D12" s="91">
        <v>1650754</v>
      </c>
      <c r="F12" s="111">
        <v>678995</v>
      </c>
      <c r="G12"/>
      <c r="H12">
        <v>1</v>
      </c>
      <c r="I12">
        <v>1</v>
      </c>
    </row>
    <row r="13" spans="1:9" x14ac:dyDescent="0.45">
      <c r="A13" s="89" t="s">
        <v>341</v>
      </c>
      <c r="B13" s="90" t="s">
        <v>6</v>
      </c>
      <c r="C13" s="90" t="s">
        <v>342</v>
      </c>
      <c r="D13" s="91">
        <v>1575625</v>
      </c>
      <c r="F13" s="111">
        <v>702668</v>
      </c>
      <c r="G13">
        <v>1</v>
      </c>
      <c r="H13"/>
      <c r="I13">
        <v>1</v>
      </c>
    </row>
    <row r="14" spans="1:9" x14ac:dyDescent="0.45">
      <c r="A14" s="89" t="s">
        <v>343</v>
      </c>
      <c r="B14" s="90" t="s">
        <v>7</v>
      </c>
      <c r="C14" s="90" t="s">
        <v>85</v>
      </c>
      <c r="D14" s="91">
        <v>1335765</v>
      </c>
      <c r="F14" s="111">
        <v>704141</v>
      </c>
      <c r="G14"/>
      <c r="H14">
        <v>1</v>
      </c>
      <c r="I14">
        <v>1</v>
      </c>
    </row>
    <row r="15" spans="1:9" x14ac:dyDescent="0.45">
      <c r="A15" s="89" t="s">
        <v>344</v>
      </c>
      <c r="B15" s="90" t="s">
        <v>6</v>
      </c>
      <c r="C15" s="90" t="s">
        <v>85</v>
      </c>
      <c r="D15" s="91">
        <v>836199</v>
      </c>
      <c r="F15" s="111">
        <v>742435</v>
      </c>
      <c r="G15">
        <v>1</v>
      </c>
      <c r="H15"/>
      <c r="I15">
        <v>1</v>
      </c>
    </row>
    <row r="16" spans="1:9" x14ac:dyDescent="0.45">
      <c r="A16" s="89" t="s">
        <v>345</v>
      </c>
      <c r="B16" s="90" t="s">
        <v>7</v>
      </c>
      <c r="C16" s="90" t="s">
        <v>84</v>
      </c>
      <c r="D16" s="91">
        <v>336762</v>
      </c>
      <c r="F16" s="111">
        <v>746192</v>
      </c>
      <c r="G16">
        <v>1</v>
      </c>
      <c r="H16"/>
      <c r="I16">
        <v>1</v>
      </c>
    </row>
    <row r="17" spans="1:9" x14ac:dyDescent="0.45">
      <c r="A17" s="89" t="s">
        <v>346</v>
      </c>
      <c r="B17" s="90" t="s">
        <v>7</v>
      </c>
      <c r="C17" s="90" t="s">
        <v>85</v>
      </c>
      <c r="D17" s="91">
        <v>746192</v>
      </c>
      <c r="F17" s="111">
        <v>766813</v>
      </c>
      <c r="G17">
        <v>1</v>
      </c>
      <c r="H17"/>
      <c r="I17">
        <v>1</v>
      </c>
    </row>
    <row r="18" spans="1:9" x14ac:dyDescent="0.45">
      <c r="A18" s="90" t="s">
        <v>437</v>
      </c>
      <c r="B18" s="90" t="s">
        <v>7</v>
      </c>
      <c r="C18" s="90" t="s">
        <v>84</v>
      </c>
      <c r="D18" s="91">
        <v>2078662</v>
      </c>
      <c r="F18" s="111">
        <v>797530</v>
      </c>
      <c r="G18">
        <v>1</v>
      </c>
      <c r="H18"/>
      <c r="I18">
        <v>1</v>
      </c>
    </row>
    <row r="19" spans="1:9" x14ac:dyDescent="0.45">
      <c r="A19" s="89" t="s">
        <v>348</v>
      </c>
      <c r="B19" s="90" t="s">
        <v>7</v>
      </c>
      <c r="C19" s="90" t="s">
        <v>84</v>
      </c>
      <c r="D19" s="91">
        <v>1623377</v>
      </c>
      <c r="F19" s="111">
        <v>800171</v>
      </c>
      <c r="G19"/>
      <c r="H19">
        <v>1</v>
      </c>
      <c r="I19">
        <v>1</v>
      </c>
    </row>
    <row r="20" spans="1:9" x14ac:dyDescent="0.45">
      <c r="A20" s="89" t="s">
        <v>438</v>
      </c>
      <c r="B20" s="90" t="s">
        <v>6</v>
      </c>
      <c r="C20" s="90" t="s">
        <v>342</v>
      </c>
      <c r="D20" s="91">
        <v>1446154</v>
      </c>
      <c r="F20" s="111">
        <v>801593</v>
      </c>
      <c r="G20"/>
      <c r="H20">
        <v>1</v>
      </c>
      <c r="I20">
        <v>1</v>
      </c>
    </row>
    <row r="21" spans="1:9" x14ac:dyDescent="0.45">
      <c r="A21" s="89" t="s">
        <v>350</v>
      </c>
      <c r="B21" s="90" t="s">
        <v>6</v>
      </c>
      <c r="C21" s="90" t="s">
        <v>85</v>
      </c>
      <c r="D21" s="91">
        <v>464630</v>
      </c>
      <c r="F21" s="111">
        <v>812719</v>
      </c>
      <c r="G21"/>
      <c r="H21">
        <v>1</v>
      </c>
      <c r="I21">
        <v>1</v>
      </c>
    </row>
    <row r="22" spans="1:9" x14ac:dyDescent="0.45">
      <c r="A22" s="89" t="s">
        <v>351</v>
      </c>
      <c r="B22" s="90" t="s">
        <v>6</v>
      </c>
      <c r="C22" s="90" t="s">
        <v>111</v>
      </c>
      <c r="D22" s="91">
        <v>1625692</v>
      </c>
      <c r="F22" s="111">
        <v>813404</v>
      </c>
      <c r="G22">
        <v>1</v>
      </c>
      <c r="H22"/>
      <c r="I22">
        <v>1</v>
      </c>
    </row>
    <row r="23" spans="1:9" x14ac:dyDescent="0.45">
      <c r="A23" s="89" t="s">
        <v>352</v>
      </c>
      <c r="B23" s="90" t="s">
        <v>7</v>
      </c>
      <c r="C23" s="90" t="s">
        <v>85</v>
      </c>
      <c r="D23" s="91">
        <v>1480980</v>
      </c>
      <c r="F23" s="111">
        <v>818455</v>
      </c>
      <c r="G23"/>
      <c r="H23">
        <v>1</v>
      </c>
      <c r="I23">
        <v>1</v>
      </c>
    </row>
    <row r="24" spans="1:9" x14ac:dyDescent="0.45">
      <c r="A24" s="89" t="s">
        <v>353</v>
      </c>
      <c r="B24" s="90" t="s">
        <v>7</v>
      </c>
      <c r="C24" s="90" t="s">
        <v>85</v>
      </c>
      <c r="D24" s="91">
        <v>1161808</v>
      </c>
      <c r="F24" s="111">
        <v>821577</v>
      </c>
      <c r="G24"/>
      <c r="H24">
        <v>1</v>
      </c>
      <c r="I24">
        <v>1</v>
      </c>
    </row>
    <row r="25" spans="1:9" x14ac:dyDescent="0.45">
      <c r="A25" s="89" t="s">
        <v>354</v>
      </c>
      <c r="B25" s="90" t="s">
        <v>7</v>
      </c>
      <c r="C25" s="90" t="s">
        <v>84</v>
      </c>
      <c r="D25" s="91">
        <v>1933191</v>
      </c>
      <c r="F25" s="111">
        <v>836199</v>
      </c>
      <c r="G25"/>
      <c r="H25">
        <v>1</v>
      </c>
      <c r="I25">
        <v>1</v>
      </c>
    </row>
    <row r="26" spans="1:9" x14ac:dyDescent="0.45">
      <c r="A26" s="89" t="s">
        <v>355</v>
      </c>
      <c r="B26" s="90" t="s">
        <v>7</v>
      </c>
      <c r="C26" s="90" t="s">
        <v>342</v>
      </c>
      <c r="D26" s="91">
        <v>1735889</v>
      </c>
      <c r="F26" s="111">
        <v>849478</v>
      </c>
      <c r="G26">
        <v>1</v>
      </c>
      <c r="H26"/>
      <c r="I26">
        <v>1</v>
      </c>
    </row>
    <row r="27" spans="1:9" x14ac:dyDescent="0.45">
      <c r="A27" s="89" t="s">
        <v>356</v>
      </c>
      <c r="B27" s="90" t="s">
        <v>6</v>
      </c>
      <c r="C27" s="90" t="s">
        <v>85</v>
      </c>
      <c r="D27" s="91">
        <v>1539939</v>
      </c>
      <c r="F27" s="111">
        <v>860145</v>
      </c>
      <c r="G27">
        <v>1</v>
      </c>
      <c r="H27"/>
      <c r="I27">
        <v>1</v>
      </c>
    </row>
    <row r="28" spans="1:9" x14ac:dyDescent="0.45">
      <c r="A28" s="90" t="s">
        <v>439</v>
      </c>
      <c r="B28" s="90" t="s">
        <v>440</v>
      </c>
      <c r="C28" s="90" t="s">
        <v>85</v>
      </c>
      <c r="D28" s="91">
        <v>983963</v>
      </c>
      <c r="F28" s="111">
        <v>868223</v>
      </c>
      <c r="G28">
        <v>1</v>
      </c>
      <c r="H28"/>
      <c r="I28">
        <v>1</v>
      </c>
    </row>
    <row r="29" spans="1:9" x14ac:dyDescent="0.45">
      <c r="A29" s="89" t="s">
        <v>359</v>
      </c>
      <c r="B29" s="90" t="s">
        <v>6</v>
      </c>
      <c r="C29" s="90" t="s">
        <v>84</v>
      </c>
      <c r="D29" s="91">
        <v>821577</v>
      </c>
      <c r="F29" s="111">
        <v>876189</v>
      </c>
      <c r="G29"/>
      <c r="H29">
        <v>1</v>
      </c>
      <c r="I29">
        <v>1</v>
      </c>
    </row>
    <row r="30" spans="1:9" x14ac:dyDescent="0.45">
      <c r="A30" s="89" t="s">
        <v>360</v>
      </c>
      <c r="B30" s="90" t="s">
        <v>6</v>
      </c>
      <c r="C30" s="90" t="s">
        <v>84</v>
      </c>
      <c r="D30" s="91">
        <v>704141</v>
      </c>
      <c r="F30" s="111">
        <v>902406</v>
      </c>
      <c r="G30"/>
      <c r="H30">
        <v>1</v>
      </c>
      <c r="I30">
        <v>1</v>
      </c>
    </row>
    <row r="31" spans="1:9" x14ac:dyDescent="0.45">
      <c r="A31" s="89" t="s">
        <v>361</v>
      </c>
      <c r="B31" s="90" t="s">
        <v>7</v>
      </c>
      <c r="C31" s="90" t="s">
        <v>85</v>
      </c>
      <c r="D31" s="91">
        <v>742435</v>
      </c>
      <c r="F31" s="111">
        <v>902667</v>
      </c>
      <c r="G31"/>
      <c r="H31">
        <v>1</v>
      </c>
      <c r="I31">
        <v>1</v>
      </c>
    </row>
    <row r="32" spans="1:9" x14ac:dyDescent="0.45">
      <c r="A32" s="89" t="s">
        <v>362</v>
      </c>
      <c r="B32" s="90" t="s">
        <v>7</v>
      </c>
      <c r="C32" s="90" t="s">
        <v>84</v>
      </c>
      <c r="D32" s="91">
        <v>2440290</v>
      </c>
      <c r="F32" s="111">
        <v>904304</v>
      </c>
      <c r="G32"/>
      <c r="H32">
        <v>1</v>
      </c>
      <c r="I32">
        <v>1</v>
      </c>
    </row>
    <row r="33" spans="1:9" x14ac:dyDescent="0.45">
      <c r="A33" s="89" t="s">
        <v>363</v>
      </c>
      <c r="B33" s="90" t="s">
        <v>6</v>
      </c>
      <c r="C33" s="90" t="s">
        <v>84</v>
      </c>
      <c r="D33" s="91">
        <v>1231878</v>
      </c>
      <c r="F33" s="111">
        <v>929297</v>
      </c>
      <c r="G33">
        <v>1</v>
      </c>
      <c r="H33"/>
      <c r="I33">
        <v>1</v>
      </c>
    </row>
    <row r="34" spans="1:9" x14ac:dyDescent="0.45">
      <c r="A34" s="89" t="s">
        <v>364</v>
      </c>
      <c r="B34" s="90" t="s">
        <v>6</v>
      </c>
      <c r="C34" s="90" t="s">
        <v>85</v>
      </c>
      <c r="D34" s="91">
        <v>1581558</v>
      </c>
      <c r="F34" s="111">
        <v>940084</v>
      </c>
      <c r="G34"/>
      <c r="H34">
        <v>1</v>
      </c>
      <c r="I34">
        <v>1</v>
      </c>
    </row>
    <row r="35" spans="1:9" x14ac:dyDescent="0.45">
      <c r="A35" s="90" t="s">
        <v>365</v>
      </c>
      <c r="B35" s="90" t="s">
        <v>7</v>
      </c>
      <c r="C35" s="90" t="s">
        <v>111</v>
      </c>
      <c r="D35" s="91">
        <v>1588921</v>
      </c>
      <c r="F35" s="111">
        <v>955957</v>
      </c>
      <c r="G35">
        <v>1</v>
      </c>
      <c r="H35"/>
      <c r="I35">
        <v>1</v>
      </c>
    </row>
    <row r="36" spans="1:9" x14ac:dyDescent="0.45">
      <c r="A36" s="89" t="s">
        <v>366</v>
      </c>
      <c r="B36" s="90" t="s">
        <v>6</v>
      </c>
      <c r="C36" s="90" t="s">
        <v>84</v>
      </c>
      <c r="D36" s="91">
        <v>1607666</v>
      </c>
      <c r="F36" s="111">
        <v>976709</v>
      </c>
      <c r="G36">
        <v>1</v>
      </c>
      <c r="H36"/>
      <c r="I36">
        <v>1</v>
      </c>
    </row>
    <row r="37" spans="1:9" x14ac:dyDescent="0.45">
      <c r="A37" s="89" t="s">
        <v>441</v>
      </c>
      <c r="B37" s="90" t="s">
        <v>7</v>
      </c>
      <c r="C37" s="90" t="s">
        <v>342</v>
      </c>
      <c r="D37" s="91">
        <v>1150768</v>
      </c>
      <c r="F37" s="111">
        <v>983963</v>
      </c>
      <c r="G37"/>
      <c r="H37">
        <v>1</v>
      </c>
      <c r="I37">
        <v>1</v>
      </c>
    </row>
    <row r="38" spans="1:9" x14ac:dyDescent="0.45">
      <c r="A38" s="89" t="s">
        <v>368</v>
      </c>
      <c r="B38" s="90" t="s">
        <v>7</v>
      </c>
      <c r="C38" s="90" t="s">
        <v>111</v>
      </c>
      <c r="D38" s="91">
        <v>929297</v>
      </c>
      <c r="F38" s="111">
        <v>988564</v>
      </c>
      <c r="G38">
        <v>1</v>
      </c>
      <c r="H38"/>
      <c r="I38">
        <v>1</v>
      </c>
    </row>
    <row r="39" spans="1:9" x14ac:dyDescent="0.45">
      <c r="A39" s="89" t="s">
        <v>442</v>
      </c>
      <c r="B39" s="90" t="s">
        <v>6</v>
      </c>
      <c r="C39" s="90" t="s">
        <v>84</v>
      </c>
      <c r="D39" s="91">
        <v>904304</v>
      </c>
      <c r="F39" s="111">
        <v>991595</v>
      </c>
      <c r="G39">
        <v>1</v>
      </c>
      <c r="H39"/>
      <c r="I39">
        <v>1</v>
      </c>
    </row>
    <row r="40" spans="1:9" x14ac:dyDescent="0.45">
      <c r="A40" s="90" t="s">
        <v>443</v>
      </c>
      <c r="B40" s="90" t="s">
        <v>7</v>
      </c>
      <c r="C40" s="90" t="s">
        <v>342</v>
      </c>
      <c r="D40" s="91">
        <v>813404</v>
      </c>
      <c r="F40" s="111">
        <v>1002969</v>
      </c>
      <c r="G40">
        <v>1</v>
      </c>
      <c r="H40"/>
      <c r="I40">
        <v>1</v>
      </c>
    </row>
    <row r="41" spans="1:9" x14ac:dyDescent="0.45">
      <c r="A41" s="90" t="s">
        <v>444</v>
      </c>
      <c r="B41" s="90" t="s">
        <v>445</v>
      </c>
      <c r="C41" s="90" t="s">
        <v>85</v>
      </c>
      <c r="D41" s="91">
        <v>1711065</v>
      </c>
      <c r="F41" s="111">
        <v>1020882</v>
      </c>
      <c r="G41"/>
      <c r="H41">
        <v>1</v>
      </c>
      <c r="I41">
        <v>1</v>
      </c>
    </row>
    <row r="42" spans="1:9" x14ac:dyDescent="0.45">
      <c r="A42" s="90" t="s">
        <v>446</v>
      </c>
      <c r="B42" s="90" t="s">
        <v>7</v>
      </c>
      <c r="C42" s="90" t="s">
        <v>85</v>
      </c>
      <c r="D42" s="91">
        <v>2035587</v>
      </c>
      <c r="F42" s="111">
        <v>1038096</v>
      </c>
      <c r="G42">
        <v>1</v>
      </c>
      <c r="H42"/>
      <c r="I42">
        <v>1</v>
      </c>
    </row>
    <row r="43" spans="1:9" x14ac:dyDescent="0.45">
      <c r="A43" s="89" t="s">
        <v>374</v>
      </c>
      <c r="B43" s="90" t="s">
        <v>6</v>
      </c>
      <c r="C43" s="90" t="s">
        <v>342</v>
      </c>
      <c r="D43" s="91">
        <v>1585904</v>
      </c>
      <c r="F43" s="111">
        <v>1065135</v>
      </c>
      <c r="G43"/>
      <c r="H43">
        <v>1</v>
      </c>
      <c r="I43">
        <v>1</v>
      </c>
    </row>
    <row r="44" spans="1:9" x14ac:dyDescent="0.45">
      <c r="A44" s="89" t="s">
        <v>375</v>
      </c>
      <c r="B44" s="90" t="s">
        <v>7</v>
      </c>
      <c r="C44" s="90" t="s">
        <v>85</v>
      </c>
      <c r="D44" s="91">
        <v>639067</v>
      </c>
      <c r="F44" s="111">
        <v>1118995</v>
      </c>
      <c r="G44">
        <v>1</v>
      </c>
      <c r="H44"/>
      <c r="I44">
        <v>1</v>
      </c>
    </row>
    <row r="45" spans="1:9" x14ac:dyDescent="0.45">
      <c r="A45" s="89" t="s">
        <v>376</v>
      </c>
      <c r="B45" s="90" t="s">
        <v>6</v>
      </c>
      <c r="C45" s="90" t="s">
        <v>84</v>
      </c>
      <c r="D45" s="91">
        <v>812719</v>
      </c>
      <c r="F45" s="111">
        <v>1122010</v>
      </c>
      <c r="G45">
        <v>1</v>
      </c>
      <c r="H45"/>
      <c r="I45">
        <v>1</v>
      </c>
    </row>
    <row r="46" spans="1:9" x14ac:dyDescent="0.45">
      <c r="A46" s="89" t="s">
        <v>377</v>
      </c>
      <c r="B46" s="90" t="s">
        <v>7</v>
      </c>
      <c r="C46" s="90" t="s">
        <v>85</v>
      </c>
      <c r="D46" s="91">
        <v>538691</v>
      </c>
      <c r="F46" s="111">
        <v>1125285</v>
      </c>
      <c r="G46"/>
      <c r="H46">
        <v>1</v>
      </c>
      <c r="I46">
        <v>1</v>
      </c>
    </row>
    <row r="47" spans="1:9" x14ac:dyDescent="0.45">
      <c r="A47" s="89" t="s">
        <v>447</v>
      </c>
      <c r="B47" s="90" t="s">
        <v>6</v>
      </c>
      <c r="C47" s="90" t="s">
        <v>85</v>
      </c>
      <c r="D47" s="91">
        <v>1768020</v>
      </c>
      <c r="F47" s="111">
        <v>1150768</v>
      </c>
      <c r="G47">
        <v>1</v>
      </c>
      <c r="H47"/>
      <c r="I47">
        <v>1</v>
      </c>
    </row>
    <row r="48" spans="1:9" x14ac:dyDescent="0.45">
      <c r="A48" s="90" t="s">
        <v>448</v>
      </c>
      <c r="B48" s="90" t="s">
        <v>440</v>
      </c>
      <c r="C48" s="90" t="s">
        <v>85</v>
      </c>
      <c r="D48" s="91">
        <v>1622941</v>
      </c>
      <c r="F48" s="111">
        <v>1161808</v>
      </c>
      <c r="G48">
        <v>1</v>
      </c>
      <c r="H48"/>
      <c r="I48">
        <v>1</v>
      </c>
    </row>
    <row r="49" spans="1:9" x14ac:dyDescent="0.45">
      <c r="A49" s="89" t="s">
        <v>381</v>
      </c>
      <c r="B49" s="90" t="s">
        <v>6</v>
      </c>
      <c r="C49" s="90" t="s">
        <v>342</v>
      </c>
      <c r="D49" s="91">
        <v>1709064</v>
      </c>
      <c r="F49" s="111">
        <v>1189806</v>
      </c>
      <c r="G49">
        <v>1</v>
      </c>
      <c r="H49"/>
      <c r="I49">
        <v>1</v>
      </c>
    </row>
    <row r="50" spans="1:9" x14ac:dyDescent="0.45">
      <c r="A50" s="89" t="s">
        <v>382</v>
      </c>
      <c r="B50" s="90" t="s">
        <v>7</v>
      </c>
      <c r="C50" s="90" t="s">
        <v>111</v>
      </c>
      <c r="D50" s="91">
        <v>1189806</v>
      </c>
      <c r="F50" s="111">
        <v>1197731</v>
      </c>
      <c r="G50"/>
      <c r="H50">
        <v>1</v>
      </c>
      <c r="I50">
        <v>1</v>
      </c>
    </row>
    <row r="51" spans="1:9" x14ac:dyDescent="0.45">
      <c r="A51" s="89" t="s">
        <v>383</v>
      </c>
      <c r="B51" s="90" t="s">
        <v>7</v>
      </c>
      <c r="C51" s="90" t="s">
        <v>111</v>
      </c>
      <c r="D51" s="91">
        <v>1271771</v>
      </c>
      <c r="F51" s="111">
        <v>1216257</v>
      </c>
      <c r="G51">
        <v>1</v>
      </c>
      <c r="H51"/>
      <c r="I51">
        <v>1</v>
      </c>
    </row>
    <row r="52" spans="1:9" x14ac:dyDescent="0.45">
      <c r="A52" s="89" t="s">
        <v>384</v>
      </c>
      <c r="B52" s="90" t="s">
        <v>7</v>
      </c>
      <c r="C52" s="90" t="s">
        <v>85</v>
      </c>
      <c r="D52" s="91">
        <v>311003</v>
      </c>
      <c r="F52" s="111">
        <v>1231878</v>
      </c>
      <c r="G52"/>
      <c r="H52">
        <v>1</v>
      </c>
      <c r="I52">
        <v>1</v>
      </c>
    </row>
    <row r="53" spans="1:9" x14ac:dyDescent="0.45">
      <c r="A53" s="90" t="s">
        <v>385</v>
      </c>
      <c r="B53" s="90" t="s">
        <v>7</v>
      </c>
      <c r="C53" s="90" t="s">
        <v>84</v>
      </c>
      <c r="D53" s="91">
        <v>1871482</v>
      </c>
      <c r="F53" s="111">
        <v>1252896</v>
      </c>
      <c r="G53">
        <v>1</v>
      </c>
      <c r="H53"/>
      <c r="I53">
        <v>1</v>
      </c>
    </row>
    <row r="54" spans="1:9" x14ac:dyDescent="0.45">
      <c r="A54" s="89" t="s">
        <v>386</v>
      </c>
      <c r="B54" s="90" t="s">
        <v>6</v>
      </c>
      <c r="C54" s="90" t="s">
        <v>84</v>
      </c>
      <c r="D54" s="91">
        <v>902667</v>
      </c>
      <c r="F54" s="111">
        <v>1266205</v>
      </c>
      <c r="G54">
        <v>1</v>
      </c>
      <c r="H54"/>
      <c r="I54">
        <v>1</v>
      </c>
    </row>
    <row r="55" spans="1:9" x14ac:dyDescent="0.45">
      <c r="A55" s="89" t="s">
        <v>387</v>
      </c>
      <c r="B55" s="90" t="s">
        <v>6</v>
      </c>
      <c r="C55" s="90" t="s">
        <v>111</v>
      </c>
      <c r="D55" s="91">
        <v>1790580</v>
      </c>
      <c r="F55" s="111">
        <v>1271771</v>
      </c>
      <c r="G55">
        <v>1</v>
      </c>
      <c r="H55"/>
      <c r="I55">
        <v>1</v>
      </c>
    </row>
    <row r="56" spans="1:9" x14ac:dyDescent="0.45">
      <c r="A56" s="89" t="s">
        <v>388</v>
      </c>
      <c r="B56" s="90" t="s">
        <v>7</v>
      </c>
      <c r="C56" s="90" t="s">
        <v>84</v>
      </c>
      <c r="D56" s="91">
        <v>1002969</v>
      </c>
      <c r="F56" s="111">
        <v>1282209</v>
      </c>
      <c r="G56"/>
      <c r="H56">
        <v>1</v>
      </c>
      <c r="I56">
        <v>1</v>
      </c>
    </row>
    <row r="57" spans="1:9" x14ac:dyDescent="0.45">
      <c r="A57" s="89" t="s">
        <v>449</v>
      </c>
      <c r="B57" s="90" t="s">
        <v>6</v>
      </c>
      <c r="C57" s="90" t="s">
        <v>111</v>
      </c>
      <c r="D57" s="91">
        <v>1469149</v>
      </c>
      <c r="F57" s="111">
        <v>1335765</v>
      </c>
      <c r="G57">
        <v>1</v>
      </c>
      <c r="H57"/>
      <c r="I57">
        <v>1</v>
      </c>
    </row>
    <row r="58" spans="1:9" x14ac:dyDescent="0.45">
      <c r="A58" s="89" t="s">
        <v>390</v>
      </c>
      <c r="B58" s="90" t="s">
        <v>7</v>
      </c>
      <c r="C58" s="90" t="s">
        <v>84</v>
      </c>
      <c r="D58" s="91">
        <v>522313</v>
      </c>
      <c r="F58" s="111">
        <v>1340232</v>
      </c>
      <c r="G58">
        <v>1</v>
      </c>
      <c r="H58"/>
      <c r="I58">
        <v>1</v>
      </c>
    </row>
    <row r="59" spans="1:9" x14ac:dyDescent="0.45">
      <c r="A59" s="89" t="s">
        <v>391</v>
      </c>
      <c r="B59" s="90" t="s">
        <v>7</v>
      </c>
      <c r="C59" s="90" t="s">
        <v>85</v>
      </c>
      <c r="D59" s="91">
        <v>955957</v>
      </c>
      <c r="F59" s="111">
        <v>1391806</v>
      </c>
      <c r="G59">
        <v>1</v>
      </c>
      <c r="H59"/>
      <c r="I59">
        <v>1</v>
      </c>
    </row>
    <row r="60" spans="1:9" x14ac:dyDescent="0.45">
      <c r="A60" s="89" t="s">
        <v>392</v>
      </c>
      <c r="B60" s="90" t="s">
        <v>7</v>
      </c>
      <c r="C60" s="90" t="s">
        <v>84</v>
      </c>
      <c r="D60" s="91">
        <v>860145</v>
      </c>
      <c r="F60" s="111">
        <v>1393475</v>
      </c>
      <c r="G60">
        <v>1</v>
      </c>
      <c r="H60"/>
      <c r="I60">
        <v>1</v>
      </c>
    </row>
    <row r="61" spans="1:9" x14ac:dyDescent="0.45">
      <c r="A61" s="90" t="s">
        <v>450</v>
      </c>
      <c r="B61" s="90" t="s">
        <v>6</v>
      </c>
      <c r="C61" s="90" t="s">
        <v>342</v>
      </c>
      <c r="D61" s="91">
        <v>389612</v>
      </c>
      <c r="F61" s="111">
        <v>1395648</v>
      </c>
      <c r="G61"/>
      <c r="H61">
        <v>1</v>
      </c>
      <c r="I61">
        <v>1</v>
      </c>
    </row>
    <row r="62" spans="1:9" x14ac:dyDescent="0.45">
      <c r="A62" s="89" t="s">
        <v>394</v>
      </c>
      <c r="B62" s="90" t="s">
        <v>7</v>
      </c>
      <c r="C62" s="90" t="s">
        <v>111</v>
      </c>
      <c r="D62" s="91">
        <v>1884055</v>
      </c>
      <c r="F62" s="111">
        <v>1446154</v>
      </c>
      <c r="G62"/>
      <c r="H62">
        <v>1</v>
      </c>
      <c r="I62">
        <v>1</v>
      </c>
    </row>
    <row r="63" spans="1:9" x14ac:dyDescent="0.45">
      <c r="A63" s="89" t="s">
        <v>395</v>
      </c>
      <c r="B63" s="90" t="s">
        <v>7</v>
      </c>
      <c r="C63" s="90" t="s">
        <v>85</v>
      </c>
      <c r="D63" s="91">
        <v>849478</v>
      </c>
      <c r="F63" s="111">
        <v>1459757</v>
      </c>
      <c r="G63">
        <v>1</v>
      </c>
      <c r="H63"/>
      <c r="I63">
        <v>1</v>
      </c>
    </row>
    <row r="64" spans="1:9" x14ac:dyDescent="0.45">
      <c r="A64" s="89" t="s">
        <v>396</v>
      </c>
      <c r="B64" s="90" t="s">
        <v>6</v>
      </c>
      <c r="C64" s="90" t="s">
        <v>111</v>
      </c>
      <c r="D64" s="91">
        <v>1395648</v>
      </c>
      <c r="F64" s="111">
        <v>1469149</v>
      </c>
      <c r="G64"/>
      <c r="H64">
        <v>1</v>
      </c>
      <c r="I64">
        <v>1</v>
      </c>
    </row>
    <row r="65" spans="1:9" x14ac:dyDescent="0.45">
      <c r="A65" s="89" t="s">
        <v>397</v>
      </c>
      <c r="B65" s="90" t="s">
        <v>6</v>
      </c>
      <c r="C65" s="90" t="s">
        <v>85</v>
      </c>
      <c r="D65" s="91">
        <v>2316141</v>
      </c>
      <c r="F65" s="111">
        <v>1480980</v>
      </c>
      <c r="G65">
        <v>1</v>
      </c>
      <c r="H65"/>
      <c r="I65">
        <v>1</v>
      </c>
    </row>
    <row r="66" spans="1:9" x14ac:dyDescent="0.45">
      <c r="A66" s="89" t="s">
        <v>398</v>
      </c>
      <c r="B66" s="90" t="s">
        <v>6</v>
      </c>
      <c r="C66" s="90" t="s">
        <v>85</v>
      </c>
      <c r="D66" s="91">
        <v>876189</v>
      </c>
      <c r="F66" s="111">
        <v>1531583</v>
      </c>
      <c r="G66">
        <v>1</v>
      </c>
      <c r="H66"/>
      <c r="I66">
        <v>1</v>
      </c>
    </row>
    <row r="67" spans="1:9" x14ac:dyDescent="0.45">
      <c r="A67" s="89" t="s">
        <v>399</v>
      </c>
      <c r="B67" s="90" t="s">
        <v>7</v>
      </c>
      <c r="C67" s="90" t="s">
        <v>84</v>
      </c>
      <c r="D67" s="91">
        <v>2285358</v>
      </c>
      <c r="F67" s="111">
        <v>1539939</v>
      </c>
      <c r="G67"/>
      <c r="H67">
        <v>1</v>
      </c>
      <c r="I67">
        <v>1</v>
      </c>
    </row>
    <row r="68" spans="1:9" x14ac:dyDescent="0.45">
      <c r="A68" s="89" t="s">
        <v>400</v>
      </c>
      <c r="B68" s="90" t="s">
        <v>7</v>
      </c>
      <c r="C68" s="90" t="s">
        <v>342</v>
      </c>
      <c r="D68" s="91">
        <v>1118995</v>
      </c>
      <c r="F68" s="111">
        <v>1546017</v>
      </c>
      <c r="G68">
        <v>1</v>
      </c>
      <c r="H68"/>
      <c r="I68">
        <v>1</v>
      </c>
    </row>
    <row r="69" spans="1:9" x14ac:dyDescent="0.45">
      <c r="A69" s="89" t="s">
        <v>401</v>
      </c>
      <c r="B69" s="90" t="s">
        <v>7</v>
      </c>
      <c r="C69" s="90" t="s">
        <v>84</v>
      </c>
      <c r="D69" s="91">
        <v>868223</v>
      </c>
      <c r="F69" s="111">
        <v>1555925</v>
      </c>
      <c r="G69">
        <v>1</v>
      </c>
      <c r="H69"/>
      <c r="I69">
        <v>1</v>
      </c>
    </row>
    <row r="70" spans="1:9" x14ac:dyDescent="0.45">
      <c r="A70" s="89" t="s">
        <v>402</v>
      </c>
      <c r="B70" s="90" t="s">
        <v>6</v>
      </c>
      <c r="C70" s="90" t="s">
        <v>111</v>
      </c>
      <c r="D70" s="91">
        <v>1020882</v>
      </c>
      <c r="F70" s="111">
        <v>1575625</v>
      </c>
      <c r="G70"/>
      <c r="H70">
        <v>1</v>
      </c>
      <c r="I70">
        <v>1</v>
      </c>
    </row>
    <row r="71" spans="1:9" x14ac:dyDescent="0.45">
      <c r="A71" s="89" t="s">
        <v>403</v>
      </c>
      <c r="B71" s="90" t="s">
        <v>7</v>
      </c>
      <c r="C71" s="90" t="s">
        <v>85</v>
      </c>
      <c r="D71" s="91">
        <v>2300336</v>
      </c>
      <c r="F71" s="111">
        <v>1581558</v>
      </c>
      <c r="G71"/>
      <c r="H71">
        <v>1</v>
      </c>
      <c r="I71">
        <v>1</v>
      </c>
    </row>
    <row r="72" spans="1:9" x14ac:dyDescent="0.45">
      <c r="A72" s="89" t="s">
        <v>404</v>
      </c>
      <c r="B72" s="90" t="s">
        <v>7</v>
      </c>
      <c r="C72" s="90" t="s">
        <v>111</v>
      </c>
      <c r="D72" s="91">
        <v>702668</v>
      </c>
      <c r="F72" s="111">
        <v>1585904</v>
      </c>
      <c r="G72"/>
      <c r="H72">
        <v>1</v>
      </c>
      <c r="I72">
        <v>1</v>
      </c>
    </row>
    <row r="73" spans="1:9" x14ac:dyDescent="0.45">
      <c r="A73" s="89" t="s">
        <v>405</v>
      </c>
      <c r="B73" s="90" t="s">
        <v>7</v>
      </c>
      <c r="C73" s="90" t="s">
        <v>85</v>
      </c>
      <c r="D73" s="91">
        <v>766813</v>
      </c>
      <c r="F73" s="111">
        <v>1588921</v>
      </c>
      <c r="G73">
        <v>1</v>
      </c>
      <c r="H73"/>
      <c r="I73">
        <v>1</v>
      </c>
    </row>
    <row r="74" spans="1:9" x14ac:dyDescent="0.45">
      <c r="A74" s="89" t="s">
        <v>406</v>
      </c>
      <c r="B74" s="90" t="s">
        <v>7</v>
      </c>
      <c r="C74" s="90" t="s">
        <v>84</v>
      </c>
      <c r="D74" s="91">
        <v>1038096</v>
      </c>
      <c r="F74" s="111">
        <v>1607666</v>
      </c>
      <c r="G74"/>
      <c r="H74">
        <v>1</v>
      </c>
      <c r="I74">
        <v>1</v>
      </c>
    </row>
    <row r="75" spans="1:9" x14ac:dyDescent="0.45">
      <c r="A75" s="89" t="s">
        <v>407</v>
      </c>
      <c r="B75" s="90" t="s">
        <v>7</v>
      </c>
      <c r="C75" s="90" t="s">
        <v>111</v>
      </c>
      <c r="D75" s="91">
        <v>2122351</v>
      </c>
      <c r="F75" s="111">
        <v>1614237</v>
      </c>
      <c r="G75">
        <v>1</v>
      </c>
      <c r="H75"/>
      <c r="I75">
        <v>1</v>
      </c>
    </row>
    <row r="76" spans="1:9" x14ac:dyDescent="0.45">
      <c r="A76" s="89" t="s">
        <v>408</v>
      </c>
      <c r="B76" s="90" t="s">
        <v>7</v>
      </c>
      <c r="C76" s="90" t="s">
        <v>111</v>
      </c>
      <c r="D76" s="91">
        <v>2043802</v>
      </c>
      <c r="F76" s="111">
        <v>1622941</v>
      </c>
      <c r="G76"/>
      <c r="H76">
        <v>1</v>
      </c>
      <c r="I76">
        <v>1</v>
      </c>
    </row>
    <row r="77" spans="1:9" x14ac:dyDescent="0.45">
      <c r="A77" s="89" t="s">
        <v>409</v>
      </c>
      <c r="B77" s="90" t="s">
        <v>6</v>
      </c>
      <c r="C77" s="90" t="s">
        <v>85</v>
      </c>
      <c r="D77" s="91">
        <v>801593</v>
      </c>
      <c r="F77" s="111">
        <v>1623377</v>
      </c>
      <c r="G77">
        <v>1</v>
      </c>
      <c r="H77"/>
      <c r="I77">
        <v>1</v>
      </c>
    </row>
    <row r="78" spans="1:9" x14ac:dyDescent="0.45">
      <c r="A78" s="89" t="s">
        <v>410</v>
      </c>
      <c r="B78" s="90" t="s">
        <v>7</v>
      </c>
      <c r="C78" s="90" t="s">
        <v>111</v>
      </c>
      <c r="D78" s="91">
        <v>988564</v>
      </c>
      <c r="F78" s="111">
        <v>1625692</v>
      </c>
      <c r="G78"/>
      <c r="H78">
        <v>1</v>
      </c>
      <c r="I78">
        <v>1</v>
      </c>
    </row>
    <row r="79" spans="1:9" x14ac:dyDescent="0.45">
      <c r="A79" s="89" t="s">
        <v>411</v>
      </c>
      <c r="B79" s="90" t="s">
        <v>6</v>
      </c>
      <c r="C79" s="90" t="s">
        <v>111</v>
      </c>
      <c r="D79" s="91">
        <v>1197731</v>
      </c>
      <c r="F79" s="111">
        <v>1650754</v>
      </c>
      <c r="G79">
        <v>1</v>
      </c>
      <c r="H79"/>
      <c r="I79">
        <v>1</v>
      </c>
    </row>
    <row r="80" spans="1:9" x14ac:dyDescent="0.45">
      <c r="A80" s="89" t="s">
        <v>412</v>
      </c>
      <c r="B80" s="90" t="s">
        <v>7</v>
      </c>
      <c r="C80" s="90" t="s">
        <v>111</v>
      </c>
      <c r="D80" s="91">
        <v>797530</v>
      </c>
      <c r="F80" s="111">
        <v>1673225</v>
      </c>
      <c r="G80">
        <v>1</v>
      </c>
      <c r="H80"/>
      <c r="I80">
        <v>1</v>
      </c>
    </row>
    <row r="81" spans="1:9" x14ac:dyDescent="0.45">
      <c r="A81" s="89" t="s">
        <v>413</v>
      </c>
      <c r="B81" s="90" t="s">
        <v>7</v>
      </c>
      <c r="C81" s="90" t="s">
        <v>84</v>
      </c>
      <c r="D81" s="91">
        <v>1614237</v>
      </c>
      <c r="F81" s="111">
        <v>1699289</v>
      </c>
      <c r="G81">
        <v>1</v>
      </c>
      <c r="H81"/>
      <c r="I81">
        <v>1</v>
      </c>
    </row>
    <row r="82" spans="1:9" x14ac:dyDescent="0.45">
      <c r="A82" s="89" t="s">
        <v>414</v>
      </c>
      <c r="B82" s="90" t="s">
        <v>7</v>
      </c>
      <c r="C82" s="90" t="s">
        <v>84</v>
      </c>
      <c r="D82" s="91">
        <v>1252896</v>
      </c>
      <c r="F82" s="111">
        <v>1709064</v>
      </c>
      <c r="G82"/>
      <c r="H82">
        <v>1</v>
      </c>
      <c r="I82">
        <v>1</v>
      </c>
    </row>
    <row r="83" spans="1:9" x14ac:dyDescent="0.45">
      <c r="A83" s="89" t="s">
        <v>415</v>
      </c>
      <c r="B83" s="90" t="s">
        <v>7</v>
      </c>
      <c r="C83" s="90" t="s">
        <v>84</v>
      </c>
      <c r="D83" s="91">
        <v>1266205</v>
      </c>
      <c r="F83" s="111">
        <v>1711065</v>
      </c>
      <c r="G83">
        <v>1</v>
      </c>
      <c r="H83"/>
      <c r="I83">
        <v>1</v>
      </c>
    </row>
    <row r="84" spans="1:9" x14ac:dyDescent="0.45">
      <c r="A84" s="89" t="s">
        <v>416</v>
      </c>
      <c r="B84" s="90" t="s">
        <v>6</v>
      </c>
      <c r="C84" s="90" t="s">
        <v>342</v>
      </c>
      <c r="D84" s="91">
        <v>818455</v>
      </c>
      <c r="F84" s="111">
        <v>1722728</v>
      </c>
      <c r="G84">
        <v>1</v>
      </c>
      <c r="H84"/>
      <c r="I84">
        <v>1</v>
      </c>
    </row>
    <row r="85" spans="1:9" x14ac:dyDescent="0.45">
      <c r="A85" s="89" t="s">
        <v>417</v>
      </c>
      <c r="B85" s="89" t="s">
        <v>6</v>
      </c>
      <c r="C85" s="90" t="s">
        <v>84</v>
      </c>
      <c r="D85" s="91">
        <v>1935691</v>
      </c>
      <c r="F85" s="111">
        <v>1735889</v>
      </c>
      <c r="G85">
        <v>1</v>
      </c>
      <c r="H85"/>
      <c r="I85">
        <v>1</v>
      </c>
    </row>
    <row r="86" spans="1:9" x14ac:dyDescent="0.45">
      <c r="A86" s="89" t="s">
        <v>418</v>
      </c>
      <c r="B86" s="90" t="s">
        <v>7</v>
      </c>
      <c r="C86" s="90" t="s">
        <v>342</v>
      </c>
      <c r="D86" s="91">
        <v>1890186</v>
      </c>
      <c r="F86" s="111">
        <v>1768020</v>
      </c>
      <c r="G86"/>
      <c r="H86">
        <v>1</v>
      </c>
      <c r="I86">
        <v>1</v>
      </c>
    </row>
    <row r="87" spans="1:9" x14ac:dyDescent="0.45">
      <c r="A87" s="89" t="s">
        <v>419</v>
      </c>
      <c r="B87" s="90" t="s">
        <v>7</v>
      </c>
      <c r="C87" s="90" t="s">
        <v>342</v>
      </c>
      <c r="D87" s="91">
        <v>976709</v>
      </c>
      <c r="F87" s="111">
        <v>1790580</v>
      </c>
      <c r="G87"/>
      <c r="H87">
        <v>1</v>
      </c>
      <c r="I87">
        <v>1</v>
      </c>
    </row>
    <row r="88" spans="1:9" x14ac:dyDescent="0.45">
      <c r="A88" s="89" t="s">
        <v>420</v>
      </c>
      <c r="B88" s="90" t="s">
        <v>7</v>
      </c>
      <c r="C88" s="90" t="s">
        <v>342</v>
      </c>
      <c r="D88" s="91">
        <v>1391806</v>
      </c>
      <c r="F88" s="111">
        <v>1871482</v>
      </c>
      <c r="G88">
        <v>1</v>
      </c>
      <c r="H88"/>
      <c r="I88">
        <v>1</v>
      </c>
    </row>
    <row r="89" spans="1:9" x14ac:dyDescent="0.45">
      <c r="A89" s="89" t="s">
        <v>421</v>
      </c>
      <c r="B89" s="90" t="s">
        <v>7</v>
      </c>
      <c r="C89" s="90" t="s">
        <v>342</v>
      </c>
      <c r="D89" s="91">
        <v>1459757</v>
      </c>
      <c r="F89" s="111">
        <v>1884055</v>
      </c>
      <c r="G89">
        <v>1</v>
      </c>
      <c r="H89"/>
      <c r="I89">
        <v>1</v>
      </c>
    </row>
    <row r="90" spans="1:9" x14ac:dyDescent="0.45">
      <c r="A90" s="89" t="s">
        <v>422</v>
      </c>
      <c r="B90" s="90" t="s">
        <v>7</v>
      </c>
      <c r="C90" s="90" t="s">
        <v>85</v>
      </c>
      <c r="D90" s="91">
        <v>991595</v>
      </c>
      <c r="F90" s="111">
        <v>1890186</v>
      </c>
      <c r="G90">
        <v>1</v>
      </c>
      <c r="H90"/>
      <c r="I90">
        <v>1</v>
      </c>
    </row>
    <row r="91" spans="1:9" x14ac:dyDescent="0.45">
      <c r="A91" s="89" t="s">
        <v>423</v>
      </c>
      <c r="B91" s="90" t="s">
        <v>7</v>
      </c>
      <c r="C91" s="90" t="s">
        <v>342</v>
      </c>
      <c r="D91" s="91">
        <v>1340232</v>
      </c>
      <c r="F91" s="111">
        <v>1926614</v>
      </c>
      <c r="G91">
        <v>1</v>
      </c>
      <c r="H91"/>
      <c r="I91">
        <v>1</v>
      </c>
    </row>
    <row r="92" spans="1:9" x14ac:dyDescent="0.45">
      <c r="A92" s="89" t="s">
        <v>424</v>
      </c>
      <c r="B92" s="90" t="s">
        <v>7</v>
      </c>
      <c r="C92" s="90" t="s">
        <v>111</v>
      </c>
      <c r="D92" s="91">
        <v>1673225</v>
      </c>
      <c r="F92" s="111">
        <v>1933191</v>
      </c>
      <c r="G92">
        <v>1</v>
      </c>
      <c r="H92"/>
      <c r="I92">
        <v>1</v>
      </c>
    </row>
    <row r="93" spans="1:9" x14ac:dyDescent="0.45">
      <c r="A93" s="89" t="s">
        <v>425</v>
      </c>
      <c r="B93" s="90" t="s">
        <v>6</v>
      </c>
      <c r="C93" s="90" t="s">
        <v>342</v>
      </c>
      <c r="D93" s="91">
        <v>800171</v>
      </c>
      <c r="F93" s="111">
        <v>1935691</v>
      </c>
      <c r="G93"/>
      <c r="H93">
        <v>1</v>
      </c>
      <c r="I93">
        <v>1</v>
      </c>
    </row>
    <row r="94" spans="1:9" x14ac:dyDescent="0.45">
      <c r="A94" s="89" t="s">
        <v>426</v>
      </c>
      <c r="B94" s="90" t="s">
        <v>7</v>
      </c>
      <c r="C94" s="90" t="s">
        <v>84</v>
      </c>
      <c r="D94" s="91">
        <v>1722728</v>
      </c>
      <c r="F94" s="111">
        <v>2035587</v>
      </c>
      <c r="G94">
        <v>1</v>
      </c>
      <c r="H94"/>
      <c r="I94">
        <v>1</v>
      </c>
    </row>
    <row r="95" spans="1:9" x14ac:dyDescent="0.45">
      <c r="A95" s="90" t="s">
        <v>451</v>
      </c>
      <c r="B95" s="90" t="s">
        <v>6</v>
      </c>
      <c r="C95" s="90" t="s">
        <v>84</v>
      </c>
      <c r="D95" s="91">
        <v>940084</v>
      </c>
      <c r="F95" s="111">
        <v>2043802</v>
      </c>
      <c r="G95">
        <v>1</v>
      </c>
      <c r="H95"/>
      <c r="I95">
        <v>1</v>
      </c>
    </row>
    <row r="96" spans="1:9" x14ac:dyDescent="0.45">
      <c r="A96" s="89" t="s">
        <v>428</v>
      </c>
      <c r="B96" s="90" t="s">
        <v>7</v>
      </c>
      <c r="C96" s="90" t="s">
        <v>342</v>
      </c>
      <c r="D96" s="91">
        <v>466256</v>
      </c>
      <c r="F96" s="111">
        <v>2078662</v>
      </c>
      <c r="G96">
        <v>1</v>
      </c>
      <c r="H96"/>
      <c r="I96">
        <v>1</v>
      </c>
    </row>
    <row r="97" spans="1:9" x14ac:dyDescent="0.45">
      <c r="A97" s="89" t="s">
        <v>429</v>
      </c>
      <c r="B97" s="90" t="s">
        <v>6</v>
      </c>
      <c r="C97" s="90" t="s">
        <v>111</v>
      </c>
      <c r="D97" s="91">
        <v>902406</v>
      </c>
      <c r="F97" s="111">
        <v>2122351</v>
      </c>
      <c r="G97">
        <v>1</v>
      </c>
      <c r="H97"/>
      <c r="I97">
        <v>1</v>
      </c>
    </row>
    <row r="98" spans="1:9" x14ac:dyDescent="0.45">
      <c r="A98" s="90" t="s">
        <v>430</v>
      </c>
      <c r="B98" s="90" t="s">
        <v>6</v>
      </c>
      <c r="C98" s="90" t="s">
        <v>84</v>
      </c>
      <c r="D98" s="91">
        <v>1282209</v>
      </c>
      <c r="F98" s="111">
        <v>2159370</v>
      </c>
      <c r="G98"/>
      <c r="H98">
        <v>1</v>
      </c>
      <c r="I98">
        <v>1</v>
      </c>
    </row>
    <row r="99" spans="1:9" x14ac:dyDescent="0.45">
      <c r="A99" s="89" t="s">
        <v>431</v>
      </c>
      <c r="B99" s="90" t="s">
        <v>7</v>
      </c>
      <c r="C99" s="90" t="s">
        <v>342</v>
      </c>
      <c r="D99" s="91">
        <v>1699289</v>
      </c>
      <c r="F99" s="111">
        <v>2285358</v>
      </c>
      <c r="G99">
        <v>1</v>
      </c>
      <c r="H99"/>
      <c r="I99">
        <v>1</v>
      </c>
    </row>
    <row r="100" spans="1:9" x14ac:dyDescent="0.45">
      <c r="A100" s="89" t="s">
        <v>432</v>
      </c>
      <c r="B100" s="90" t="s">
        <v>7</v>
      </c>
      <c r="C100" s="90" t="s">
        <v>84</v>
      </c>
      <c r="D100" s="91">
        <v>1122010</v>
      </c>
      <c r="F100" s="111">
        <v>2300336</v>
      </c>
      <c r="G100">
        <v>1</v>
      </c>
      <c r="H100"/>
      <c r="I100">
        <v>1</v>
      </c>
    </row>
    <row r="101" spans="1:9" x14ac:dyDescent="0.45">
      <c r="A101" s="89" t="s">
        <v>433</v>
      </c>
      <c r="B101" s="90" t="s">
        <v>7</v>
      </c>
      <c r="C101" s="90" t="s">
        <v>84</v>
      </c>
      <c r="D101" s="91">
        <v>1926614</v>
      </c>
      <c r="F101" s="111">
        <v>2316141</v>
      </c>
      <c r="G101"/>
      <c r="H101">
        <v>1</v>
      </c>
      <c r="I101">
        <v>1</v>
      </c>
    </row>
    <row r="102" spans="1:9" x14ac:dyDescent="0.4">
      <c r="F102" s="111">
        <v>2440290</v>
      </c>
      <c r="G102">
        <v>1</v>
      </c>
      <c r="H102"/>
      <c r="I102">
        <v>1</v>
      </c>
    </row>
    <row r="103" spans="1:9" x14ac:dyDescent="0.4">
      <c r="F103" s="111" t="s">
        <v>59</v>
      </c>
      <c r="G103">
        <v>62</v>
      </c>
      <c r="H103">
        <v>38</v>
      </c>
      <c r="I103">
        <v>100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7"/>
  <sheetViews>
    <sheetView workbookViewId="0">
      <selection activeCell="J16" sqref="J16"/>
    </sheetView>
  </sheetViews>
  <sheetFormatPr defaultColWidth="9" defaultRowHeight="16.75" x14ac:dyDescent="0.45"/>
  <cols>
    <col min="1" max="1" width="11.85546875" style="2" customWidth="1"/>
    <col min="2" max="2" width="10.5" style="2" customWidth="1"/>
    <col min="3" max="8" width="9" style="2"/>
    <col min="9" max="9" width="11.85546875" style="2" customWidth="1"/>
    <col min="10" max="10" width="10.5" style="2" customWidth="1"/>
    <col min="11" max="16384" width="9" style="2"/>
  </cols>
  <sheetData>
    <row r="1" spans="1:10" x14ac:dyDescent="0.45">
      <c r="A1" s="2" t="s">
        <v>219</v>
      </c>
      <c r="I1" s="2" t="s">
        <v>219</v>
      </c>
    </row>
    <row r="3" spans="1:10" x14ac:dyDescent="0.45">
      <c r="A3" s="219" t="s">
        <v>220</v>
      </c>
      <c r="B3" s="219"/>
      <c r="I3" s="219" t="s">
        <v>220</v>
      </c>
      <c r="J3" s="219"/>
    </row>
    <row r="4" spans="1:10" x14ac:dyDescent="0.45">
      <c r="A4" s="7" t="s">
        <v>221</v>
      </c>
      <c r="B4" s="23" t="s">
        <v>222</v>
      </c>
      <c r="I4" s="7" t="s">
        <v>221</v>
      </c>
      <c r="J4" s="23" t="s">
        <v>222</v>
      </c>
    </row>
    <row r="5" spans="1:10" x14ac:dyDescent="0.45">
      <c r="A5" s="14">
        <v>1E-3</v>
      </c>
      <c r="B5" s="5">
        <f>NORMSINV(A5)</f>
        <v>-3.0902323061678132</v>
      </c>
      <c r="I5" s="14">
        <v>1E-3</v>
      </c>
    </row>
    <row r="6" spans="1:10" x14ac:dyDescent="0.45">
      <c r="A6" s="14">
        <v>2.5000000000000001E-2</v>
      </c>
      <c r="B6" s="5">
        <f t="shared" ref="B6:B16" si="0">NORMSINV(A6)</f>
        <v>-1.9599639845400538</v>
      </c>
      <c r="I6" s="14">
        <v>2.5000000000000001E-2</v>
      </c>
    </row>
    <row r="7" spans="1:10" x14ac:dyDescent="0.45">
      <c r="A7" s="14">
        <v>0.05</v>
      </c>
      <c r="B7" s="5">
        <f t="shared" si="0"/>
        <v>-1.6448536269514726</v>
      </c>
      <c r="I7" s="14">
        <v>0.05</v>
      </c>
    </row>
    <row r="8" spans="1:10" x14ac:dyDescent="0.45">
      <c r="A8" s="14">
        <v>0.1</v>
      </c>
      <c r="B8" s="5">
        <f t="shared" si="0"/>
        <v>-1.2815515655446006</v>
      </c>
      <c r="I8" s="14">
        <v>0.1</v>
      </c>
    </row>
    <row r="9" spans="1:10" x14ac:dyDescent="0.45">
      <c r="A9" s="14">
        <v>0.25</v>
      </c>
      <c r="B9" s="5">
        <f t="shared" si="0"/>
        <v>-0.67448975019608193</v>
      </c>
      <c r="I9" s="14">
        <v>0.25</v>
      </c>
    </row>
    <row r="10" spans="1:10" x14ac:dyDescent="0.45">
      <c r="A10" s="14">
        <v>0.5</v>
      </c>
      <c r="B10" s="5">
        <f t="shared" si="0"/>
        <v>0</v>
      </c>
      <c r="I10" s="14">
        <v>0.5</v>
      </c>
    </row>
    <row r="11" spans="1:10" x14ac:dyDescent="0.45">
      <c r="A11" s="14">
        <v>0.6</v>
      </c>
      <c r="B11" s="5">
        <f t="shared" si="0"/>
        <v>0.25334710313579978</v>
      </c>
      <c r="I11" s="14">
        <v>0.6</v>
      </c>
    </row>
    <row r="12" spans="1:10" x14ac:dyDescent="0.45">
      <c r="A12" s="14">
        <v>0.75</v>
      </c>
      <c r="B12" s="5">
        <f t="shared" si="0"/>
        <v>0.67448975019608193</v>
      </c>
      <c r="I12" s="14">
        <v>0.75</v>
      </c>
    </row>
    <row r="13" spans="1:10" x14ac:dyDescent="0.45">
      <c r="A13" s="14">
        <v>0.9</v>
      </c>
      <c r="B13" s="5">
        <f t="shared" si="0"/>
        <v>1.2815515655446006</v>
      </c>
      <c r="I13" s="14">
        <v>0.9</v>
      </c>
    </row>
    <row r="14" spans="1:10" x14ac:dyDescent="0.45">
      <c r="A14" s="14">
        <v>0.95</v>
      </c>
      <c r="B14" s="5">
        <f t="shared" si="0"/>
        <v>1.6448536269514715</v>
      </c>
      <c r="I14" s="14">
        <v>0.95</v>
      </c>
    </row>
    <row r="15" spans="1:10" x14ac:dyDescent="0.45">
      <c r="A15" s="14">
        <v>0.97499999999999998</v>
      </c>
      <c r="B15" s="5">
        <f t="shared" si="0"/>
        <v>1.9599639845400536</v>
      </c>
      <c r="I15" s="14">
        <v>0.97499999999999998</v>
      </c>
    </row>
    <row r="16" spans="1:10" x14ac:dyDescent="0.45">
      <c r="A16" s="14">
        <v>0.99</v>
      </c>
      <c r="B16" s="5">
        <f t="shared" si="0"/>
        <v>2.3263478740408408</v>
      </c>
      <c r="I16" s="14">
        <v>0.99</v>
      </c>
    </row>
    <row r="17" spans="1:9" x14ac:dyDescent="0.45">
      <c r="A17" s="5"/>
      <c r="B17" s="14"/>
      <c r="I17" s="5"/>
    </row>
  </sheetData>
  <mergeCells count="2">
    <mergeCell ref="A3:B3"/>
    <mergeCell ref="I3:J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I101"/>
  <sheetViews>
    <sheetView topLeftCell="F1" workbookViewId="0">
      <selection activeCell="F4" sqref="F4"/>
    </sheetView>
  </sheetViews>
  <sheetFormatPr defaultRowHeight="16.75" x14ac:dyDescent="0.4"/>
  <cols>
    <col min="1" max="3" width="9" style="94"/>
    <col min="4" max="4" width="10.85546875" style="94" bestFit="1" customWidth="1"/>
    <col min="5" max="5" width="9" style="94"/>
    <col min="6" max="7" width="8" style="94" customWidth="1"/>
    <col min="8" max="8" width="4" style="94" customWidth="1"/>
    <col min="9" max="9" width="6" style="94" customWidth="1"/>
    <col min="10" max="254" width="9" style="94"/>
    <col min="255" max="255" width="10.85546875" style="94" bestFit="1" customWidth="1"/>
    <col min="256" max="256" width="9" style="94"/>
    <col min="257" max="259" width="8.2109375" style="94" customWidth="1"/>
    <col min="260" max="261" width="6" style="94" customWidth="1"/>
    <col min="262" max="510" width="9" style="94"/>
    <col min="511" max="511" width="10.85546875" style="94" bestFit="1" customWidth="1"/>
    <col min="512" max="512" width="9" style="94"/>
    <col min="513" max="515" width="8.2109375" style="94" customWidth="1"/>
    <col min="516" max="517" width="6" style="94" customWidth="1"/>
    <col min="518" max="766" width="9" style="94"/>
    <col min="767" max="767" width="10.85546875" style="94" bestFit="1" customWidth="1"/>
    <col min="768" max="768" width="9" style="94"/>
    <col min="769" max="771" width="8.2109375" style="94" customWidth="1"/>
    <col min="772" max="773" width="6" style="94" customWidth="1"/>
    <col min="774" max="1022" width="9" style="94"/>
    <col min="1023" max="1023" width="10.85546875" style="94" bestFit="1" customWidth="1"/>
    <col min="1024" max="1024" width="9" style="94"/>
    <col min="1025" max="1027" width="8.2109375" style="94" customWidth="1"/>
    <col min="1028" max="1029" width="6" style="94" customWidth="1"/>
    <col min="1030" max="1278" width="9" style="94"/>
    <col min="1279" max="1279" width="10.85546875" style="94" bestFit="1" customWidth="1"/>
    <col min="1280" max="1280" width="9" style="94"/>
    <col min="1281" max="1283" width="8.2109375" style="94" customWidth="1"/>
    <col min="1284" max="1285" width="6" style="94" customWidth="1"/>
    <col min="1286" max="1534" width="9" style="94"/>
    <col min="1535" max="1535" width="10.85546875" style="94" bestFit="1" customWidth="1"/>
    <col min="1536" max="1536" width="9" style="94"/>
    <col min="1537" max="1539" width="8.2109375" style="94" customWidth="1"/>
    <col min="1540" max="1541" width="6" style="94" customWidth="1"/>
    <col min="1542" max="1790" width="9" style="94"/>
    <col min="1791" max="1791" width="10.85546875" style="94" bestFit="1" customWidth="1"/>
    <col min="1792" max="1792" width="9" style="94"/>
    <col min="1793" max="1795" width="8.2109375" style="94" customWidth="1"/>
    <col min="1796" max="1797" width="6" style="94" customWidth="1"/>
    <col min="1798" max="2046" width="9" style="94"/>
    <col min="2047" max="2047" width="10.85546875" style="94" bestFit="1" customWidth="1"/>
    <col min="2048" max="2048" width="9" style="94"/>
    <col min="2049" max="2051" width="8.2109375" style="94" customWidth="1"/>
    <col min="2052" max="2053" width="6" style="94" customWidth="1"/>
    <col min="2054" max="2302" width="9" style="94"/>
    <col min="2303" max="2303" width="10.85546875" style="94" bestFit="1" customWidth="1"/>
    <col min="2304" max="2304" width="9" style="94"/>
    <col min="2305" max="2307" width="8.2109375" style="94" customWidth="1"/>
    <col min="2308" max="2309" width="6" style="94" customWidth="1"/>
    <col min="2310" max="2558" width="9" style="94"/>
    <col min="2559" max="2559" width="10.85546875" style="94" bestFit="1" customWidth="1"/>
    <col min="2560" max="2560" width="9" style="94"/>
    <col min="2561" max="2563" width="8.2109375" style="94" customWidth="1"/>
    <col min="2564" max="2565" width="6" style="94" customWidth="1"/>
    <col min="2566" max="2814" width="9" style="94"/>
    <col min="2815" max="2815" width="10.85546875" style="94" bestFit="1" customWidth="1"/>
    <col min="2816" max="2816" width="9" style="94"/>
    <col min="2817" max="2819" width="8.2109375" style="94" customWidth="1"/>
    <col min="2820" max="2821" width="6" style="94" customWidth="1"/>
    <col min="2822" max="3070" width="9" style="94"/>
    <col min="3071" max="3071" width="10.85546875" style="94" bestFit="1" customWidth="1"/>
    <col min="3072" max="3072" width="9" style="94"/>
    <col min="3073" max="3075" width="8.2109375" style="94" customWidth="1"/>
    <col min="3076" max="3077" width="6" style="94" customWidth="1"/>
    <col min="3078" max="3326" width="9" style="94"/>
    <col min="3327" max="3327" width="10.85546875" style="94" bestFit="1" customWidth="1"/>
    <col min="3328" max="3328" width="9" style="94"/>
    <col min="3329" max="3331" width="8.2109375" style="94" customWidth="1"/>
    <col min="3332" max="3333" width="6" style="94" customWidth="1"/>
    <col min="3334" max="3582" width="9" style="94"/>
    <col min="3583" max="3583" width="10.85546875" style="94" bestFit="1" customWidth="1"/>
    <col min="3584" max="3584" width="9" style="94"/>
    <col min="3585" max="3587" width="8.2109375" style="94" customWidth="1"/>
    <col min="3588" max="3589" width="6" style="94" customWidth="1"/>
    <col min="3590" max="3838" width="9" style="94"/>
    <col min="3839" max="3839" width="10.85546875" style="94" bestFit="1" customWidth="1"/>
    <col min="3840" max="3840" width="9" style="94"/>
    <col min="3841" max="3843" width="8.2109375" style="94" customWidth="1"/>
    <col min="3844" max="3845" width="6" style="94" customWidth="1"/>
    <col min="3846" max="4094" width="9" style="94"/>
    <col min="4095" max="4095" width="10.85546875" style="94" bestFit="1" customWidth="1"/>
    <col min="4096" max="4096" width="9" style="94"/>
    <col min="4097" max="4099" width="8.2109375" style="94" customWidth="1"/>
    <col min="4100" max="4101" width="6" style="94" customWidth="1"/>
    <col min="4102" max="4350" width="9" style="94"/>
    <col min="4351" max="4351" width="10.85546875" style="94" bestFit="1" customWidth="1"/>
    <col min="4352" max="4352" width="9" style="94"/>
    <col min="4353" max="4355" width="8.2109375" style="94" customWidth="1"/>
    <col min="4356" max="4357" width="6" style="94" customWidth="1"/>
    <col min="4358" max="4606" width="9" style="94"/>
    <col min="4607" max="4607" width="10.85546875" style="94" bestFit="1" customWidth="1"/>
    <col min="4608" max="4608" width="9" style="94"/>
    <col min="4609" max="4611" width="8.2109375" style="94" customWidth="1"/>
    <col min="4612" max="4613" width="6" style="94" customWidth="1"/>
    <col min="4614" max="4862" width="9" style="94"/>
    <col min="4863" max="4863" width="10.85546875" style="94" bestFit="1" customWidth="1"/>
    <col min="4864" max="4864" width="9" style="94"/>
    <col min="4865" max="4867" width="8.2109375" style="94" customWidth="1"/>
    <col min="4868" max="4869" width="6" style="94" customWidth="1"/>
    <col min="4870" max="5118" width="9" style="94"/>
    <col min="5119" max="5119" width="10.85546875" style="94" bestFit="1" customWidth="1"/>
    <col min="5120" max="5120" width="9" style="94"/>
    <col min="5121" max="5123" width="8.2109375" style="94" customWidth="1"/>
    <col min="5124" max="5125" width="6" style="94" customWidth="1"/>
    <col min="5126" max="5374" width="9" style="94"/>
    <col min="5375" max="5375" width="10.85546875" style="94" bestFit="1" customWidth="1"/>
    <col min="5376" max="5376" width="9" style="94"/>
    <col min="5377" max="5379" width="8.2109375" style="94" customWidth="1"/>
    <col min="5380" max="5381" width="6" style="94" customWidth="1"/>
    <col min="5382" max="5630" width="9" style="94"/>
    <col min="5631" max="5631" width="10.85546875" style="94" bestFit="1" customWidth="1"/>
    <col min="5632" max="5632" width="9" style="94"/>
    <col min="5633" max="5635" width="8.2109375" style="94" customWidth="1"/>
    <col min="5636" max="5637" width="6" style="94" customWidth="1"/>
    <col min="5638" max="5886" width="9" style="94"/>
    <col min="5887" max="5887" width="10.85546875" style="94" bestFit="1" customWidth="1"/>
    <col min="5888" max="5888" width="9" style="94"/>
    <col min="5889" max="5891" width="8.2109375" style="94" customWidth="1"/>
    <col min="5892" max="5893" width="6" style="94" customWidth="1"/>
    <col min="5894" max="6142" width="9" style="94"/>
    <col min="6143" max="6143" width="10.85546875" style="94" bestFit="1" customWidth="1"/>
    <col min="6144" max="6144" width="9" style="94"/>
    <col min="6145" max="6147" width="8.2109375" style="94" customWidth="1"/>
    <col min="6148" max="6149" width="6" style="94" customWidth="1"/>
    <col min="6150" max="6398" width="9" style="94"/>
    <col min="6399" max="6399" width="10.85546875" style="94" bestFit="1" customWidth="1"/>
    <col min="6400" max="6400" width="9" style="94"/>
    <col min="6401" max="6403" width="8.2109375" style="94" customWidth="1"/>
    <col min="6404" max="6405" width="6" style="94" customWidth="1"/>
    <col min="6406" max="6654" width="9" style="94"/>
    <col min="6655" max="6655" width="10.85546875" style="94" bestFit="1" customWidth="1"/>
    <col min="6656" max="6656" width="9" style="94"/>
    <col min="6657" max="6659" width="8.2109375" style="94" customWidth="1"/>
    <col min="6660" max="6661" width="6" style="94" customWidth="1"/>
    <col min="6662" max="6910" width="9" style="94"/>
    <col min="6911" max="6911" width="10.85546875" style="94" bestFit="1" customWidth="1"/>
    <col min="6912" max="6912" width="9" style="94"/>
    <col min="6913" max="6915" width="8.2109375" style="94" customWidth="1"/>
    <col min="6916" max="6917" width="6" style="94" customWidth="1"/>
    <col min="6918" max="7166" width="9" style="94"/>
    <col min="7167" max="7167" width="10.85546875" style="94" bestFit="1" customWidth="1"/>
    <col min="7168" max="7168" width="9" style="94"/>
    <col min="7169" max="7171" width="8.2109375" style="94" customWidth="1"/>
    <col min="7172" max="7173" width="6" style="94" customWidth="1"/>
    <col min="7174" max="7422" width="9" style="94"/>
    <col min="7423" max="7423" width="10.85546875" style="94" bestFit="1" customWidth="1"/>
    <col min="7424" max="7424" width="9" style="94"/>
    <col min="7425" max="7427" width="8.2109375" style="94" customWidth="1"/>
    <col min="7428" max="7429" width="6" style="94" customWidth="1"/>
    <col min="7430" max="7678" width="9" style="94"/>
    <col min="7679" max="7679" width="10.85546875" style="94" bestFit="1" customWidth="1"/>
    <col min="7680" max="7680" width="9" style="94"/>
    <col min="7681" max="7683" width="8.2109375" style="94" customWidth="1"/>
    <col min="7684" max="7685" width="6" style="94" customWidth="1"/>
    <col min="7686" max="7934" width="9" style="94"/>
    <col min="7935" max="7935" width="10.85546875" style="94" bestFit="1" customWidth="1"/>
    <col min="7936" max="7936" width="9" style="94"/>
    <col min="7937" max="7939" width="8.2109375" style="94" customWidth="1"/>
    <col min="7940" max="7941" width="6" style="94" customWidth="1"/>
    <col min="7942" max="8190" width="9" style="94"/>
    <col min="8191" max="8191" width="10.85546875" style="94" bestFit="1" customWidth="1"/>
    <col min="8192" max="8192" width="9" style="94"/>
    <col min="8193" max="8195" width="8.2109375" style="94" customWidth="1"/>
    <col min="8196" max="8197" width="6" style="94" customWidth="1"/>
    <col min="8198" max="8446" width="9" style="94"/>
    <col min="8447" max="8447" width="10.85546875" style="94" bestFit="1" customWidth="1"/>
    <col min="8448" max="8448" width="9" style="94"/>
    <col min="8449" max="8451" width="8.2109375" style="94" customWidth="1"/>
    <col min="8452" max="8453" width="6" style="94" customWidth="1"/>
    <col min="8454" max="8702" width="9" style="94"/>
    <col min="8703" max="8703" width="10.85546875" style="94" bestFit="1" customWidth="1"/>
    <col min="8704" max="8704" width="9" style="94"/>
    <col min="8705" max="8707" width="8.2109375" style="94" customWidth="1"/>
    <col min="8708" max="8709" width="6" style="94" customWidth="1"/>
    <col min="8710" max="8958" width="9" style="94"/>
    <col min="8959" max="8959" width="10.85546875" style="94" bestFit="1" customWidth="1"/>
    <col min="8960" max="8960" width="9" style="94"/>
    <col min="8961" max="8963" width="8.2109375" style="94" customWidth="1"/>
    <col min="8964" max="8965" width="6" style="94" customWidth="1"/>
    <col min="8966" max="9214" width="9" style="94"/>
    <col min="9215" max="9215" width="10.85546875" style="94" bestFit="1" customWidth="1"/>
    <col min="9216" max="9216" width="9" style="94"/>
    <col min="9217" max="9219" width="8.2109375" style="94" customWidth="1"/>
    <col min="9220" max="9221" width="6" style="94" customWidth="1"/>
    <col min="9222" max="9470" width="9" style="94"/>
    <col min="9471" max="9471" width="10.85546875" style="94" bestFit="1" customWidth="1"/>
    <col min="9472" max="9472" width="9" style="94"/>
    <col min="9473" max="9475" width="8.2109375" style="94" customWidth="1"/>
    <col min="9476" max="9477" width="6" style="94" customWidth="1"/>
    <col min="9478" max="9726" width="9" style="94"/>
    <col min="9727" max="9727" width="10.85546875" style="94" bestFit="1" customWidth="1"/>
    <col min="9728" max="9728" width="9" style="94"/>
    <col min="9729" max="9731" width="8.2109375" style="94" customWidth="1"/>
    <col min="9732" max="9733" width="6" style="94" customWidth="1"/>
    <col min="9734" max="9982" width="9" style="94"/>
    <col min="9983" max="9983" width="10.85546875" style="94" bestFit="1" customWidth="1"/>
    <col min="9984" max="9984" width="9" style="94"/>
    <col min="9985" max="9987" width="8.2109375" style="94" customWidth="1"/>
    <col min="9988" max="9989" width="6" style="94" customWidth="1"/>
    <col min="9990" max="10238" width="9" style="94"/>
    <col min="10239" max="10239" width="10.85546875" style="94" bestFit="1" customWidth="1"/>
    <col min="10240" max="10240" width="9" style="94"/>
    <col min="10241" max="10243" width="8.2109375" style="94" customWidth="1"/>
    <col min="10244" max="10245" width="6" style="94" customWidth="1"/>
    <col min="10246" max="10494" width="9" style="94"/>
    <col min="10495" max="10495" width="10.85546875" style="94" bestFit="1" customWidth="1"/>
    <col min="10496" max="10496" width="9" style="94"/>
    <col min="10497" max="10499" width="8.2109375" style="94" customWidth="1"/>
    <col min="10500" max="10501" width="6" style="94" customWidth="1"/>
    <col min="10502" max="10750" width="9" style="94"/>
    <col min="10751" max="10751" width="10.85546875" style="94" bestFit="1" customWidth="1"/>
    <col min="10752" max="10752" width="9" style="94"/>
    <col min="10753" max="10755" width="8.2109375" style="94" customWidth="1"/>
    <col min="10756" max="10757" width="6" style="94" customWidth="1"/>
    <col min="10758" max="11006" width="9" style="94"/>
    <col min="11007" max="11007" width="10.85546875" style="94" bestFit="1" customWidth="1"/>
    <col min="11008" max="11008" width="9" style="94"/>
    <col min="11009" max="11011" width="8.2109375" style="94" customWidth="1"/>
    <col min="11012" max="11013" width="6" style="94" customWidth="1"/>
    <col min="11014" max="11262" width="9" style="94"/>
    <col min="11263" max="11263" width="10.85546875" style="94" bestFit="1" customWidth="1"/>
    <col min="11264" max="11264" width="9" style="94"/>
    <col min="11265" max="11267" width="8.2109375" style="94" customWidth="1"/>
    <col min="11268" max="11269" width="6" style="94" customWidth="1"/>
    <col min="11270" max="11518" width="9" style="94"/>
    <col min="11519" max="11519" width="10.85546875" style="94" bestFit="1" customWidth="1"/>
    <col min="11520" max="11520" width="9" style="94"/>
    <col min="11521" max="11523" width="8.2109375" style="94" customWidth="1"/>
    <col min="11524" max="11525" width="6" style="94" customWidth="1"/>
    <col min="11526" max="11774" width="9" style="94"/>
    <col min="11775" max="11775" width="10.85546875" style="94" bestFit="1" customWidth="1"/>
    <col min="11776" max="11776" width="9" style="94"/>
    <col min="11777" max="11779" width="8.2109375" style="94" customWidth="1"/>
    <col min="11780" max="11781" width="6" style="94" customWidth="1"/>
    <col min="11782" max="12030" width="9" style="94"/>
    <col min="12031" max="12031" width="10.85546875" style="94" bestFit="1" customWidth="1"/>
    <col min="12032" max="12032" width="9" style="94"/>
    <col min="12033" max="12035" width="8.2109375" style="94" customWidth="1"/>
    <col min="12036" max="12037" width="6" style="94" customWidth="1"/>
    <col min="12038" max="12286" width="9" style="94"/>
    <col min="12287" max="12287" width="10.85546875" style="94" bestFit="1" customWidth="1"/>
    <col min="12288" max="12288" width="9" style="94"/>
    <col min="12289" max="12291" width="8.2109375" style="94" customWidth="1"/>
    <col min="12292" max="12293" width="6" style="94" customWidth="1"/>
    <col min="12294" max="12542" width="9" style="94"/>
    <col min="12543" max="12543" width="10.85546875" style="94" bestFit="1" customWidth="1"/>
    <col min="12544" max="12544" width="9" style="94"/>
    <col min="12545" max="12547" width="8.2109375" style="94" customWidth="1"/>
    <col min="12548" max="12549" width="6" style="94" customWidth="1"/>
    <col min="12550" max="12798" width="9" style="94"/>
    <col min="12799" max="12799" width="10.85546875" style="94" bestFit="1" customWidth="1"/>
    <col min="12800" max="12800" width="9" style="94"/>
    <col min="12801" max="12803" width="8.2109375" style="94" customWidth="1"/>
    <col min="12804" max="12805" width="6" style="94" customWidth="1"/>
    <col min="12806" max="13054" width="9" style="94"/>
    <col min="13055" max="13055" width="10.85546875" style="94" bestFit="1" customWidth="1"/>
    <col min="13056" max="13056" width="9" style="94"/>
    <col min="13057" max="13059" width="8.2109375" style="94" customWidth="1"/>
    <col min="13060" max="13061" width="6" style="94" customWidth="1"/>
    <col min="13062" max="13310" width="9" style="94"/>
    <col min="13311" max="13311" width="10.85546875" style="94" bestFit="1" customWidth="1"/>
    <col min="13312" max="13312" width="9" style="94"/>
    <col min="13313" max="13315" width="8.2109375" style="94" customWidth="1"/>
    <col min="13316" max="13317" width="6" style="94" customWidth="1"/>
    <col min="13318" max="13566" width="9" style="94"/>
    <col min="13567" max="13567" width="10.85546875" style="94" bestFit="1" customWidth="1"/>
    <col min="13568" max="13568" width="9" style="94"/>
    <col min="13569" max="13571" width="8.2109375" style="94" customWidth="1"/>
    <col min="13572" max="13573" width="6" style="94" customWidth="1"/>
    <col min="13574" max="13822" width="9" style="94"/>
    <col min="13823" max="13823" width="10.85546875" style="94" bestFit="1" customWidth="1"/>
    <col min="13824" max="13824" width="9" style="94"/>
    <col min="13825" max="13827" width="8.2109375" style="94" customWidth="1"/>
    <col min="13828" max="13829" width="6" style="94" customWidth="1"/>
    <col min="13830" max="14078" width="9" style="94"/>
    <col min="14079" max="14079" width="10.85546875" style="94" bestFit="1" customWidth="1"/>
    <col min="14080" max="14080" width="9" style="94"/>
    <col min="14081" max="14083" width="8.2109375" style="94" customWidth="1"/>
    <col min="14084" max="14085" width="6" style="94" customWidth="1"/>
    <col min="14086" max="14334" width="9" style="94"/>
    <col min="14335" max="14335" width="10.85546875" style="94" bestFit="1" customWidth="1"/>
    <col min="14336" max="14336" width="9" style="94"/>
    <col min="14337" max="14339" width="8.2109375" style="94" customWidth="1"/>
    <col min="14340" max="14341" width="6" style="94" customWidth="1"/>
    <col min="14342" max="14590" width="9" style="94"/>
    <col min="14591" max="14591" width="10.85546875" style="94" bestFit="1" customWidth="1"/>
    <col min="14592" max="14592" width="9" style="94"/>
    <col min="14593" max="14595" width="8.2109375" style="94" customWidth="1"/>
    <col min="14596" max="14597" width="6" style="94" customWidth="1"/>
    <col min="14598" max="14846" width="9" style="94"/>
    <col min="14847" max="14847" width="10.85546875" style="94" bestFit="1" customWidth="1"/>
    <col min="14848" max="14848" width="9" style="94"/>
    <col min="14849" max="14851" width="8.2109375" style="94" customWidth="1"/>
    <col min="14852" max="14853" width="6" style="94" customWidth="1"/>
    <col min="14854" max="15102" width="9" style="94"/>
    <col min="15103" max="15103" width="10.85546875" style="94" bestFit="1" customWidth="1"/>
    <col min="15104" max="15104" width="9" style="94"/>
    <col min="15105" max="15107" width="8.2109375" style="94" customWidth="1"/>
    <col min="15108" max="15109" width="6" style="94" customWidth="1"/>
    <col min="15110" max="15358" width="9" style="94"/>
    <col min="15359" max="15359" width="10.85546875" style="94" bestFit="1" customWidth="1"/>
    <col min="15360" max="15360" width="9" style="94"/>
    <col min="15361" max="15363" width="8.2109375" style="94" customWidth="1"/>
    <col min="15364" max="15365" width="6" style="94" customWidth="1"/>
    <col min="15366" max="15614" width="9" style="94"/>
    <col min="15615" max="15615" width="10.85546875" style="94" bestFit="1" customWidth="1"/>
    <col min="15616" max="15616" width="9" style="94"/>
    <col min="15617" max="15619" width="8.2109375" style="94" customWidth="1"/>
    <col min="15620" max="15621" width="6" style="94" customWidth="1"/>
    <col min="15622" max="15870" width="9" style="94"/>
    <col min="15871" max="15871" width="10.85546875" style="94" bestFit="1" customWidth="1"/>
    <col min="15872" max="15872" width="9" style="94"/>
    <col min="15873" max="15875" width="8.2109375" style="94" customWidth="1"/>
    <col min="15876" max="15877" width="6" style="94" customWidth="1"/>
    <col min="15878" max="16126" width="9" style="94"/>
    <col min="16127" max="16127" width="10.85546875" style="94" bestFit="1" customWidth="1"/>
    <col min="16128" max="16128" width="9" style="94"/>
    <col min="16129" max="16131" width="8.2109375" style="94" customWidth="1"/>
    <col min="16132" max="16133" width="6" style="94" customWidth="1"/>
    <col min="16134" max="16384" width="9" style="94"/>
  </cols>
  <sheetData>
    <row r="1" spans="1:9" x14ac:dyDescent="0.45">
      <c r="A1" s="92" t="s">
        <v>326</v>
      </c>
      <c r="B1" s="92" t="s">
        <v>70</v>
      </c>
      <c r="C1" s="92" t="s">
        <v>434</v>
      </c>
      <c r="D1" s="93" t="s">
        <v>435</v>
      </c>
      <c r="F1" s="26" t="s">
        <v>66</v>
      </c>
      <c r="G1" s="26" t="s">
        <v>70</v>
      </c>
      <c r="H1" s="2"/>
      <c r="I1" s="2"/>
    </row>
    <row r="2" spans="1:9" x14ac:dyDescent="0.45">
      <c r="A2" s="95" t="s">
        <v>436</v>
      </c>
      <c r="B2" s="96" t="s">
        <v>6</v>
      </c>
      <c r="C2" s="96" t="s">
        <v>84</v>
      </c>
      <c r="D2" s="97">
        <v>2159370</v>
      </c>
      <c r="F2" s="26" t="s">
        <v>452</v>
      </c>
      <c r="G2" s="2" t="s">
        <v>7</v>
      </c>
      <c r="H2" s="2" t="s">
        <v>6</v>
      </c>
      <c r="I2" s="2" t="s">
        <v>59</v>
      </c>
    </row>
    <row r="3" spans="1:9" x14ac:dyDescent="0.45">
      <c r="A3" s="95" t="s">
        <v>331</v>
      </c>
      <c r="B3" s="96" t="s">
        <v>6</v>
      </c>
      <c r="C3" s="96" t="s">
        <v>84</v>
      </c>
      <c r="D3" s="97">
        <v>678995</v>
      </c>
      <c r="F3" s="27" t="s">
        <v>111</v>
      </c>
      <c r="G3" s="2">
        <v>13</v>
      </c>
      <c r="H3" s="2">
        <v>8</v>
      </c>
      <c r="I3" s="2">
        <v>21</v>
      </c>
    </row>
    <row r="4" spans="1:9" x14ac:dyDescent="0.45">
      <c r="A4" s="95" t="s">
        <v>332</v>
      </c>
      <c r="B4" s="96" t="s">
        <v>7</v>
      </c>
      <c r="C4" s="96" t="s">
        <v>85</v>
      </c>
      <c r="D4" s="97">
        <v>1555925</v>
      </c>
      <c r="F4" s="27" t="s">
        <v>84</v>
      </c>
      <c r="G4" s="2">
        <v>20</v>
      </c>
      <c r="H4" s="2">
        <v>13</v>
      </c>
      <c r="I4" s="2">
        <v>33</v>
      </c>
    </row>
    <row r="5" spans="1:9" x14ac:dyDescent="0.45">
      <c r="A5" s="95" t="s">
        <v>333</v>
      </c>
      <c r="B5" s="95" t="s">
        <v>6</v>
      </c>
      <c r="C5" s="96" t="s">
        <v>111</v>
      </c>
      <c r="D5" s="97">
        <v>1065135</v>
      </c>
      <c r="F5" s="27" t="s">
        <v>342</v>
      </c>
      <c r="G5" s="2">
        <v>11</v>
      </c>
      <c r="H5" s="2">
        <v>7</v>
      </c>
      <c r="I5" s="2">
        <v>18</v>
      </c>
    </row>
    <row r="6" spans="1:9" x14ac:dyDescent="0.45">
      <c r="A6" s="95" t="s">
        <v>334</v>
      </c>
      <c r="B6" s="96" t="s">
        <v>7</v>
      </c>
      <c r="C6" s="96" t="s">
        <v>84</v>
      </c>
      <c r="D6" s="97">
        <v>1393475</v>
      </c>
      <c r="F6" s="27" t="s">
        <v>85</v>
      </c>
      <c r="G6" s="2">
        <v>18</v>
      </c>
      <c r="H6" s="2">
        <v>10</v>
      </c>
      <c r="I6" s="2">
        <v>28</v>
      </c>
    </row>
    <row r="7" spans="1:9" x14ac:dyDescent="0.45">
      <c r="A7" s="95" t="s">
        <v>335</v>
      </c>
      <c r="B7" s="96" t="s">
        <v>7</v>
      </c>
      <c r="C7" s="96" t="s">
        <v>111</v>
      </c>
      <c r="D7" s="97">
        <v>1216257</v>
      </c>
      <c r="F7" s="27" t="s">
        <v>59</v>
      </c>
      <c r="G7" s="2">
        <v>62</v>
      </c>
      <c r="H7" s="2">
        <v>38</v>
      </c>
      <c r="I7" s="2">
        <v>100</v>
      </c>
    </row>
    <row r="8" spans="1:9" x14ac:dyDescent="0.45">
      <c r="A8" s="95" t="s">
        <v>336</v>
      </c>
      <c r="B8" s="96" t="s">
        <v>7</v>
      </c>
      <c r="C8" s="96" t="s">
        <v>85</v>
      </c>
      <c r="D8" s="97">
        <v>1531583</v>
      </c>
      <c r="F8"/>
      <c r="G8"/>
      <c r="H8"/>
      <c r="I8"/>
    </row>
    <row r="9" spans="1:9" x14ac:dyDescent="0.45">
      <c r="A9" s="96" t="s">
        <v>337</v>
      </c>
      <c r="B9" s="96" t="s">
        <v>6</v>
      </c>
      <c r="C9" s="96" t="s">
        <v>84</v>
      </c>
      <c r="D9" s="97">
        <v>1125285</v>
      </c>
      <c r="F9"/>
      <c r="G9"/>
      <c r="H9"/>
      <c r="I9"/>
    </row>
    <row r="10" spans="1:9" x14ac:dyDescent="0.45">
      <c r="A10" s="95" t="s">
        <v>338</v>
      </c>
      <c r="B10" s="96" t="s">
        <v>7</v>
      </c>
      <c r="C10" s="96" t="s">
        <v>111</v>
      </c>
      <c r="D10" s="97">
        <v>546210</v>
      </c>
      <c r="F10" s="98"/>
      <c r="G10" s="98"/>
      <c r="H10" s="98"/>
    </row>
    <row r="11" spans="1:9" x14ac:dyDescent="0.45">
      <c r="A11" s="95" t="s">
        <v>339</v>
      </c>
      <c r="B11" s="96" t="s">
        <v>7</v>
      </c>
      <c r="C11" s="96" t="s">
        <v>85</v>
      </c>
      <c r="D11" s="97">
        <v>1546017</v>
      </c>
      <c r="F11" s="98"/>
      <c r="G11" s="98"/>
      <c r="H11" s="98"/>
    </row>
    <row r="12" spans="1:9" x14ac:dyDescent="0.45">
      <c r="A12" s="95" t="s">
        <v>340</v>
      </c>
      <c r="B12" s="96" t="s">
        <v>7</v>
      </c>
      <c r="C12" s="96" t="s">
        <v>84</v>
      </c>
      <c r="D12" s="97">
        <v>1650754</v>
      </c>
      <c r="F12" s="98"/>
      <c r="G12" s="98"/>
      <c r="H12" s="98"/>
    </row>
    <row r="13" spans="1:9" x14ac:dyDescent="0.45">
      <c r="A13" s="95" t="s">
        <v>341</v>
      </c>
      <c r="B13" s="96" t="s">
        <v>6</v>
      </c>
      <c r="C13" s="96" t="s">
        <v>342</v>
      </c>
      <c r="D13" s="97">
        <v>1575625</v>
      </c>
      <c r="F13" s="98"/>
      <c r="G13" s="98"/>
      <c r="H13" s="98"/>
    </row>
    <row r="14" spans="1:9" x14ac:dyDescent="0.45">
      <c r="A14" s="95" t="s">
        <v>343</v>
      </c>
      <c r="B14" s="96" t="s">
        <v>7</v>
      </c>
      <c r="C14" s="96" t="s">
        <v>85</v>
      </c>
      <c r="D14" s="97">
        <v>1335765</v>
      </c>
      <c r="F14" s="98"/>
      <c r="G14" s="98"/>
      <c r="H14" s="98"/>
    </row>
    <row r="15" spans="1:9" x14ac:dyDescent="0.45">
      <c r="A15" s="95" t="s">
        <v>344</v>
      </c>
      <c r="B15" s="96" t="s">
        <v>6</v>
      </c>
      <c r="C15" s="96" t="s">
        <v>85</v>
      </c>
      <c r="D15" s="97">
        <v>836199</v>
      </c>
      <c r="F15" s="98"/>
      <c r="G15" s="98"/>
      <c r="H15" s="98"/>
    </row>
    <row r="16" spans="1:9" x14ac:dyDescent="0.45">
      <c r="A16" s="95" t="s">
        <v>345</v>
      </c>
      <c r="B16" s="96" t="s">
        <v>7</v>
      </c>
      <c r="C16" s="96" t="s">
        <v>84</v>
      </c>
      <c r="D16" s="97">
        <v>336762</v>
      </c>
      <c r="F16" s="98"/>
      <c r="G16" s="98"/>
      <c r="H16" s="98"/>
    </row>
    <row r="17" spans="1:8" x14ac:dyDescent="0.45">
      <c r="A17" s="95" t="s">
        <v>346</v>
      </c>
      <c r="B17" s="96" t="s">
        <v>7</v>
      </c>
      <c r="C17" s="96" t="s">
        <v>85</v>
      </c>
      <c r="D17" s="97">
        <v>746192</v>
      </c>
      <c r="F17" s="98"/>
      <c r="G17" s="98"/>
      <c r="H17" s="98"/>
    </row>
    <row r="18" spans="1:8" x14ac:dyDescent="0.45">
      <c r="A18" s="96" t="s">
        <v>437</v>
      </c>
      <c r="B18" s="96" t="s">
        <v>7</v>
      </c>
      <c r="C18" s="96" t="s">
        <v>84</v>
      </c>
      <c r="D18" s="97">
        <v>2078662</v>
      </c>
      <c r="F18" s="98"/>
      <c r="G18" s="98"/>
      <c r="H18" s="98"/>
    </row>
    <row r="19" spans="1:8" x14ac:dyDescent="0.45">
      <c r="A19" s="95" t="s">
        <v>348</v>
      </c>
      <c r="B19" s="96" t="s">
        <v>7</v>
      </c>
      <c r="C19" s="96" t="s">
        <v>84</v>
      </c>
      <c r="D19" s="97">
        <v>1623377</v>
      </c>
    </row>
    <row r="20" spans="1:8" x14ac:dyDescent="0.45">
      <c r="A20" s="95" t="s">
        <v>438</v>
      </c>
      <c r="B20" s="96" t="s">
        <v>6</v>
      </c>
      <c r="C20" s="96" t="s">
        <v>342</v>
      </c>
      <c r="D20" s="97">
        <v>1446154</v>
      </c>
    </row>
    <row r="21" spans="1:8" x14ac:dyDescent="0.45">
      <c r="A21" s="95" t="s">
        <v>350</v>
      </c>
      <c r="B21" s="96" t="s">
        <v>6</v>
      </c>
      <c r="C21" s="96" t="s">
        <v>85</v>
      </c>
      <c r="D21" s="97">
        <v>464630</v>
      </c>
    </row>
    <row r="22" spans="1:8" x14ac:dyDescent="0.45">
      <c r="A22" s="95" t="s">
        <v>351</v>
      </c>
      <c r="B22" s="96" t="s">
        <v>6</v>
      </c>
      <c r="C22" s="96" t="s">
        <v>111</v>
      </c>
      <c r="D22" s="97">
        <v>1625692</v>
      </c>
    </row>
    <row r="23" spans="1:8" x14ac:dyDescent="0.45">
      <c r="A23" s="95" t="s">
        <v>352</v>
      </c>
      <c r="B23" s="96" t="s">
        <v>7</v>
      </c>
      <c r="C23" s="96" t="s">
        <v>85</v>
      </c>
      <c r="D23" s="97">
        <v>1480980</v>
      </c>
    </row>
    <row r="24" spans="1:8" x14ac:dyDescent="0.45">
      <c r="A24" s="95" t="s">
        <v>353</v>
      </c>
      <c r="B24" s="96" t="s">
        <v>7</v>
      </c>
      <c r="C24" s="96" t="s">
        <v>85</v>
      </c>
      <c r="D24" s="97">
        <v>1161808</v>
      </c>
    </row>
    <row r="25" spans="1:8" x14ac:dyDescent="0.45">
      <c r="A25" s="95" t="s">
        <v>354</v>
      </c>
      <c r="B25" s="96" t="s">
        <v>7</v>
      </c>
      <c r="C25" s="96" t="s">
        <v>84</v>
      </c>
      <c r="D25" s="97">
        <v>1933191</v>
      </c>
    </row>
    <row r="26" spans="1:8" x14ac:dyDescent="0.45">
      <c r="A26" s="95" t="s">
        <v>355</v>
      </c>
      <c r="B26" s="96" t="s">
        <v>7</v>
      </c>
      <c r="C26" s="96" t="s">
        <v>342</v>
      </c>
      <c r="D26" s="97">
        <v>1735889</v>
      </c>
    </row>
    <row r="27" spans="1:8" x14ac:dyDescent="0.45">
      <c r="A27" s="95" t="s">
        <v>356</v>
      </c>
      <c r="B27" s="96" t="s">
        <v>6</v>
      </c>
      <c r="C27" s="96" t="s">
        <v>85</v>
      </c>
      <c r="D27" s="97">
        <v>1539939</v>
      </c>
    </row>
    <row r="28" spans="1:8" x14ac:dyDescent="0.45">
      <c r="A28" s="96" t="s">
        <v>439</v>
      </c>
      <c r="B28" s="96" t="s">
        <v>440</v>
      </c>
      <c r="C28" s="96" t="s">
        <v>85</v>
      </c>
      <c r="D28" s="97">
        <v>983963</v>
      </c>
    </row>
    <row r="29" spans="1:8" x14ac:dyDescent="0.45">
      <c r="A29" s="95" t="s">
        <v>359</v>
      </c>
      <c r="B29" s="96" t="s">
        <v>6</v>
      </c>
      <c r="C29" s="96" t="s">
        <v>84</v>
      </c>
      <c r="D29" s="97">
        <v>821577</v>
      </c>
    </row>
    <row r="30" spans="1:8" x14ac:dyDescent="0.45">
      <c r="A30" s="95" t="s">
        <v>360</v>
      </c>
      <c r="B30" s="96" t="s">
        <v>6</v>
      </c>
      <c r="C30" s="96" t="s">
        <v>84</v>
      </c>
      <c r="D30" s="97">
        <v>704141</v>
      </c>
    </row>
    <row r="31" spans="1:8" x14ac:dyDescent="0.45">
      <c r="A31" s="95" t="s">
        <v>361</v>
      </c>
      <c r="B31" s="96" t="s">
        <v>7</v>
      </c>
      <c r="C31" s="96" t="s">
        <v>85</v>
      </c>
      <c r="D31" s="97">
        <v>742435</v>
      </c>
    </row>
    <row r="32" spans="1:8" x14ac:dyDescent="0.45">
      <c r="A32" s="95" t="s">
        <v>362</v>
      </c>
      <c r="B32" s="96" t="s">
        <v>7</v>
      </c>
      <c r="C32" s="96" t="s">
        <v>84</v>
      </c>
      <c r="D32" s="97">
        <v>2440290</v>
      </c>
    </row>
    <row r="33" spans="1:4" x14ac:dyDescent="0.45">
      <c r="A33" s="95" t="s">
        <v>363</v>
      </c>
      <c r="B33" s="96" t="s">
        <v>6</v>
      </c>
      <c r="C33" s="96" t="s">
        <v>84</v>
      </c>
      <c r="D33" s="97">
        <v>1231878</v>
      </c>
    </row>
    <row r="34" spans="1:4" x14ac:dyDescent="0.45">
      <c r="A34" s="95" t="s">
        <v>364</v>
      </c>
      <c r="B34" s="96" t="s">
        <v>6</v>
      </c>
      <c r="C34" s="96" t="s">
        <v>85</v>
      </c>
      <c r="D34" s="97">
        <v>1581558</v>
      </c>
    </row>
    <row r="35" spans="1:4" x14ac:dyDescent="0.45">
      <c r="A35" s="96" t="s">
        <v>365</v>
      </c>
      <c r="B35" s="96" t="s">
        <v>7</v>
      </c>
      <c r="C35" s="96" t="s">
        <v>111</v>
      </c>
      <c r="D35" s="97">
        <v>1588921</v>
      </c>
    </row>
    <row r="36" spans="1:4" x14ac:dyDescent="0.45">
      <c r="A36" s="95" t="s">
        <v>366</v>
      </c>
      <c r="B36" s="96" t="s">
        <v>6</v>
      </c>
      <c r="C36" s="96" t="s">
        <v>84</v>
      </c>
      <c r="D36" s="97">
        <v>1607666</v>
      </c>
    </row>
    <row r="37" spans="1:4" x14ac:dyDescent="0.45">
      <c r="A37" s="95" t="s">
        <v>441</v>
      </c>
      <c r="B37" s="96" t="s">
        <v>7</v>
      </c>
      <c r="C37" s="96" t="s">
        <v>342</v>
      </c>
      <c r="D37" s="97">
        <v>1150768</v>
      </c>
    </row>
    <row r="38" spans="1:4" x14ac:dyDescent="0.45">
      <c r="A38" s="95" t="s">
        <v>368</v>
      </c>
      <c r="B38" s="96" t="s">
        <v>7</v>
      </c>
      <c r="C38" s="96" t="s">
        <v>111</v>
      </c>
      <c r="D38" s="97">
        <v>929297</v>
      </c>
    </row>
    <row r="39" spans="1:4" x14ac:dyDescent="0.45">
      <c r="A39" s="95" t="s">
        <v>442</v>
      </c>
      <c r="B39" s="96" t="s">
        <v>6</v>
      </c>
      <c r="C39" s="96" t="s">
        <v>84</v>
      </c>
      <c r="D39" s="97">
        <v>904304</v>
      </c>
    </row>
    <row r="40" spans="1:4" x14ac:dyDescent="0.45">
      <c r="A40" s="96" t="s">
        <v>443</v>
      </c>
      <c r="B40" s="96" t="s">
        <v>7</v>
      </c>
      <c r="C40" s="96" t="s">
        <v>342</v>
      </c>
      <c r="D40" s="97">
        <v>813404</v>
      </c>
    </row>
    <row r="41" spans="1:4" x14ac:dyDescent="0.45">
      <c r="A41" s="96" t="s">
        <v>444</v>
      </c>
      <c r="B41" s="96" t="s">
        <v>445</v>
      </c>
      <c r="C41" s="96" t="s">
        <v>85</v>
      </c>
      <c r="D41" s="97">
        <v>1711065</v>
      </c>
    </row>
    <row r="42" spans="1:4" x14ac:dyDescent="0.45">
      <c r="A42" s="96" t="s">
        <v>446</v>
      </c>
      <c r="B42" s="96" t="s">
        <v>7</v>
      </c>
      <c r="C42" s="96" t="s">
        <v>85</v>
      </c>
      <c r="D42" s="97">
        <v>2035587</v>
      </c>
    </row>
    <row r="43" spans="1:4" x14ac:dyDescent="0.45">
      <c r="A43" s="95" t="s">
        <v>374</v>
      </c>
      <c r="B43" s="96" t="s">
        <v>6</v>
      </c>
      <c r="C43" s="96" t="s">
        <v>342</v>
      </c>
      <c r="D43" s="97">
        <v>1585904</v>
      </c>
    </row>
    <row r="44" spans="1:4" x14ac:dyDescent="0.45">
      <c r="A44" s="95" t="s">
        <v>375</v>
      </c>
      <c r="B44" s="96" t="s">
        <v>7</v>
      </c>
      <c r="C44" s="96" t="s">
        <v>85</v>
      </c>
      <c r="D44" s="97">
        <v>639067</v>
      </c>
    </row>
    <row r="45" spans="1:4" x14ac:dyDescent="0.45">
      <c r="A45" s="95" t="s">
        <v>376</v>
      </c>
      <c r="B45" s="96" t="s">
        <v>6</v>
      </c>
      <c r="C45" s="96" t="s">
        <v>84</v>
      </c>
      <c r="D45" s="97">
        <v>812719</v>
      </c>
    </row>
    <row r="46" spans="1:4" x14ac:dyDescent="0.45">
      <c r="A46" s="95" t="s">
        <v>377</v>
      </c>
      <c r="B46" s="96" t="s">
        <v>7</v>
      </c>
      <c r="C46" s="96" t="s">
        <v>85</v>
      </c>
      <c r="D46" s="97">
        <v>538691</v>
      </c>
    </row>
    <row r="47" spans="1:4" x14ac:dyDescent="0.45">
      <c r="A47" s="95" t="s">
        <v>447</v>
      </c>
      <c r="B47" s="96" t="s">
        <v>6</v>
      </c>
      <c r="C47" s="96" t="s">
        <v>85</v>
      </c>
      <c r="D47" s="97">
        <v>1768020</v>
      </c>
    </row>
    <row r="48" spans="1:4" x14ac:dyDescent="0.45">
      <c r="A48" s="96" t="s">
        <v>448</v>
      </c>
      <c r="B48" s="96" t="s">
        <v>440</v>
      </c>
      <c r="C48" s="96" t="s">
        <v>85</v>
      </c>
      <c r="D48" s="97">
        <v>1622941</v>
      </c>
    </row>
    <row r="49" spans="1:4" x14ac:dyDescent="0.45">
      <c r="A49" s="95" t="s">
        <v>381</v>
      </c>
      <c r="B49" s="96" t="s">
        <v>6</v>
      </c>
      <c r="C49" s="96" t="s">
        <v>342</v>
      </c>
      <c r="D49" s="97">
        <v>1709064</v>
      </c>
    </row>
    <row r="50" spans="1:4" x14ac:dyDescent="0.45">
      <c r="A50" s="95" t="s">
        <v>382</v>
      </c>
      <c r="B50" s="96" t="s">
        <v>7</v>
      </c>
      <c r="C50" s="96" t="s">
        <v>111</v>
      </c>
      <c r="D50" s="97">
        <v>1189806</v>
      </c>
    </row>
    <row r="51" spans="1:4" x14ac:dyDescent="0.45">
      <c r="A51" s="95" t="s">
        <v>383</v>
      </c>
      <c r="B51" s="96" t="s">
        <v>7</v>
      </c>
      <c r="C51" s="96" t="s">
        <v>111</v>
      </c>
      <c r="D51" s="97">
        <v>1271771</v>
      </c>
    </row>
    <row r="52" spans="1:4" x14ac:dyDescent="0.45">
      <c r="A52" s="95" t="s">
        <v>384</v>
      </c>
      <c r="B52" s="96" t="s">
        <v>7</v>
      </c>
      <c r="C52" s="96" t="s">
        <v>85</v>
      </c>
      <c r="D52" s="97">
        <v>311003</v>
      </c>
    </row>
    <row r="53" spans="1:4" x14ac:dyDescent="0.45">
      <c r="A53" s="96" t="s">
        <v>385</v>
      </c>
      <c r="B53" s="96" t="s">
        <v>7</v>
      </c>
      <c r="C53" s="96" t="s">
        <v>84</v>
      </c>
      <c r="D53" s="97">
        <v>1871482</v>
      </c>
    </row>
    <row r="54" spans="1:4" x14ac:dyDescent="0.45">
      <c r="A54" s="95" t="s">
        <v>386</v>
      </c>
      <c r="B54" s="96" t="s">
        <v>6</v>
      </c>
      <c r="C54" s="96" t="s">
        <v>84</v>
      </c>
      <c r="D54" s="97">
        <v>902667</v>
      </c>
    </row>
    <row r="55" spans="1:4" x14ac:dyDescent="0.45">
      <c r="A55" s="95" t="s">
        <v>387</v>
      </c>
      <c r="B55" s="96" t="s">
        <v>6</v>
      </c>
      <c r="C55" s="96" t="s">
        <v>111</v>
      </c>
      <c r="D55" s="97">
        <v>1790580</v>
      </c>
    </row>
    <row r="56" spans="1:4" x14ac:dyDescent="0.45">
      <c r="A56" s="95" t="s">
        <v>388</v>
      </c>
      <c r="B56" s="96" t="s">
        <v>7</v>
      </c>
      <c r="C56" s="96" t="s">
        <v>84</v>
      </c>
      <c r="D56" s="97">
        <v>1002969</v>
      </c>
    </row>
    <row r="57" spans="1:4" x14ac:dyDescent="0.45">
      <c r="A57" s="95" t="s">
        <v>449</v>
      </c>
      <c r="B57" s="96" t="s">
        <v>6</v>
      </c>
      <c r="C57" s="96" t="s">
        <v>111</v>
      </c>
      <c r="D57" s="97">
        <v>1469149</v>
      </c>
    </row>
    <row r="58" spans="1:4" x14ac:dyDescent="0.45">
      <c r="A58" s="95" t="s">
        <v>390</v>
      </c>
      <c r="B58" s="96" t="s">
        <v>7</v>
      </c>
      <c r="C58" s="96" t="s">
        <v>84</v>
      </c>
      <c r="D58" s="97">
        <v>522313</v>
      </c>
    </row>
    <row r="59" spans="1:4" x14ac:dyDescent="0.45">
      <c r="A59" s="95" t="s">
        <v>391</v>
      </c>
      <c r="B59" s="96" t="s">
        <v>7</v>
      </c>
      <c r="C59" s="96" t="s">
        <v>85</v>
      </c>
      <c r="D59" s="97">
        <v>955957</v>
      </c>
    </row>
    <row r="60" spans="1:4" x14ac:dyDescent="0.45">
      <c r="A60" s="95" t="s">
        <v>392</v>
      </c>
      <c r="B60" s="96" t="s">
        <v>7</v>
      </c>
      <c r="C60" s="96" t="s">
        <v>84</v>
      </c>
      <c r="D60" s="97">
        <v>860145</v>
      </c>
    </row>
    <row r="61" spans="1:4" x14ac:dyDescent="0.45">
      <c r="A61" s="96" t="s">
        <v>450</v>
      </c>
      <c r="B61" s="96" t="s">
        <v>6</v>
      </c>
      <c r="C61" s="96" t="s">
        <v>342</v>
      </c>
      <c r="D61" s="97">
        <v>389612</v>
      </c>
    </row>
    <row r="62" spans="1:4" x14ac:dyDescent="0.45">
      <c r="A62" s="95" t="s">
        <v>394</v>
      </c>
      <c r="B62" s="96" t="s">
        <v>7</v>
      </c>
      <c r="C62" s="96" t="s">
        <v>111</v>
      </c>
      <c r="D62" s="97">
        <v>1884055</v>
      </c>
    </row>
    <row r="63" spans="1:4" x14ac:dyDescent="0.45">
      <c r="A63" s="95" t="s">
        <v>395</v>
      </c>
      <c r="B63" s="96" t="s">
        <v>7</v>
      </c>
      <c r="C63" s="96" t="s">
        <v>85</v>
      </c>
      <c r="D63" s="97">
        <v>849478</v>
      </c>
    </row>
    <row r="64" spans="1:4" x14ac:dyDescent="0.45">
      <c r="A64" s="95" t="s">
        <v>396</v>
      </c>
      <c r="B64" s="96" t="s">
        <v>6</v>
      </c>
      <c r="C64" s="96" t="s">
        <v>111</v>
      </c>
      <c r="D64" s="97">
        <v>1395648</v>
      </c>
    </row>
    <row r="65" spans="1:4" x14ac:dyDescent="0.45">
      <c r="A65" s="95" t="s">
        <v>397</v>
      </c>
      <c r="B65" s="96" t="s">
        <v>6</v>
      </c>
      <c r="C65" s="96" t="s">
        <v>85</v>
      </c>
      <c r="D65" s="97">
        <v>2316141</v>
      </c>
    </row>
    <row r="66" spans="1:4" x14ac:dyDescent="0.45">
      <c r="A66" s="95" t="s">
        <v>398</v>
      </c>
      <c r="B66" s="96" t="s">
        <v>6</v>
      </c>
      <c r="C66" s="96" t="s">
        <v>85</v>
      </c>
      <c r="D66" s="97">
        <v>876189</v>
      </c>
    </row>
    <row r="67" spans="1:4" x14ac:dyDescent="0.45">
      <c r="A67" s="95" t="s">
        <v>399</v>
      </c>
      <c r="B67" s="96" t="s">
        <v>7</v>
      </c>
      <c r="C67" s="96" t="s">
        <v>84</v>
      </c>
      <c r="D67" s="97">
        <v>2285358</v>
      </c>
    </row>
    <row r="68" spans="1:4" x14ac:dyDescent="0.45">
      <c r="A68" s="95" t="s">
        <v>400</v>
      </c>
      <c r="B68" s="96" t="s">
        <v>7</v>
      </c>
      <c r="C68" s="96" t="s">
        <v>342</v>
      </c>
      <c r="D68" s="97">
        <v>1118995</v>
      </c>
    </row>
    <row r="69" spans="1:4" x14ac:dyDescent="0.45">
      <c r="A69" s="95" t="s">
        <v>401</v>
      </c>
      <c r="B69" s="96" t="s">
        <v>7</v>
      </c>
      <c r="C69" s="96" t="s">
        <v>84</v>
      </c>
      <c r="D69" s="97">
        <v>868223</v>
      </c>
    </row>
    <row r="70" spans="1:4" x14ac:dyDescent="0.45">
      <c r="A70" s="95" t="s">
        <v>402</v>
      </c>
      <c r="B70" s="96" t="s">
        <v>6</v>
      </c>
      <c r="C70" s="96" t="s">
        <v>111</v>
      </c>
      <c r="D70" s="97">
        <v>1020882</v>
      </c>
    </row>
    <row r="71" spans="1:4" x14ac:dyDescent="0.45">
      <c r="A71" s="95" t="s">
        <v>403</v>
      </c>
      <c r="B71" s="96" t="s">
        <v>7</v>
      </c>
      <c r="C71" s="96" t="s">
        <v>85</v>
      </c>
      <c r="D71" s="97">
        <v>2300336</v>
      </c>
    </row>
    <row r="72" spans="1:4" x14ac:dyDescent="0.45">
      <c r="A72" s="95" t="s">
        <v>404</v>
      </c>
      <c r="B72" s="96" t="s">
        <v>7</v>
      </c>
      <c r="C72" s="96" t="s">
        <v>111</v>
      </c>
      <c r="D72" s="97">
        <v>702668</v>
      </c>
    </row>
    <row r="73" spans="1:4" x14ac:dyDescent="0.45">
      <c r="A73" s="95" t="s">
        <v>405</v>
      </c>
      <c r="B73" s="96" t="s">
        <v>7</v>
      </c>
      <c r="C73" s="96" t="s">
        <v>85</v>
      </c>
      <c r="D73" s="97">
        <v>766813</v>
      </c>
    </row>
    <row r="74" spans="1:4" x14ac:dyDescent="0.45">
      <c r="A74" s="95" t="s">
        <v>406</v>
      </c>
      <c r="B74" s="96" t="s">
        <v>7</v>
      </c>
      <c r="C74" s="96" t="s">
        <v>84</v>
      </c>
      <c r="D74" s="97">
        <v>1038096</v>
      </c>
    </row>
    <row r="75" spans="1:4" x14ac:dyDescent="0.45">
      <c r="A75" s="95" t="s">
        <v>407</v>
      </c>
      <c r="B75" s="96" t="s">
        <v>7</v>
      </c>
      <c r="C75" s="96" t="s">
        <v>111</v>
      </c>
      <c r="D75" s="97">
        <v>2122351</v>
      </c>
    </row>
    <row r="76" spans="1:4" x14ac:dyDescent="0.45">
      <c r="A76" s="95" t="s">
        <v>408</v>
      </c>
      <c r="B76" s="96" t="s">
        <v>7</v>
      </c>
      <c r="C76" s="96" t="s">
        <v>111</v>
      </c>
      <c r="D76" s="97">
        <v>2043802</v>
      </c>
    </row>
    <row r="77" spans="1:4" x14ac:dyDescent="0.45">
      <c r="A77" s="95" t="s">
        <v>409</v>
      </c>
      <c r="B77" s="96" t="s">
        <v>6</v>
      </c>
      <c r="C77" s="96" t="s">
        <v>85</v>
      </c>
      <c r="D77" s="97">
        <v>801593</v>
      </c>
    </row>
    <row r="78" spans="1:4" x14ac:dyDescent="0.45">
      <c r="A78" s="95" t="s">
        <v>410</v>
      </c>
      <c r="B78" s="96" t="s">
        <v>7</v>
      </c>
      <c r="C78" s="96" t="s">
        <v>111</v>
      </c>
      <c r="D78" s="97">
        <v>988564</v>
      </c>
    </row>
    <row r="79" spans="1:4" x14ac:dyDescent="0.45">
      <c r="A79" s="95" t="s">
        <v>411</v>
      </c>
      <c r="B79" s="96" t="s">
        <v>6</v>
      </c>
      <c r="C79" s="96" t="s">
        <v>111</v>
      </c>
      <c r="D79" s="97">
        <v>1197731</v>
      </c>
    </row>
    <row r="80" spans="1:4" x14ac:dyDescent="0.45">
      <c r="A80" s="95" t="s">
        <v>412</v>
      </c>
      <c r="B80" s="96" t="s">
        <v>7</v>
      </c>
      <c r="C80" s="96" t="s">
        <v>111</v>
      </c>
      <c r="D80" s="97">
        <v>797530</v>
      </c>
    </row>
    <row r="81" spans="1:4" x14ac:dyDescent="0.45">
      <c r="A81" s="95" t="s">
        <v>413</v>
      </c>
      <c r="B81" s="96" t="s">
        <v>7</v>
      </c>
      <c r="C81" s="96" t="s">
        <v>84</v>
      </c>
      <c r="D81" s="97">
        <v>1614237</v>
      </c>
    </row>
    <row r="82" spans="1:4" x14ac:dyDescent="0.45">
      <c r="A82" s="95" t="s">
        <v>414</v>
      </c>
      <c r="B82" s="96" t="s">
        <v>7</v>
      </c>
      <c r="C82" s="96" t="s">
        <v>84</v>
      </c>
      <c r="D82" s="97">
        <v>1252896</v>
      </c>
    </row>
    <row r="83" spans="1:4" x14ac:dyDescent="0.45">
      <c r="A83" s="95" t="s">
        <v>415</v>
      </c>
      <c r="B83" s="96" t="s">
        <v>7</v>
      </c>
      <c r="C83" s="96" t="s">
        <v>84</v>
      </c>
      <c r="D83" s="97">
        <v>1266205</v>
      </c>
    </row>
    <row r="84" spans="1:4" x14ac:dyDescent="0.45">
      <c r="A84" s="95" t="s">
        <v>416</v>
      </c>
      <c r="B84" s="96" t="s">
        <v>6</v>
      </c>
      <c r="C84" s="96" t="s">
        <v>342</v>
      </c>
      <c r="D84" s="97">
        <v>818455</v>
      </c>
    </row>
    <row r="85" spans="1:4" x14ac:dyDescent="0.45">
      <c r="A85" s="95" t="s">
        <v>417</v>
      </c>
      <c r="B85" s="95" t="s">
        <v>6</v>
      </c>
      <c r="C85" s="96" t="s">
        <v>84</v>
      </c>
      <c r="D85" s="97">
        <v>1935691</v>
      </c>
    </row>
    <row r="86" spans="1:4" x14ac:dyDescent="0.45">
      <c r="A86" s="95" t="s">
        <v>418</v>
      </c>
      <c r="B86" s="96" t="s">
        <v>7</v>
      </c>
      <c r="C86" s="96" t="s">
        <v>342</v>
      </c>
      <c r="D86" s="97">
        <v>1890186</v>
      </c>
    </row>
    <row r="87" spans="1:4" x14ac:dyDescent="0.45">
      <c r="A87" s="95" t="s">
        <v>419</v>
      </c>
      <c r="B87" s="96" t="s">
        <v>7</v>
      </c>
      <c r="C87" s="96" t="s">
        <v>342</v>
      </c>
      <c r="D87" s="97">
        <v>976709</v>
      </c>
    </row>
    <row r="88" spans="1:4" x14ac:dyDescent="0.45">
      <c r="A88" s="95" t="s">
        <v>420</v>
      </c>
      <c r="B88" s="96" t="s">
        <v>7</v>
      </c>
      <c r="C88" s="96" t="s">
        <v>342</v>
      </c>
      <c r="D88" s="97">
        <v>1391806</v>
      </c>
    </row>
    <row r="89" spans="1:4" x14ac:dyDescent="0.45">
      <c r="A89" s="95" t="s">
        <v>421</v>
      </c>
      <c r="B89" s="96" t="s">
        <v>7</v>
      </c>
      <c r="C89" s="96" t="s">
        <v>342</v>
      </c>
      <c r="D89" s="97">
        <v>1459757</v>
      </c>
    </row>
    <row r="90" spans="1:4" x14ac:dyDescent="0.45">
      <c r="A90" s="95" t="s">
        <v>422</v>
      </c>
      <c r="B90" s="96" t="s">
        <v>7</v>
      </c>
      <c r="C90" s="96" t="s">
        <v>85</v>
      </c>
      <c r="D90" s="97">
        <v>991595</v>
      </c>
    </row>
    <row r="91" spans="1:4" x14ac:dyDescent="0.45">
      <c r="A91" s="95" t="s">
        <v>423</v>
      </c>
      <c r="B91" s="96" t="s">
        <v>7</v>
      </c>
      <c r="C91" s="96" t="s">
        <v>342</v>
      </c>
      <c r="D91" s="97">
        <v>1340232</v>
      </c>
    </row>
    <row r="92" spans="1:4" x14ac:dyDescent="0.45">
      <c r="A92" s="95" t="s">
        <v>424</v>
      </c>
      <c r="B92" s="96" t="s">
        <v>7</v>
      </c>
      <c r="C92" s="96" t="s">
        <v>111</v>
      </c>
      <c r="D92" s="97">
        <v>1673225</v>
      </c>
    </row>
    <row r="93" spans="1:4" x14ac:dyDescent="0.45">
      <c r="A93" s="95" t="s">
        <v>425</v>
      </c>
      <c r="B93" s="96" t="s">
        <v>6</v>
      </c>
      <c r="C93" s="96" t="s">
        <v>342</v>
      </c>
      <c r="D93" s="97">
        <v>800171</v>
      </c>
    </row>
    <row r="94" spans="1:4" x14ac:dyDescent="0.45">
      <c r="A94" s="95" t="s">
        <v>426</v>
      </c>
      <c r="B94" s="96" t="s">
        <v>7</v>
      </c>
      <c r="C94" s="96" t="s">
        <v>84</v>
      </c>
      <c r="D94" s="97">
        <v>1722728</v>
      </c>
    </row>
    <row r="95" spans="1:4" x14ac:dyDescent="0.45">
      <c r="A95" s="96" t="s">
        <v>451</v>
      </c>
      <c r="B95" s="96" t="s">
        <v>6</v>
      </c>
      <c r="C95" s="96" t="s">
        <v>84</v>
      </c>
      <c r="D95" s="97">
        <v>940084</v>
      </c>
    </row>
    <row r="96" spans="1:4" x14ac:dyDescent="0.45">
      <c r="A96" s="95" t="s">
        <v>428</v>
      </c>
      <c r="B96" s="96" t="s">
        <v>7</v>
      </c>
      <c r="C96" s="96" t="s">
        <v>342</v>
      </c>
      <c r="D96" s="97">
        <v>466256</v>
      </c>
    </row>
    <row r="97" spans="1:4" x14ac:dyDescent="0.45">
      <c r="A97" s="95" t="s">
        <v>429</v>
      </c>
      <c r="B97" s="96" t="s">
        <v>6</v>
      </c>
      <c r="C97" s="96" t="s">
        <v>111</v>
      </c>
      <c r="D97" s="97">
        <v>902406</v>
      </c>
    </row>
    <row r="98" spans="1:4" x14ac:dyDescent="0.45">
      <c r="A98" s="96" t="s">
        <v>430</v>
      </c>
      <c r="B98" s="96" t="s">
        <v>6</v>
      </c>
      <c r="C98" s="96" t="s">
        <v>84</v>
      </c>
      <c r="D98" s="97">
        <v>1282209</v>
      </c>
    </row>
    <row r="99" spans="1:4" x14ac:dyDescent="0.45">
      <c r="A99" s="95" t="s">
        <v>431</v>
      </c>
      <c r="B99" s="96" t="s">
        <v>7</v>
      </c>
      <c r="C99" s="96" t="s">
        <v>342</v>
      </c>
      <c r="D99" s="97">
        <v>1699289</v>
      </c>
    </row>
    <row r="100" spans="1:4" x14ac:dyDescent="0.45">
      <c r="A100" s="95" t="s">
        <v>432</v>
      </c>
      <c r="B100" s="96" t="s">
        <v>7</v>
      </c>
      <c r="C100" s="96" t="s">
        <v>84</v>
      </c>
      <c r="D100" s="97">
        <v>1122010</v>
      </c>
    </row>
    <row r="101" spans="1:4" x14ac:dyDescent="0.45">
      <c r="A101" s="95" t="s">
        <v>433</v>
      </c>
      <c r="B101" s="96" t="s">
        <v>7</v>
      </c>
      <c r="C101" s="96" t="s">
        <v>84</v>
      </c>
      <c r="D101" s="97">
        <v>1926614</v>
      </c>
    </row>
  </sheetData>
  <phoneticPr fontId="3" type="noConversion"/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>
    <tabColor rgb="FF00B0F0"/>
  </sheetPr>
  <dimension ref="A1:I101"/>
  <sheetViews>
    <sheetView workbookViewId="0">
      <selection activeCell="G3" sqref="G3"/>
    </sheetView>
  </sheetViews>
  <sheetFormatPr defaultRowHeight="16.75" x14ac:dyDescent="0.4"/>
  <cols>
    <col min="1" max="3" width="9" style="94"/>
    <col min="4" max="4" width="10.85546875" style="94" bestFit="1" customWidth="1"/>
    <col min="5" max="5" width="9" style="94"/>
    <col min="6" max="7" width="7.7109375" style="94" customWidth="1"/>
    <col min="8" max="8" width="3.640625" style="94" customWidth="1"/>
    <col min="9" max="9" width="5.7109375" style="94" customWidth="1"/>
    <col min="10" max="254" width="9" style="94"/>
    <col min="255" max="255" width="10.85546875" style="94" bestFit="1" customWidth="1"/>
    <col min="256" max="256" width="9" style="94"/>
    <col min="257" max="259" width="8.2109375" style="94" customWidth="1"/>
    <col min="260" max="261" width="6" style="94" customWidth="1"/>
    <col min="262" max="510" width="9" style="94"/>
    <col min="511" max="511" width="10.85546875" style="94" bestFit="1" customWidth="1"/>
    <col min="512" max="512" width="9" style="94"/>
    <col min="513" max="515" width="8.2109375" style="94" customWidth="1"/>
    <col min="516" max="517" width="6" style="94" customWidth="1"/>
    <col min="518" max="766" width="9" style="94"/>
    <col min="767" max="767" width="10.85546875" style="94" bestFit="1" customWidth="1"/>
    <col min="768" max="768" width="9" style="94"/>
    <col min="769" max="771" width="8.2109375" style="94" customWidth="1"/>
    <col min="772" max="773" width="6" style="94" customWidth="1"/>
    <col min="774" max="1022" width="9" style="94"/>
    <col min="1023" max="1023" width="10.85546875" style="94" bestFit="1" customWidth="1"/>
    <col min="1024" max="1024" width="9" style="94"/>
    <col min="1025" max="1027" width="8.2109375" style="94" customWidth="1"/>
    <col min="1028" max="1029" width="6" style="94" customWidth="1"/>
    <col min="1030" max="1278" width="9" style="94"/>
    <col min="1279" max="1279" width="10.85546875" style="94" bestFit="1" customWidth="1"/>
    <col min="1280" max="1280" width="9" style="94"/>
    <col min="1281" max="1283" width="8.2109375" style="94" customWidth="1"/>
    <col min="1284" max="1285" width="6" style="94" customWidth="1"/>
    <col min="1286" max="1534" width="9" style="94"/>
    <col min="1535" max="1535" width="10.85546875" style="94" bestFit="1" customWidth="1"/>
    <col min="1536" max="1536" width="9" style="94"/>
    <col min="1537" max="1539" width="8.2109375" style="94" customWidth="1"/>
    <col min="1540" max="1541" width="6" style="94" customWidth="1"/>
    <col min="1542" max="1790" width="9" style="94"/>
    <col min="1791" max="1791" width="10.85546875" style="94" bestFit="1" customWidth="1"/>
    <col min="1792" max="1792" width="9" style="94"/>
    <col min="1793" max="1795" width="8.2109375" style="94" customWidth="1"/>
    <col min="1796" max="1797" width="6" style="94" customWidth="1"/>
    <col min="1798" max="2046" width="9" style="94"/>
    <col min="2047" max="2047" width="10.85546875" style="94" bestFit="1" customWidth="1"/>
    <col min="2048" max="2048" width="9" style="94"/>
    <col min="2049" max="2051" width="8.2109375" style="94" customWidth="1"/>
    <col min="2052" max="2053" width="6" style="94" customWidth="1"/>
    <col min="2054" max="2302" width="9" style="94"/>
    <col min="2303" max="2303" width="10.85546875" style="94" bestFit="1" customWidth="1"/>
    <col min="2304" max="2304" width="9" style="94"/>
    <col min="2305" max="2307" width="8.2109375" style="94" customWidth="1"/>
    <col min="2308" max="2309" width="6" style="94" customWidth="1"/>
    <col min="2310" max="2558" width="9" style="94"/>
    <col min="2559" max="2559" width="10.85546875" style="94" bestFit="1" customWidth="1"/>
    <col min="2560" max="2560" width="9" style="94"/>
    <col min="2561" max="2563" width="8.2109375" style="94" customWidth="1"/>
    <col min="2564" max="2565" width="6" style="94" customWidth="1"/>
    <col min="2566" max="2814" width="9" style="94"/>
    <col min="2815" max="2815" width="10.85546875" style="94" bestFit="1" customWidth="1"/>
    <col min="2816" max="2816" width="9" style="94"/>
    <col min="2817" max="2819" width="8.2109375" style="94" customWidth="1"/>
    <col min="2820" max="2821" width="6" style="94" customWidth="1"/>
    <col min="2822" max="3070" width="9" style="94"/>
    <col min="3071" max="3071" width="10.85546875" style="94" bestFit="1" customWidth="1"/>
    <col min="3072" max="3072" width="9" style="94"/>
    <col min="3073" max="3075" width="8.2109375" style="94" customWidth="1"/>
    <col min="3076" max="3077" width="6" style="94" customWidth="1"/>
    <col min="3078" max="3326" width="9" style="94"/>
    <col min="3327" max="3327" width="10.85546875" style="94" bestFit="1" customWidth="1"/>
    <col min="3328" max="3328" width="9" style="94"/>
    <col min="3329" max="3331" width="8.2109375" style="94" customWidth="1"/>
    <col min="3332" max="3333" width="6" style="94" customWidth="1"/>
    <col min="3334" max="3582" width="9" style="94"/>
    <col min="3583" max="3583" width="10.85546875" style="94" bestFit="1" customWidth="1"/>
    <col min="3584" max="3584" width="9" style="94"/>
    <col min="3585" max="3587" width="8.2109375" style="94" customWidth="1"/>
    <col min="3588" max="3589" width="6" style="94" customWidth="1"/>
    <col min="3590" max="3838" width="9" style="94"/>
    <col min="3839" max="3839" width="10.85546875" style="94" bestFit="1" customWidth="1"/>
    <col min="3840" max="3840" width="9" style="94"/>
    <col min="3841" max="3843" width="8.2109375" style="94" customWidth="1"/>
    <col min="3844" max="3845" width="6" style="94" customWidth="1"/>
    <col min="3846" max="4094" width="9" style="94"/>
    <col min="4095" max="4095" width="10.85546875" style="94" bestFit="1" customWidth="1"/>
    <col min="4096" max="4096" width="9" style="94"/>
    <col min="4097" max="4099" width="8.2109375" style="94" customWidth="1"/>
    <col min="4100" max="4101" width="6" style="94" customWidth="1"/>
    <col min="4102" max="4350" width="9" style="94"/>
    <col min="4351" max="4351" width="10.85546875" style="94" bestFit="1" customWidth="1"/>
    <col min="4352" max="4352" width="9" style="94"/>
    <col min="4353" max="4355" width="8.2109375" style="94" customWidth="1"/>
    <col min="4356" max="4357" width="6" style="94" customWidth="1"/>
    <col min="4358" max="4606" width="9" style="94"/>
    <col min="4607" max="4607" width="10.85546875" style="94" bestFit="1" customWidth="1"/>
    <col min="4608" max="4608" width="9" style="94"/>
    <col min="4609" max="4611" width="8.2109375" style="94" customWidth="1"/>
    <col min="4612" max="4613" width="6" style="94" customWidth="1"/>
    <col min="4614" max="4862" width="9" style="94"/>
    <col min="4863" max="4863" width="10.85546875" style="94" bestFit="1" customWidth="1"/>
    <col min="4864" max="4864" width="9" style="94"/>
    <col min="4865" max="4867" width="8.2109375" style="94" customWidth="1"/>
    <col min="4868" max="4869" width="6" style="94" customWidth="1"/>
    <col min="4870" max="5118" width="9" style="94"/>
    <col min="5119" max="5119" width="10.85546875" style="94" bestFit="1" customWidth="1"/>
    <col min="5120" max="5120" width="9" style="94"/>
    <col min="5121" max="5123" width="8.2109375" style="94" customWidth="1"/>
    <col min="5124" max="5125" width="6" style="94" customWidth="1"/>
    <col min="5126" max="5374" width="9" style="94"/>
    <col min="5375" max="5375" width="10.85546875" style="94" bestFit="1" customWidth="1"/>
    <col min="5376" max="5376" width="9" style="94"/>
    <col min="5377" max="5379" width="8.2109375" style="94" customWidth="1"/>
    <col min="5380" max="5381" width="6" style="94" customWidth="1"/>
    <col min="5382" max="5630" width="9" style="94"/>
    <col min="5631" max="5631" width="10.85546875" style="94" bestFit="1" customWidth="1"/>
    <col min="5632" max="5632" width="9" style="94"/>
    <col min="5633" max="5635" width="8.2109375" style="94" customWidth="1"/>
    <col min="5636" max="5637" width="6" style="94" customWidth="1"/>
    <col min="5638" max="5886" width="9" style="94"/>
    <col min="5887" max="5887" width="10.85546875" style="94" bestFit="1" customWidth="1"/>
    <col min="5888" max="5888" width="9" style="94"/>
    <col min="5889" max="5891" width="8.2109375" style="94" customWidth="1"/>
    <col min="5892" max="5893" width="6" style="94" customWidth="1"/>
    <col min="5894" max="6142" width="9" style="94"/>
    <col min="6143" max="6143" width="10.85546875" style="94" bestFit="1" customWidth="1"/>
    <col min="6144" max="6144" width="9" style="94"/>
    <col min="6145" max="6147" width="8.2109375" style="94" customWidth="1"/>
    <col min="6148" max="6149" width="6" style="94" customWidth="1"/>
    <col min="6150" max="6398" width="9" style="94"/>
    <col min="6399" max="6399" width="10.85546875" style="94" bestFit="1" customWidth="1"/>
    <col min="6400" max="6400" width="9" style="94"/>
    <col min="6401" max="6403" width="8.2109375" style="94" customWidth="1"/>
    <col min="6404" max="6405" width="6" style="94" customWidth="1"/>
    <col min="6406" max="6654" width="9" style="94"/>
    <col min="6655" max="6655" width="10.85546875" style="94" bestFit="1" customWidth="1"/>
    <col min="6656" max="6656" width="9" style="94"/>
    <col min="6657" max="6659" width="8.2109375" style="94" customWidth="1"/>
    <col min="6660" max="6661" width="6" style="94" customWidth="1"/>
    <col min="6662" max="6910" width="9" style="94"/>
    <col min="6911" max="6911" width="10.85546875" style="94" bestFit="1" customWidth="1"/>
    <col min="6912" max="6912" width="9" style="94"/>
    <col min="6913" max="6915" width="8.2109375" style="94" customWidth="1"/>
    <col min="6916" max="6917" width="6" style="94" customWidth="1"/>
    <col min="6918" max="7166" width="9" style="94"/>
    <col min="7167" max="7167" width="10.85546875" style="94" bestFit="1" customWidth="1"/>
    <col min="7168" max="7168" width="9" style="94"/>
    <col min="7169" max="7171" width="8.2109375" style="94" customWidth="1"/>
    <col min="7172" max="7173" width="6" style="94" customWidth="1"/>
    <col min="7174" max="7422" width="9" style="94"/>
    <col min="7423" max="7423" width="10.85546875" style="94" bestFit="1" customWidth="1"/>
    <col min="7424" max="7424" width="9" style="94"/>
    <col min="7425" max="7427" width="8.2109375" style="94" customWidth="1"/>
    <col min="7428" max="7429" width="6" style="94" customWidth="1"/>
    <col min="7430" max="7678" width="9" style="94"/>
    <col min="7679" max="7679" width="10.85546875" style="94" bestFit="1" customWidth="1"/>
    <col min="7680" max="7680" width="9" style="94"/>
    <col min="7681" max="7683" width="8.2109375" style="94" customWidth="1"/>
    <col min="7684" max="7685" width="6" style="94" customWidth="1"/>
    <col min="7686" max="7934" width="9" style="94"/>
    <col min="7935" max="7935" width="10.85546875" style="94" bestFit="1" customWidth="1"/>
    <col min="7936" max="7936" width="9" style="94"/>
    <col min="7937" max="7939" width="8.2109375" style="94" customWidth="1"/>
    <col min="7940" max="7941" width="6" style="94" customWidth="1"/>
    <col min="7942" max="8190" width="9" style="94"/>
    <col min="8191" max="8191" width="10.85546875" style="94" bestFit="1" customWidth="1"/>
    <col min="8192" max="8192" width="9" style="94"/>
    <col min="8193" max="8195" width="8.2109375" style="94" customWidth="1"/>
    <col min="8196" max="8197" width="6" style="94" customWidth="1"/>
    <col min="8198" max="8446" width="9" style="94"/>
    <col min="8447" max="8447" width="10.85546875" style="94" bestFit="1" customWidth="1"/>
    <col min="8448" max="8448" width="9" style="94"/>
    <col min="8449" max="8451" width="8.2109375" style="94" customWidth="1"/>
    <col min="8452" max="8453" width="6" style="94" customWidth="1"/>
    <col min="8454" max="8702" width="9" style="94"/>
    <col min="8703" max="8703" width="10.85546875" style="94" bestFit="1" customWidth="1"/>
    <col min="8704" max="8704" width="9" style="94"/>
    <col min="8705" max="8707" width="8.2109375" style="94" customWidth="1"/>
    <col min="8708" max="8709" width="6" style="94" customWidth="1"/>
    <col min="8710" max="8958" width="9" style="94"/>
    <col min="8959" max="8959" width="10.85546875" style="94" bestFit="1" customWidth="1"/>
    <col min="8960" max="8960" width="9" style="94"/>
    <col min="8961" max="8963" width="8.2109375" style="94" customWidth="1"/>
    <col min="8964" max="8965" width="6" style="94" customWidth="1"/>
    <col min="8966" max="9214" width="9" style="94"/>
    <col min="9215" max="9215" width="10.85546875" style="94" bestFit="1" customWidth="1"/>
    <col min="9216" max="9216" width="9" style="94"/>
    <col min="9217" max="9219" width="8.2109375" style="94" customWidth="1"/>
    <col min="9220" max="9221" width="6" style="94" customWidth="1"/>
    <col min="9222" max="9470" width="9" style="94"/>
    <col min="9471" max="9471" width="10.85546875" style="94" bestFit="1" customWidth="1"/>
    <col min="9472" max="9472" width="9" style="94"/>
    <col min="9473" max="9475" width="8.2109375" style="94" customWidth="1"/>
    <col min="9476" max="9477" width="6" style="94" customWidth="1"/>
    <col min="9478" max="9726" width="9" style="94"/>
    <col min="9727" max="9727" width="10.85546875" style="94" bestFit="1" customWidth="1"/>
    <col min="9728" max="9728" width="9" style="94"/>
    <col min="9729" max="9731" width="8.2109375" style="94" customWidth="1"/>
    <col min="9732" max="9733" width="6" style="94" customWidth="1"/>
    <col min="9734" max="9982" width="9" style="94"/>
    <col min="9983" max="9983" width="10.85546875" style="94" bestFit="1" customWidth="1"/>
    <col min="9984" max="9984" width="9" style="94"/>
    <col min="9985" max="9987" width="8.2109375" style="94" customWidth="1"/>
    <col min="9988" max="9989" width="6" style="94" customWidth="1"/>
    <col min="9990" max="10238" width="9" style="94"/>
    <col min="10239" max="10239" width="10.85546875" style="94" bestFit="1" customWidth="1"/>
    <col min="10240" max="10240" width="9" style="94"/>
    <col min="10241" max="10243" width="8.2109375" style="94" customWidth="1"/>
    <col min="10244" max="10245" width="6" style="94" customWidth="1"/>
    <col min="10246" max="10494" width="9" style="94"/>
    <col min="10495" max="10495" width="10.85546875" style="94" bestFit="1" customWidth="1"/>
    <col min="10496" max="10496" width="9" style="94"/>
    <col min="10497" max="10499" width="8.2109375" style="94" customWidth="1"/>
    <col min="10500" max="10501" width="6" style="94" customWidth="1"/>
    <col min="10502" max="10750" width="9" style="94"/>
    <col min="10751" max="10751" width="10.85546875" style="94" bestFit="1" customWidth="1"/>
    <col min="10752" max="10752" width="9" style="94"/>
    <col min="10753" max="10755" width="8.2109375" style="94" customWidth="1"/>
    <col min="10756" max="10757" width="6" style="94" customWidth="1"/>
    <col min="10758" max="11006" width="9" style="94"/>
    <col min="11007" max="11007" width="10.85546875" style="94" bestFit="1" customWidth="1"/>
    <col min="11008" max="11008" width="9" style="94"/>
    <col min="11009" max="11011" width="8.2109375" style="94" customWidth="1"/>
    <col min="11012" max="11013" width="6" style="94" customWidth="1"/>
    <col min="11014" max="11262" width="9" style="94"/>
    <col min="11263" max="11263" width="10.85546875" style="94" bestFit="1" customWidth="1"/>
    <col min="11264" max="11264" width="9" style="94"/>
    <col min="11265" max="11267" width="8.2109375" style="94" customWidth="1"/>
    <col min="11268" max="11269" width="6" style="94" customWidth="1"/>
    <col min="11270" max="11518" width="9" style="94"/>
    <col min="11519" max="11519" width="10.85546875" style="94" bestFit="1" customWidth="1"/>
    <col min="11520" max="11520" width="9" style="94"/>
    <col min="11521" max="11523" width="8.2109375" style="94" customWidth="1"/>
    <col min="11524" max="11525" width="6" style="94" customWidth="1"/>
    <col min="11526" max="11774" width="9" style="94"/>
    <col min="11775" max="11775" width="10.85546875" style="94" bestFit="1" customWidth="1"/>
    <col min="11776" max="11776" width="9" style="94"/>
    <col min="11777" max="11779" width="8.2109375" style="94" customWidth="1"/>
    <col min="11780" max="11781" width="6" style="94" customWidth="1"/>
    <col min="11782" max="12030" width="9" style="94"/>
    <col min="12031" max="12031" width="10.85546875" style="94" bestFit="1" customWidth="1"/>
    <col min="12032" max="12032" width="9" style="94"/>
    <col min="12033" max="12035" width="8.2109375" style="94" customWidth="1"/>
    <col min="12036" max="12037" width="6" style="94" customWidth="1"/>
    <col min="12038" max="12286" width="9" style="94"/>
    <col min="12287" max="12287" width="10.85546875" style="94" bestFit="1" customWidth="1"/>
    <col min="12288" max="12288" width="9" style="94"/>
    <col min="12289" max="12291" width="8.2109375" style="94" customWidth="1"/>
    <col min="12292" max="12293" width="6" style="94" customWidth="1"/>
    <col min="12294" max="12542" width="9" style="94"/>
    <col min="12543" max="12543" width="10.85546875" style="94" bestFit="1" customWidth="1"/>
    <col min="12544" max="12544" width="9" style="94"/>
    <col min="12545" max="12547" width="8.2109375" style="94" customWidth="1"/>
    <col min="12548" max="12549" width="6" style="94" customWidth="1"/>
    <col min="12550" max="12798" width="9" style="94"/>
    <col min="12799" max="12799" width="10.85546875" style="94" bestFit="1" customWidth="1"/>
    <col min="12800" max="12800" width="9" style="94"/>
    <col min="12801" max="12803" width="8.2109375" style="94" customWidth="1"/>
    <col min="12804" max="12805" width="6" style="94" customWidth="1"/>
    <col min="12806" max="13054" width="9" style="94"/>
    <col min="13055" max="13055" width="10.85546875" style="94" bestFit="1" customWidth="1"/>
    <col min="13056" max="13056" width="9" style="94"/>
    <col min="13057" max="13059" width="8.2109375" style="94" customWidth="1"/>
    <col min="13060" max="13061" width="6" style="94" customWidth="1"/>
    <col min="13062" max="13310" width="9" style="94"/>
    <col min="13311" max="13311" width="10.85546875" style="94" bestFit="1" customWidth="1"/>
    <col min="13312" max="13312" width="9" style="94"/>
    <col min="13313" max="13315" width="8.2109375" style="94" customWidth="1"/>
    <col min="13316" max="13317" width="6" style="94" customWidth="1"/>
    <col min="13318" max="13566" width="9" style="94"/>
    <col min="13567" max="13567" width="10.85546875" style="94" bestFit="1" customWidth="1"/>
    <col min="13568" max="13568" width="9" style="94"/>
    <col min="13569" max="13571" width="8.2109375" style="94" customWidth="1"/>
    <col min="13572" max="13573" width="6" style="94" customWidth="1"/>
    <col min="13574" max="13822" width="9" style="94"/>
    <col min="13823" max="13823" width="10.85546875" style="94" bestFit="1" customWidth="1"/>
    <col min="13824" max="13824" width="9" style="94"/>
    <col min="13825" max="13827" width="8.2109375" style="94" customWidth="1"/>
    <col min="13828" max="13829" width="6" style="94" customWidth="1"/>
    <col min="13830" max="14078" width="9" style="94"/>
    <col min="14079" max="14079" width="10.85546875" style="94" bestFit="1" customWidth="1"/>
    <col min="14080" max="14080" width="9" style="94"/>
    <col min="14081" max="14083" width="8.2109375" style="94" customWidth="1"/>
    <col min="14084" max="14085" width="6" style="94" customWidth="1"/>
    <col min="14086" max="14334" width="9" style="94"/>
    <col min="14335" max="14335" width="10.85546875" style="94" bestFit="1" customWidth="1"/>
    <col min="14336" max="14336" width="9" style="94"/>
    <col min="14337" max="14339" width="8.2109375" style="94" customWidth="1"/>
    <col min="14340" max="14341" width="6" style="94" customWidth="1"/>
    <col min="14342" max="14590" width="9" style="94"/>
    <col min="14591" max="14591" width="10.85546875" style="94" bestFit="1" customWidth="1"/>
    <col min="14592" max="14592" width="9" style="94"/>
    <col min="14593" max="14595" width="8.2109375" style="94" customWidth="1"/>
    <col min="14596" max="14597" width="6" style="94" customWidth="1"/>
    <col min="14598" max="14846" width="9" style="94"/>
    <col min="14847" max="14847" width="10.85546875" style="94" bestFit="1" customWidth="1"/>
    <col min="14848" max="14848" width="9" style="94"/>
    <col min="14849" max="14851" width="8.2109375" style="94" customWidth="1"/>
    <col min="14852" max="14853" width="6" style="94" customWidth="1"/>
    <col min="14854" max="15102" width="9" style="94"/>
    <col min="15103" max="15103" width="10.85546875" style="94" bestFit="1" customWidth="1"/>
    <col min="15104" max="15104" width="9" style="94"/>
    <col min="15105" max="15107" width="8.2109375" style="94" customWidth="1"/>
    <col min="15108" max="15109" width="6" style="94" customWidth="1"/>
    <col min="15110" max="15358" width="9" style="94"/>
    <col min="15359" max="15359" width="10.85546875" style="94" bestFit="1" customWidth="1"/>
    <col min="15360" max="15360" width="9" style="94"/>
    <col min="15361" max="15363" width="8.2109375" style="94" customWidth="1"/>
    <col min="15364" max="15365" width="6" style="94" customWidth="1"/>
    <col min="15366" max="15614" width="9" style="94"/>
    <col min="15615" max="15615" width="10.85546875" style="94" bestFit="1" customWidth="1"/>
    <col min="15616" max="15616" width="9" style="94"/>
    <col min="15617" max="15619" width="8.2109375" style="94" customWidth="1"/>
    <col min="15620" max="15621" width="6" style="94" customWidth="1"/>
    <col min="15622" max="15870" width="9" style="94"/>
    <col min="15871" max="15871" width="10.85546875" style="94" bestFit="1" customWidth="1"/>
    <col min="15872" max="15872" width="9" style="94"/>
    <col min="15873" max="15875" width="8.2109375" style="94" customWidth="1"/>
    <col min="15876" max="15877" width="6" style="94" customWidth="1"/>
    <col min="15878" max="16126" width="9" style="94"/>
    <col min="16127" max="16127" width="10.85546875" style="94" bestFit="1" customWidth="1"/>
    <col min="16128" max="16128" width="9" style="94"/>
    <col min="16129" max="16131" width="8.2109375" style="94" customWidth="1"/>
    <col min="16132" max="16133" width="6" style="94" customWidth="1"/>
    <col min="16134" max="16384" width="9" style="94"/>
  </cols>
  <sheetData>
    <row r="1" spans="1:9" x14ac:dyDescent="0.45">
      <c r="A1" s="92" t="s">
        <v>326</v>
      </c>
      <c r="B1" s="92" t="s">
        <v>70</v>
      </c>
      <c r="C1" s="92" t="s">
        <v>434</v>
      </c>
      <c r="D1" s="93" t="s">
        <v>435</v>
      </c>
      <c r="F1" s="52" t="s">
        <v>66</v>
      </c>
      <c r="G1" s="52" t="s">
        <v>70</v>
      </c>
      <c r="H1"/>
      <c r="I1"/>
    </row>
    <row r="2" spans="1:9" x14ac:dyDescent="0.45">
      <c r="A2" s="95" t="s">
        <v>436</v>
      </c>
      <c r="B2" s="96" t="s">
        <v>6</v>
      </c>
      <c r="C2" s="96" t="s">
        <v>84</v>
      </c>
      <c r="D2" s="97">
        <v>2159370</v>
      </c>
      <c r="F2" s="52" t="s">
        <v>452</v>
      </c>
      <c r="G2" t="s">
        <v>7</v>
      </c>
      <c r="H2" t="s">
        <v>6</v>
      </c>
      <c r="I2" t="s">
        <v>59</v>
      </c>
    </row>
    <row r="3" spans="1:9" x14ac:dyDescent="0.45">
      <c r="A3" s="95" t="s">
        <v>331</v>
      </c>
      <c r="B3" s="96" t="s">
        <v>6</v>
      </c>
      <c r="C3" s="96" t="s">
        <v>84</v>
      </c>
      <c r="D3" s="97">
        <v>678995</v>
      </c>
      <c r="F3" s="53" t="s">
        <v>111</v>
      </c>
      <c r="G3">
        <v>13</v>
      </c>
      <c r="H3">
        <v>8</v>
      </c>
      <c r="I3">
        <v>21</v>
      </c>
    </row>
    <row r="4" spans="1:9" x14ac:dyDescent="0.45">
      <c r="A4" s="95" t="s">
        <v>332</v>
      </c>
      <c r="B4" s="96" t="s">
        <v>7</v>
      </c>
      <c r="C4" s="96" t="s">
        <v>85</v>
      </c>
      <c r="D4" s="97">
        <v>1555925</v>
      </c>
      <c r="F4" s="53" t="s">
        <v>84</v>
      </c>
      <c r="G4">
        <v>20</v>
      </c>
      <c r="H4">
        <v>13</v>
      </c>
      <c r="I4">
        <v>33</v>
      </c>
    </row>
    <row r="5" spans="1:9" x14ac:dyDescent="0.45">
      <c r="A5" s="95" t="s">
        <v>333</v>
      </c>
      <c r="B5" s="95" t="s">
        <v>6</v>
      </c>
      <c r="C5" s="96" t="s">
        <v>111</v>
      </c>
      <c r="D5" s="97">
        <v>1065135</v>
      </c>
      <c r="F5" s="53" t="s">
        <v>342</v>
      </c>
      <c r="G5">
        <v>11</v>
      </c>
      <c r="H5">
        <v>7</v>
      </c>
      <c r="I5">
        <v>18</v>
      </c>
    </row>
    <row r="6" spans="1:9" x14ac:dyDescent="0.45">
      <c r="A6" s="95" t="s">
        <v>334</v>
      </c>
      <c r="B6" s="96" t="s">
        <v>7</v>
      </c>
      <c r="C6" s="96" t="s">
        <v>84</v>
      </c>
      <c r="D6" s="97">
        <v>1393475</v>
      </c>
      <c r="F6" s="53" t="s">
        <v>85</v>
      </c>
      <c r="G6">
        <v>18</v>
      </c>
      <c r="H6">
        <v>10</v>
      </c>
      <c r="I6">
        <v>28</v>
      </c>
    </row>
    <row r="7" spans="1:9" x14ac:dyDescent="0.45">
      <c r="A7" s="95" t="s">
        <v>335</v>
      </c>
      <c r="B7" s="96" t="s">
        <v>7</v>
      </c>
      <c r="C7" s="96" t="s">
        <v>111</v>
      </c>
      <c r="D7" s="97">
        <v>1216257</v>
      </c>
      <c r="F7" s="53" t="s">
        <v>59</v>
      </c>
      <c r="G7">
        <v>62</v>
      </c>
      <c r="H7">
        <v>38</v>
      </c>
      <c r="I7">
        <v>100</v>
      </c>
    </row>
    <row r="8" spans="1:9" x14ac:dyDescent="0.45">
      <c r="A8" s="95" t="s">
        <v>336</v>
      </c>
      <c r="B8" s="96" t="s">
        <v>7</v>
      </c>
      <c r="C8" s="96" t="s">
        <v>85</v>
      </c>
      <c r="D8" s="97">
        <v>1531583</v>
      </c>
      <c r="F8"/>
      <c r="G8"/>
      <c r="H8"/>
      <c r="I8"/>
    </row>
    <row r="9" spans="1:9" x14ac:dyDescent="0.45">
      <c r="A9" s="96" t="s">
        <v>337</v>
      </c>
      <c r="B9" s="96" t="s">
        <v>6</v>
      </c>
      <c r="C9" s="96" t="s">
        <v>84</v>
      </c>
      <c r="D9" s="97">
        <v>1125285</v>
      </c>
      <c r="F9"/>
      <c r="G9"/>
      <c r="H9"/>
      <c r="I9"/>
    </row>
    <row r="10" spans="1:9" x14ac:dyDescent="0.45">
      <c r="A10" s="95" t="s">
        <v>338</v>
      </c>
      <c r="B10" s="96" t="s">
        <v>7</v>
      </c>
      <c r="C10" s="96" t="s">
        <v>111</v>
      </c>
      <c r="D10" s="97">
        <v>546210</v>
      </c>
      <c r="F10" s="98"/>
      <c r="G10" s="98"/>
      <c r="H10" s="98"/>
    </row>
    <row r="11" spans="1:9" x14ac:dyDescent="0.45">
      <c r="A11" s="95" t="s">
        <v>339</v>
      </c>
      <c r="B11" s="96" t="s">
        <v>7</v>
      </c>
      <c r="C11" s="96" t="s">
        <v>85</v>
      </c>
      <c r="D11" s="97">
        <v>1546017</v>
      </c>
      <c r="F11" s="98"/>
      <c r="G11" s="98"/>
      <c r="H11" s="98"/>
    </row>
    <row r="12" spans="1:9" x14ac:dyDescent="0.45">
      <c r="A12" s="95" t="s">
        <v>340</v>
      </c>
      <c r="B12" s="96" t="s">
        <v>7</v>
      </c>
      <c r="C12" s="96" t="s">
        <v>84</v>
      </c>
      <c r="D12" s="97">
        <v>1650754</v>
      </c>
      <c r="F12" s="98"/>
      <c r="G12" s="98"/>
      <c r="H12" s="98"/>
    </row>
    <row r="13" spans="1:9" x14ac:dyDescent="0.45">
      <c r="A13" s="95" t="s">
        <v>341</v>
      </c>
      <c r="B13" s="96" t="s">
        <v>6</v>
      </c>
      <c r="C13" s="96" t="s">
        <v>342</v>
      </c>
      <c r="D13" s="97">
        <v>1575625</v>
      </c>
      <c r="F13" s="98"/>
      <c r="G13" s="98"/>
      <c r="H13" s="98"/>
    </row>
    <row r="14" spans="1:9" x14ac:dyDescent="0.45">
      <c r="A14" s="95" t="s">
        <v>343</v>
      </c>
      <c r="B14" s="96" t="s">
        <v>7</v>
      </c>
      <c r="C14" s="96" t="s">
        <v>85</v>
      </c>
      <c r="D14" s="97">
        <v>1335765</v>
      </c>
      <c r="F14" s="98"/>
      <c r="G14" s="98"/>
      <c r="H14" s="98"/>
    </row>
    <row r="15" spans="1:9" x14ac:dyDescent="0.45">
      <c r="A15" s="95" t="s">
        <v>344</v>
      </c>
      <c r="B15" s="96" t="s">
        <v>6</v>
      </c>
      <c r="C15" s="96" t="s">
        <v>85</v>
      </c>
      <c r="D15" s="97">
        <v>836199</v>
      </c>
      <c r="F15" s="98"/>
      <c r="G15" s="98"/>
      <c r="H15" s="98"/>
    </row>
    <row r="16" spans="1:9" x14ac:dyDescent="0.45">
      <c r="A16" s="95" t="s">
        <v>345</v>
      </c>
      <c r="B16" s="96" t="s">
        <v>7</v>
      </c>
      <c r="C16" s="96" t="s">
        <v>84</v>
      </c>
      <c r="D16" s="97">
        <v>336762</v>
      </c>
      <c r="F16" s="98"/>
      <c r="G16" s="98"/>
      <c r="H16" s="98"/>
    </row>
    <row r="17" spans="1:8" x14ac:dyDescent="0.45">
      <c r="A17" s="95" t="s">
        <v>346</v>
      </c>
      <c r="B17" s="96" t="s">
        <v>7</v>
      </c>
      <c r="C17" s="96" t="s">
        <v>85</v>
      </c>
      <c r="D17" s="97">
        <v>746192</v>
      </c>
      <c r="F17" s="98"/>
      <c r="G17" s="98"/>
      <c r="H17" s="98"/>
    </row>
    <row r="18" spans="1:8" x14ac:dyDescent="0.45">
      <c r="A18" s="96" t="s">
        <v>437</v>
      </c>
      <c r="B18" s="96" t="s">
        <v>7</v>
      </c>
      <c r="C18" s="96" t="s">
        <v>84</v>
      </c>
      <c r="D18" s="97">
        <v>2078662</v>
      </c>
      <c r="F18" s="98"/>
      <c r="G18" s="98"/>
      <c r="H18" s="98"/>
    </row>
    <row r="19" spans="1:8" x14ac:dyDescent="0.45">
      <c r="A19" s="95" t="s">
        <v>348</v>
      </c>
      <c r="B19" s="96" t="s">
        <v>7</v>
      </c>
      <c r="C19" s="96" t="s">
        <v>84</v>
      </c>
      <c r="D19" s="97">
        <v>1623377</v>
      </c>
    </row>
    <row r="20" spans="1:8" x14ac:dyDescent="0.45">
      <c r="A20" s="95" t="s">
        <v>438</v>
      </c>
      <c r="B20" s="96" t="s">
        <v>6</v>
      </c>
      <c r="C20" s="96" t="s">
        <v>342</v>
      </c>
      <c r="D20" s="97">
        <v>1446154</v>
      </c>
    </row>
    <row r="21" spans="1:8" x14ac:dyDescent="0.45">
      <c r="A21" s="95" t="s">
        <v>350</v>
      </c>
      <c r="B21" s="96" t="s">
        <v>6</v>
      </c>
      <c r="C21" s="96" t="s">
        <v>85</v>
      </c>
      <c r="D21" s="97">
        <v>464630</v>
      </c>
    </row>
    <row r="22" spans="1:8" x14ac:dyDescent="0.45">
      <c r="A22" s="95" t="s">
        <v>351</v>
      </c>
      <c r="B22" s="96" t="s">
        <v>6</v>
      </c>
      <c r="C22" s="96" t="s">
        <v>111</v>
      </c>
      <c r="D22" s="97">
        <v>1625692</v>
      </c>
    </row>
    <row r="23" spans="1:8" x14ac:dyDescent="0.45">
      <c r="A23" s="95" t="s">
        <v>352</v>
      </c>
      <c r="B23" s="96" t="s">
        <v>7</v>
      </c>
      <c r="C23" s="96" t="s">
        <v>85</v>
      </c>
      <c r="D23" s="97">
        <v>1480980</v>
      </c>
    </row>
    <row r="24" spans="1:8" x14ac:dyDescent="0.45">
      <c r="A24" s="95" t="s">
        <v>353</v>
      </c>
      <c r="B24" s="96" t="s">
        <v>7</v>
      </c>
      <c r="C24" s="96" t="s">
        <v>85</v>
      </c>
      <c r="D24" s="97">
        <v>1161808</v>
      </c>
    </row>
    <row r="25" spans="1:8" x14ac:dyDescent="0.45">
      <c r="A25" s="95" t="s">
        <v>354</v>
      </c>
      <c r="B25" s="96" t="s">
        <v>7</v>
      </c>
      <c r="C25" s="96" t="s">
        <v>84</v>
      </c>
      <c r="D25" s="97">
        <v>1933191</v>
      </c>
    </row>
    <row r="26" spans="1:8" x14ac:dyDescent="0.45">
      <c r="A26" s="95" t="s">
        <v>355</v>
      </c>
      <c r="B26" s="96" t="s">
        <v>7</v>
      </c>
      <c r="C26" s="96" t="s">
        <v>342</v>
      </c>
      <c r="D26" s="97">
        <v>1735889</v>
      </c>
    </row>
    <row r="27" spans="1:8" x14ac:dyDescent="0.45">
      <c r="A27" s="95" t="s">
        <v>356</v>
      </c>
      <c r="B27" s="96" t="s">
        <v>6</v>
      </c>
      <c r="C27" s="96" t="s">
        <v>85</v>
      </c>
      <c r="D27" s="97">
        <v>1539939</v>
      </c>
    </row>
    <row r="28" spans="1:8" x14ac:dyDescent="0.45">
      <c r="A28" s="96" t="s">
        <v>439</v>
      </c>
      <c r="B28" s="96" t="s">
        <v>440</v>
      </c>
      <c r="C28" s="96" t="s">
        <v>85</v>
      </c>
      <c r="D28" s="97">
        <v>983963</v>
      </c>
    </row>
    <row r="29" spans="1:8" x14ac:dyDescent="0.45">
      <c r="A29" s="95" t="s">
        <v>359</v>
      </c>
      <c r="B29" s="96" t="s">
        <v>6</v>
      </c>
      <c r="C29" s="96" t="s">
        <v>84</v>
      </c>
      <c r="D29" s="97">
        <v>821577</v>
      </c>
    </row>
    <row r="30" spans="1:8" x14ac:dyDescent="0.45">
      <c r="A30" s="95" t="s">
        <v>360</v>
      </c>
      <c r="B30" s="96" t="s">
        <v>6</v>
      </c>
      <c r="C30" s="96" t="s">
        <v>84</v>
      </c>
      <c r="D30" s="97">
        <v>704141</v>
      </c>
    </row>
    <row r="31" spans="1:8" x14ac:dyDescent="0.45">
      <c r="A31" s="95" t="s">
        <v>361</v>
      </c>
      <c r="B31" s="96" t="s">
        <v>7</v>
      </c>
      <c r="C31" s="96" t="s">
        <v>85</v>
      </c>
      <c r="D31" s="97">
        <v>742435</v>
      </c>
    </row>
    <row r="32" spans="1:8" x14ac:dyDescent="0.45">
      <c r="A32" s="95" t="s">
        <v>362</v>
      </c>
      <c r="B32" s="96" t="s">
        <v>7</v>
      </c>
      <c r="C32" s="96" t="s">
        <v>84</v>
      </c>
      <c r="D32" s="97">
        <v>2440290</v>
      </c>
    </row>
    <row r="33" spans="1:4" x14ac:dyDescent="0.45">
      <c r="A33" s="95" t="s">
        <v>363</v>
      </c>
      <c r="B33" s="96" t="s">
        <v>6</v>
      </c>
      <c r="C33" s="96" t="s">
        <v>84</v>
      </c>
      <c r="D33" s="97">
        <v>1231878</v>
      </c>
    </row>
    <row r="34" spans="1:4" x14ac:dyDescent="0.45">
      <c r="A34" s="95" t="s">
        <v>364</v>
      </c>
      <c r="B34" s="96" t="s">
        <v>6</v>
      </c>
      <c r="C34" s="96" t="s">
        <v>85</v>
      </c>
      <c r="D34" s="97">
        <v>1581558</v>
      </c>
    </row>
    <row r="35" spans="1:4" x14ac:dyDescent="0.45">
      <c r="A35" s="96" t="s">
        <v>365</v>
      </c>
      <c r="B35" s="96" t="s">
        <v>7</v>
      </c>
      <c r="C35" s="96" t="s">
        <v>111</v>
      </c>
      <c r="D35" s="97">
        <v>1588921</v>
      </c>
    </row>
    <row r="36" spans="1:4" x14ac:dyDescent="0.45">
      <c r="A36" s="95" t="s">
        <v>366</v>
      </c>
      <c r="B36" s="96" t="s">
        <v>6</v>
      </c>
      <c r="C36" s="96" t="s">
        <v>84</v>
      </c>
      <c r="D36" s="97">
        <v>1607666</v>
      </c>
    </row>
    <row r="37" spans="1:4" x14ac:dyDescent="0.45">
      <c r="A37" s="95" t="s">
        <v>441</v>
      </c>
      <c r="B37" s="96" t="s">
        <v>7</v>
      </c>
      <c r="C37" s="96" t="s">
        <v>342</v>
      </c>
      <c r="D37" s="97">
        <v>1150768</v>
      </c>
    </row>
    <row r="38" spans="1:4" x14ac:dyDescent="0.45">
      <c r="A38" s="95" t="s">
        <v>368</v>
      </c>
      <c r="B38" s="96" t="s">
        <v>7</v>
      </c>
      <c r="C38" s="96" t="s">
        <v>111</v>
      </c>
      <c r="D38" s="97">
        <v>929297</v>
      </c>
    </row>
    <row r="39" spans="1:4" x14ac:dyDescent="0.45">
      <c r="A39" s="95" t="s">
        <v>442</v>
      </c>
      <c r="B39" s="96" t="s">
        <v>6</v>
      </c>
      <c r="C39" s="96" t="s">
        <v>84</v>
      </c>
      <c r="D39" s="97">
        <v>904304</v>
      </c>
    </row>
    <row r="40" spans="1:4" x14ac:dyDescent="0.45">
      <c r="A40" s="96" t="s">
        <v>443</v>
      </c>
      <c r="B40" s="96" t="s">
        <v>7</v>
      </c>
      <c r="C40" s="96" t="s">
        <v>342</v>
      </c>
      <c r="D40" s="97">
        <v>813404</v>
      </c>
    </row>
    <row r="41" spans="1:4" x14ac:dyDescent="0.45">
      <c r="A41" s="96" t="s">
        <v>444</v>
      </c>
      <c r="B41" s="96" t="s">
        <v>445</v>
      </c>
      <c r="C41" s="96" t="s">
        <v>85</v>
      </c>
      <c r="D41" s="97">
        <v>1711065</v>
      </c>
    </row>
    <row r="42" spans="1:4" x14ac:dyDescent="0.45">
      <c r="A42" s="96" t="s">
        <v>446</v>
      </c>
      <c r="B42" s="96" t="s">
        <v>7</v>
      </c>
      <c r="C42" s="96" t="s">
        <v>85</v>
      </c>
      <c r="D42" s="97">
        <v>2035587</v>
      </c>
    </row>
    <row r="43" spans="1:4" x14ac:dyDescent="0.45">
      <c r="A43" s="95" t="s">
        <v>374</v>
      </c>
      <c r="B43" s="96" t="s">
        <v>6</v>
      </c>
      <c r="C43" s="96" t="s">
        <v>342</v>
      </c>
      <c r="D43" s="97">
        <v>1585904</v>
      </c>
    </row>
    <row r="44" spans="1:4" x14ac:dyDescent="0.45">
      <c r="A44" s="95" t="s">
        <v>375</v>
      </c>
      <c r="B44" s="96" t="s">
        <v>7</v>
      </c>
      <c r="C44" s="96" t="s">
        <v>85</v>
      </c>
      <c r="D44" s="97">
        <v>639067</v>
      </c>
    </row>
    <row r="45" spans="1:4" x14ac:dyDescent="0.45">
      <c r="A45" s="95" t="s">
        <v>376</v>
      </c>
      <c r="B45" s="96" t="s">
        <v>6</v>
      </c>
      <c r="C45" s="96" t="s">
        <v>84</v>
      </c>
      <c r="D45" s="97">
        <v>812719</v>
      </c>
    </row>
    <row r="46" spans="1:4" x14ac:dyDescent="0.45">
      <c r="A46" s="95" t="s">
        <v>377</v>
      </c>
      <c r="B46" s="96" t="s">
        <v>7</v>
      </c>
      <c r="C46" s="96" t="s">
        <v>85</v>
      </c>
      <c r="D46" s="97">
        <v>538691</v>
      </c>
    </row>
    <row r="47" spans="1:4" x14ac:dyDescent="0.45">
      <c r="A47" s="95" t="s">
        <v>447</v>
      </c>
      <c r="B47" s="96" t="s">
        <v>6</v>
      </c>
      <c r="C47" s="96" t="s">
        <v>85</v>
      </c>
      <c r="D47" s="97">
        <v>1768020</v>
      </c>
    </row>
    <row r="48" spans="1:4" x14ac:dyDescent="0.45">
      <c r="A48" s="96" t="s">
        <v>448</v>
      </c>
      <c r="B48" s="96" t="s">
        <v>440</v>
      </c>
      <c r="C48" s="96" t="s">
        <v>85</v>
      </c>
      <c r="D48" s="97">
        <v>1622941</v>
      </c>
    </row>
    <row r="49" spans="1:4" x14ac:dyDescent="0.45">
      <c r="A49" s="95" t="s">
        <v>381</v>
      </c>
      <c r="B49" s="96" t="s">
        <v>6</v>
      </c>
      <c r="C49" s="96" t="s">
        <v>342</v>
      </c>
      <c r="D49" s="97">
        <v>1709064</v>
      </c>
    </row>
    <row r="50" spans="1:4" x14ac:dyDescent="0.45">
      <c r="A50" s="95" t="s">
        <v>382</v>
      </c>
      <c r="B50" s="96" t="s">
        <v>7</v>
      </c>
      <c r="C50" s="96" t="s">
        <v>111</v>
      </c>
      <c r="D50" s="97">
        <v>1189806</v>
      </c>
    </row>
    <row r="51" spans="1:4" x14ac:dyDescent="0.45">
      <c r="A51" s="95" t="s">
        <v>383</v>
      </c>
      <c r="B51" s="96" t="s">
        <v>7</v>
      </c>
      <c r="C51" s="96" t="s">
        <v>111</v>
      </c>
      <c r="D51" s="97">
        <v>1271771</v>
      </c>
    </row>
    <row r="52" spans="1:4" x14ac:dyDescent="0.45">
      <c r="A52" s="95" t="s">
        <v>384</v>
      </c>
      <c r="B52" s="96" t="s">
        <v>7</v>
      </c>
      <c r="C52" s="96" t="s">
        <v>85</v>
      </c>
      <c r="D52" s="97">
        <v>311003</v>
      </c>
    </row>
    <row r="53" spans="1:4" x14ac:dyDescent="0.45">
      <c r="A53" s="96" t="s">
        <v>385</v>
      </c>
      <c r="B53" s="96" t="s">
        <v>7</v>
      </c>
      <c r="C53" s="96" t="s">
        <v>84</v>
      </c>
      <c r="D53" s="97">
        <v>1871482</v>
      </c>
    </row>
    <row r="54" spans="1:4" x14ac:dyDescent="0.45">
      <c r="A54" s="95" t="s">
        <v>386</v>
      </c>
      <c r="B54" s="96" t="s">
        <v>6</v>
      </c>
      <c r="C54" s="96" t="s">
        <v>84</v>
      </c>
      <c r="D54" s="97">
        <v>902667</v>
      </c>
    </row>
    <row r="55" spans="1:4" x14ac:dyDescent="0.45">
      <c r="A55" s="95" t="s">
        <v>387</v>
      </c>
      <c r="B55" s="96" t="s">
        <v>6</v>
      </c>
      <c r="C55" s="96" t="s">
        <v>111</v>
      </c>
      <c r="D55" s="97">
        <v>1790580</v>
      </c>
    </row>
    <row r="56" spans="1:4" x14ac:dyDescent="0.45">
      <c r="A56" s="95" t="s">
        <v>388</v>
      </c>
      <c r="B56" s="96" t="s">
        <v>7</v>
      </c>
      <c r="C56" s="96" t="s">
        <v>84</v>
      </c>
      <c r="D56" s="97">
        <v>1002969</v>
      </c>
    </row>
    <row r="57" spans="1:4" x14ac:dyDescent="0.45">
      <c r="A57" s="95" t="s">
        <v>449</v>
      </c>
      <c r="B57" s="96" t="s">
        <v>6</v>
      </c>
      <c r="C57" s="96" t="s">
        <v>111</v>
      </c>
      <c r="D57" s="97">
        <v>1469149</v>
      </c>
    </row>
    <row r="58" spans="1:4" x14ac:dyDescent="0.45">
      <c r="A58" s="95" t="s">
        <v>390</v>
      </c>
      <c r="B58" s="96" t="s">
        <v>7</v>
      </c>
      <c r="C58" s="96" t="s">
        <v>84</v>
      </c>
      <c r="D58" s="97">
        <v>522313</v>
      </c>
    </row>
    <row r="59" spans="1:4" x14ac:dyDescent="0.45">
      <c r="A59" s="95" t="s">
        <v>391</v>
      </c>
      <c r="B59" s="96" t="s">
        <v>7</v>
      </c>
      <c r="C59" s="96" t="s">
        <v>85</v>
      </c>
      <c r="D59" s="97">
        <v>955957</v>
      </c>
    </row>
    <row r="60" spans="1:4" x14ac:dyDescent="0.45">
      <c r="A60" s="95" t="s">
        <v>392</v>
      </c>
      <c r="B60" s="96" t="s">
        <v>7</v>
      </c>
      <c r="C60" s="96" t="s">
        <v>84</v>
      </c>
      <c r="D60" s="97">
        <v>860145</v>
      </c>
    </row>
    <row r="61" spans="1:4" x14ac:dyDescent="0.45">
      <c r="A61" s="96" t="s">
        <v>450</v>
      </c>
      <c r="B61" s="96" t="s">
        <v>6</v>
      </c>
      <c r="C61" s="96" t="s">
        <v>342</v>
      </c>
      <c r="D61" s="97">
        <v>389612</v>
      </c>
    </row>
    <row r="62" spans="1:4" x14ac:dyDescent="0.45">
      <c r="A62" s="95" t="s">
        <v>394</v>
      </c>
      <c r="B62" s="96" t="s">
        <v>7</v>
      </c>
      <c r="C62" s="96" t="s">
        <v>111</v>
      </c>
      <c r="D62" s="97">
        <v>1884055</v>
      </c>
    </row>
    <row r="63" spans="1:4" x14ac:dyDescent="0.45">
      <c r="A63" s="95" t="s">
        <v>395</v>
      </c>
      <c r="B63" s="96" t="s">
        <v>7</v>
      </c>
      <c r="C63" s="96" t="s">
        <v>85</v>
      </c>
      <c r="D63" s="97">
        <v>849478</v>
      </c>
    </row>
    <row r="64" spans="1:4" x14ac:dyDescent="0.45">
      <c r="A64" s="95" t="s">
        <v>396</v>
      </c>
      <c r="B64" s="96" t="s">
        <v>6</v>
      </c>
      <c r="C64" s="96" t="s">
        <v>111</v>
      </c>
      <c r="D64" s="97">
        <v>1395648</v>
      </c>
    </row>
    <row r="65" spans="1:4" x14ac:dyDescent="0.45">
      <c r="A65" s="95" t="s">
        <v>397</v>
      </c>
      <c r="B65" s="96" t="s">
        <v>6</v>
      </c>
      <c r="C65" s="96" t="s">
        <v>85</v>
      </c>
      <c r="D65" s="97">
        <v>2316141</v>
      </c>
    </row>
    <row r="66" spans="1:4" x14ac:dyDescent="0.45">
      <c r="A66" s="95" t="s">
        <v>398</v>
      </c>
      <c r="B66" s="96" t="s">
        <v>6</v>
      </c>
      <c r="C66" s="96" t="s">
        <v>85</v>
      </c>
      <c r="D66" s="97">
        <v>876189</v>
      </c>
    </row>
    <row r="67" spans="1:4" x14ac:dyDescent="0.45">
      <c r="A67" s="95" t="s">
        <v>399</v>
      </c>
      <c r="B67" s="96" t="s">
        <v>7</v>
      </c>
      <c r="C67" s="96" t="s">
        <v>84</v>
      </c>
      <c r="D67" s="97">
        <v>2285358</v>
      </c>
    </row>
    <row r="68" spans="1:4" x14ac:dyDescent="0.45">
      <c r="A68" s="95" t="s">
        <v>400</v>
      </c>
      <c r="B68" s="96" t="s">
        <v>7</v>
      </c>
      <c r="C68" s="96" t="s">
        <v>342</v>
      </c>
      <c r="D68" s="97">
        <v>1118995</v>
      </c>
    </row>
    <row r="69" spans="1:4" x14ac:dyDescent="0.45">
      <c r="A69" s="95" t="s">
        <v>401</v>
      </c>
      <c r="B69" s="96" t="s">
        <v>7</v>
      </c>
      <c r="C69" s="96" t="s">
        <v>84</v>
      </c>
      <c r="D69" s="97">
        <v>868223</v>
      </c>
    </row>
    <row r="70" spans="1:4" x14ac:dyDescent="0.45">
      <c r="A70" s="95" t="s">
        <v>402</v>
      </c>
      <c r="B70" s="96" t="s">
        <v>6</v>
      </c>
      <c r="C70" s="96" t="s">
        <v>111</v>
      </c>
      <c r="D70" s="97">
        <v>1020882</v>
      </c>
    </row>
    <row r="71" spans="1:4" x14ac:dyDescent="0.45">
      <c r="A71" s="95" t="s">
        <v>403</v>
      </c>
      <c r="B71" s="96" t="s">
        <v>7</v>
      </c>
      <c r="C71" s="96" t="s">
        <v>85</v>
      </c>
      <c r="D71" s="97">
        <v>2300336</v>
      </c>
    </row>
    <row r="72" spans="1:4" x14ac:dyDescent="0.45">
      <c r="A72" s="95" t="s">
        <v>404</v>
      </c>
      <c r="B72" s="96" t="s">
        <v>7</v>
      </c>
      <c r="C72" s="96" t="s">
        <v>111</v>
      </c>
      <c r="D72" s="97">
        <v>702668</v>
      </c>
    </row>
    <row r="73" spans="1:4" x14ac:dyDescent="0.45">
      <c r="A73" s="95" t="s">
        <v>405</v>
      </c>
      <c r="B73" s="96" t="s">
        <v>7</v>
      </c>
      <c r="C73" s="96" t="s">
        <v>85</v>
      </c>
      <c r="D73" s="97">
        <v>766813</v>
      </c>
    </row>
    <row r="74" spans="1:4" x14ac:dyDescent="0.45">
      <c r="A74" s="95" t="s">
        <v>406</v>
      </c>
      <c r="B74" s="96" t="s">
        <v>7</v>
      </c>
      <c r="C74" s="96" t="s">
        <v>84</v>
      </c>
      <c r="D74" s="97">
        <v>1038096</v>
      </c>
    </row>
    <row r="75" spans="1:4" x14ac:dyDescent="0.45">
      <c r="A75" s="95" t="s">
        <v>407</v>
      </c>
      <c r="B75" s="96" t="s">
        <v>7</v>
      </c>
      <c r="C75" s="96" t="s">
        <v>111</v>
      </c>
      <c r="D75" s="97">
        <v>2122351</v>
      </c>
    </row>
    <row r="76" spans="1:4" x14ac:dyDescent="0.45">
      <c r="A76" s="95" t="s">
        <v>408</v>
      </c>
      <c r="B76" s="96" t="s">
        <v>7</v>
      </c>
      <c r="C76" s="96" t="s">
        <v>111</v>
      </c>
      <c r="D76" s="97">
        <v>2043802</v>
      </c>
    </row>
    <row r="77" spans="1:4" x14ac:dyDescent="0.45">
      <c r="A77" s="95" t="s">
        <v>409</v>
      </c>
      <c r="B77" s="96" t="s">
        <v>6</v>
      </c>
      <c r="C77" s="96" t="s">
        <v>85</v>
      </c>
      <c r="D77" s="97">
        <v>801593</v>
      </c>
    </row>
    <row r="78" spans="1:4" x14ac:dyDescent="0.45">
      <c r="A78" s="95" t="s">
        <v>410</v>
      </c>
      <c r="B78" s="96" t="s">
        <v>7</v>
      </c>
      <c r="C78" s="96" t="s">
        <v>111</v>
      </c>
      <c r="D78" s="97">
        <v>988564</v>
      </c>
    </row>
    <row r="79" spans="1:4" x14ac:dyDescent="0.45">
      <c r="A79" s="95" t="s">
        <v>411</v>
      </c>
      <c r="B79" s="96" t="s">
        <v>6</v>
      </c>
      <c r="C79" s="96" t="s">
        <v>111</v>
      </c>
      <c r="D79" s="97">
        <v>1197731</v>
      </c>
    </row>
    <row r="80" spans="1:4" x14ac:dyDescent="0.45">
      <c r="A80" s="95" t="s">
        <v>412</v>
      </c>
      <c r="B80" s="96" t="s">
        <v>7</v>
      </c>
      <c r="C80" s="96" t="s">
        <v>111</v>
      </c>
      <c r="D80" s="97">
        <v>797530</v>
      </c>
    </row>
    <row r="81" spans="1:4" x14ac:dyDescent="0.45">
      <c r="A81" s="95" t="s">
        <v>413</v>
      </c>
      <c r="B81" s="96" t="s">
        <v>7</v>
      </c>
      <c r="C81" s="96" t="s">
        <v>84</v>
      </c>
      <c r="D81" s="97">
        <v>1614237</v>
      </c>
    </row>
    <row r="82" spans="1:4" x14ac:dyDescent="0.45">
      <c r="A82" s="95" t="s">
        <v>414</v>
      </c>
      <c r="B82" s="96" t="s">
        <v>7</v>
      </c>
      <c r="C82" s="96" t="s">
        <v>84</v>
      </c>
      <c r="D82" s="97">
        <v>1252896</v>
      </c>
    </row>
    <row r="83" spans="1:4" x14ac:dyDescent="0.45">
      <c r="A83" s="95" t="s">
        <v>415</v>
      </c>
      <c r="B83" s="96" t="s">
        <v>7</v>
      </c>
      <c r="C83" s="96" t="s">
        <v>84</v>
      </c>
      <c r="D83" s="97">
        <v>1266205</v>
      </c>
    </row>
    <row r="84" spans="1:4" x14ac:dyDescent="0.45">
      <c r="A84" s="95" t="s">
        <v>416</v>
      </c>
      <c r="B84" s="96" t="s">
        <v>6</v>
      </c>
      <c r="C84" s="96" t="s">
        <v>342</v>
      </c>
      <c r="D84" s="97">
        <v>818455</v>
      </c>
    </row>
    <row r="85" spans="1:4" x14ac:dyDescent="0.45">
      <c r="A85" s="95" t="s">
        <v>417</v>
      </c>
      <c r="B85" s="95" t="s">
        <v>6</v>
      </c>
      <c r="C85" s="96" t="s">
        <v>84</v>
      </c>
      <c r="D85" s="97">
        <v>1935691</v>
      </c>
    </row>
    <row r="86" spans="1:4" x14ac:dyDescent="0.45">
      <c r="A86" s="95" t="s">
        <v>418</v>
      </c>
      <c r="B86" s="96" t="s">
        <v>7</v>
      </c>
      <c r="C86" s="96" t="s">
        <v>342</v>
      </c>
      <c r="D86" s="97">
        <v>1890186</v>
      </c>
    </row>
    <row r="87" spans="1:4" x14ac:dyDescent="0.45">
      <c r="A87" s="95" t="s">
        <v>419</v>
      </c>
      <c r="B87" s="96" t="s">
        <v>7</v>
      </c>
      <c r="C87" s="96" t="s">
        <v>342</v>
      </c>
      <c r="D87" s="97">
        <v>976709</v>
      </c>
    </row>
    <row r="88" spans="1:4" x14ac:dyDescent="0.45">
      <c r="A88" s="95" t="s">
        <v>420</v>
      </c>
      <c r="B88" s="96" t="s">
        <v>7</v>
      </c>
      <c r="C88" s="96" t="s">
        <v>342</v>
      </c>
      <c r="D88" s="97">
        <v>1391806</v>
      </c>
    </row>
    <row r="89" spans="1:4" x14ac:dyDescent="0.45">
      <c r="A89" s="95" t="s">
        <v>421</v>
      </c>
      <c r="B89" s="96" t="s">
        <v>7</v>
      </c>
      <c r="C89" s="96" t="s">
        <v>342</v>
      </c>
      <c r="D89" s="97">
        <v>1459757</v>
      </c>
    </row>
    <row r="90" spans="1:4" x14ac:dyDescent="0.45">
      <c r="A90" s="95" t="s">
        <v>422</v>
      </c>
      <c r="B90" s="96" t="s">
        <v>7</v>
      </c>
      <c r="C90" s="96" t="s">
        <v>85</v>
      </c>
      <c r="D90" s="97">
        <v>991595</v>
      </c>
    </row>
    <row r="91" spans="1:4" x14ac:dyDescent="0.45">
      <c r="A91" s="95" t="s">
        <v>423</v>
      </c>
      <c r="B91" s="96" t="s">
        <v>7</v>
      </c>
      <c r="C91" s="96" t="s">
        <v>342</v>
      </c>
      <c r="D91" s="97">
        <v>1340232</v>
      </c>
    </row>
    <row r="92" spans="1:4" x14ac:dyDescent="0.45">
      <c r="A92" s="95" t="s">
        <v>424</v>
      </c>
      <c r="B92" s="96" t="s">
        <v>7</v>
      </c>
      <c r="C92" s="96" t="s">
        <v>111</v>
      </c>
      <c r="D92" s="97">
        <v>1673225</v>
      </c>
    </row>
    <row r="93" spans="1:4" x14ac:dyDescent="0.45">
      <c r="A93" s="95" t="s">
        <v>425</v>
      </c>
      <c r="B93" s="96" t="s">
        <v>6</v>
      </c>
      <c r="C93" s="96" t="s">
        <v>342</v>
      </c>
      <c r="D93" s="97">
        <v>800171</v>
      </c>
    </row>
    <row r="94" spans="1:4" x14ac:dyDescent="0.45">
      <c r="A94" s="95" t="s">
        <v>426</v>
      </c>
      <c r="B94" s="96" t="s">
        <v>7</v>
      </c>
      <c r="C94" s="96" t="s">
        <v>84</v>
      </c>
      <c r="D94" s="97">
        <v>1722728</v>
      </c>
    </row>
    <row r="95" spans="1:4" x14ac:dyDescent="0.45">
      <c r="A95" s="96" t="s">
        <v>451</v>
      </c>
      <c r="B95" s="96" t="s">
        <v>6</v>
      </c>
      <c r="C95" s="96" t="s">
        <v>84</v>
      </c>
      <c r="D95" s="97">
        <v>940084</v>
      </c>
    </row>
    <row r="96" spans="1:4" x14ac:dyDescent="0.45">
      <c r="A96" s="95" t="s">
        <v>428</v>
      </c>
      <c r="B96" s="96" t="s">
        <v>7</v>
      </c>
      <c r="C96" s="96" t="s">
        <v>342</v>
      </c>
      <c r="D96" s="97">
        <v>466256</v>
      </c>
    </row>
    <row r="97" spans="1:4" x14ac:dyDescent="0.45">
      <c r="A97" s="95" t="s">
        <v>429</v>
      </c>
      <c r="B97" s="96" t="s">
        <v>6</v>
      </c>
      <c r="C97" s="96" t="s">
        <v>111</v>
      </c>
      <c r="D97" s="97">
        <v>902406</v>
      </c>
    </row>
    <row r="98" spans="1:4" x14ac:dyDescent="0.45">
      <c r="A98" s="96" t="s">
        <v>430</v>
      </c>
      <c r="B98" s="96" t="s">
        <v>6</v>
      </c>
      <c r="C98" s="96" t="s">
        <v>84</v>
      </c>
      <c r="D98" s="97">
        <v>1282209</v>
      </c>
    </row>
    <row r="99" spans="1:4" x14ac:dyDescent="0.45">
      <c r="A99" s="95" t="s">
        <v>431</v>
      </c>
      <c r="B99" s="96" t="s">
        <v>7</v>
      </c>
      <c r="C99" s="96" t="s">
        <v>342</v>
      </c>
      <c r="D99" s="97">
        <v>1699289</v>
      </c>
    </row>
    <row r="100" spans="1:4" x14ac:dyDescent="0.45">
      <c r="A100" s="95" t="s">
        <v>432</v>
      </c>
      <c r="B100" s="96" t="s">
        <v>7</v>
      </c>
      <c r="C100" s="96" t="s">
        <v>84</v>
      </c>
      <c r="D100" s="97">
        <v>1122010</v>
      </c>
    </row>
    <row r="101" spans="1:4" x14ac:dyDescent="0.45">
      <c r="A101" s="95" t="s">
        <v>433</v>
      </c>
      <c r="B101" s="96" t="s">
        <v>7</v>
      </c>
      <c r="C101" s="96" t="s">
        <v>84</v>
      </c>
      <c r="D101" s="97">
        <v>1926614</v>
      </c>
    </row>
  </sheetData>
  <phoneticPr fontId="3" type="noConversion"/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I101"/>
  <sheetViews>
    <sheetView topLeftCell="F1" workbookViewId="0">
      <selection activeCell="G3" sqref="G3"/>
    </sheetView>
  </sheetViews>
  <sheetFormatPr defaultRowHeight="16.75" x14ac:dyDescent="0.4"/>
  <cols>
    <col min="1" max="3" width="9" style="94"/>
    <col min="4" max="4" width="10.85546875" style="94" bestFit="1" customWidth="1"/>
    <col min="5" max="5" width="9" style="94"/>
    <col min="6" max="7" width="7.7109375" style="94" customWidth="1"/>
    <col min="8" max="8" width="3.640625" style="94" customWidth="1"/>
    <col min="9" max="9" width="5.7109375" style="94" customWidth="1"/>
    <col min="10" max="254" width="9" style="94"/>
    <col min="255" max="255" width="10.85546875" style="94" bestFit="1" customWidth="1"/>
    <col min="256" max="256" width="9" style="94"/>
    <col min="257" max="259" width="8.2109375" style="94" customWidth="1"/>
    <col min="260" max="261" width="6" style="94" customWidth="1"/>
    <col min="262" max="510" width="9" style="94"/>
    <col min="511" max="511" width="10.85546875" style="94" bestFit="1" customWidth="1"/>
    <col min="512" max="512" width="9" style="94"/>
    <col min="513" max="515" width="8.2109375" style="94" customWidth="1"/>
    <col min="516" max="517" width="6" style="94" customWidth="1"/>
    <col min="518" max="766" width="9" style="94"/>
    <col min="767" max="767" width="10.85546875" style="94" bestFit="1" customWidth="1"/>
    <col min="768" max="768" width="9" style="94"/>
    <col min="769" max="771" width="8.2109375" style="94" customWidth="1"/>
    <col min="772" max="773" width="6" style="94" customWidth="1"/>
    <col min="774" max="1022" width="9" style="94"/>
    <col min="1023" max="1023" width="10.85546875" style="94" bestFit="1" customWidth="1"/>
    <col min="1024" max="1024" width="9" style="94"/>
    <col min="1025" max="1027" width="8.2109375" style="94" customWidth="1"/>
    <col min="1028" max="1029" width="6" style="94" customWidth="1"/>
    <col min="1030" max="1278" width="9" style="94"/>
    <col min="1279" max="1279" width="10.85546875" style="94" bestFit="1" customWidth="1"/>
    <col min="1280" max="1280" width="9" style="94"/>
    <col min="1281" max="1283" width="8.2109375" style="94" customWidth="1"/>
    <col min="1284" max="1285" width="6" style="94" customWidth="1"/>
    <col min="1286" max="1534" width="9" style="94"/>
    <col min="1535" max="1535" width="10.85546875" style="94" bestFit="1" customWidth="1"/>
    <col min="1536" max="1536" width="9" style="94"/>
    <col min="1537" max="1539" width="8.2109375" style="94" customWidth="1"/>
    <col min="1540" max="1541" width="6" style="94" customWidth="1"/>
    <col min="1542" max="1790" width="9" style="94"/>
    <col min="1791" max="1791" width="10.85546875" style="94" bestFit="1" customWidth="1"/>
    <col min="1792" max="1792" width="9" style="94"/>
    <col min="1793" max="1795" width="8.2109375" style="94" customWidth="1"/>
    <col min="1796" max="1797" width="6" style="94" customWidth="1"/>
    <col min="1798" max="2046" width="9" style="94"/>
    <col min="2047" max="2047" width="10.85546875" style="94" bestFit="1" customWidth="1"/>
    <col min="2048" max="2048" width="9" style="94"/>
    <col min="2049" max="2051" width="8.2109375" style="94" customWidth="1"/>
    <col min="2052" max="2053" width="6" style="94" customWidth="1"/>
    <col min="2054" max="2302" width="9" style="94"/>
    <col min="2303" max="2303" width="10.85546875" style="94" bestFit="1" customWidth="1"/>
    <col min="2304" max="2304" width="9" style="94"/>
    <col min="2305" max="2307" width="8.2109375" style="94" customWidth="1"/>
    <col min="2308" max="2309" width="6" style="94" customWidth="1"/>
    <col min="2310" max="2558" width="9" style="94"/>
    <col min="2559" max="2559" width="10.85546875" style="94" bestFit="1" customWidth="1"/>
    <col min="2560" max="2560" width="9" style="94"/>
    <col min="2561" max="2563" width="8.2109375" style="94" customWidth="1"/>
    <col min="2564" max="2565" width="6" style="94" customWidth="1"/>
    <col min="2566" max="2814" width="9" style="94"/>
    <col min="2815" max="2815" width="10.85546875" style="94" bestFit="1" customWidth="1"/>
    <col min="2816" max="2816" width="9" style="94"/>
    <col min="2817" max="2819" width="8.2109375" style="94" customWidth="1"/>
    <col min="2820" max="2821" width="6" style="94" customWidth="1"/>
    <col min="2822" max="3070" width="9" style="94"/>
    <col min="3071" max="3071" width="10.85546875" style="94" bestFit="1" customWidth="1"/>
    <col min="3072" max="3072" width="9" style="94"/>
    <col min="3073" max="3075" width="8.2109375" style="94" customWidth="1"/>
    <col min="3076" max="3077" width="6" style="94" customWidth="1"/>
    <col min="3078" max="3326" width="9" style="94"/>
    <col min="3327" max="3327" width="10.85546875" style="94" bestFit="1" customWidth="1"/>
    <col min="3328" max="3328" width="9" style="94"/>
    <col min="3329" max="3331" width="8.2109375" style="94" customWidth="1"/>
    <col min="3332" max="3333" width="6" style="94" customWidth="1"/>
    <col min="3334" max="3582" width="9" style="94"/>
    <col min="3583" max="3583" width="10.85546875" style="94" bestFit="1" customWidth="1"/>
    <col min="3584" max="3584" width="9" style="94"/>
    <col min="3585" max="3587" width="8.2109375" style="94" customWidth="1"/>
    <col min="3588" max="3589" width="6" style="94" customWidth="1"/>
    <col min="3590" max="3838" width="9" style="94"/>
    <col min="3839" max="3839" width="10.85546875" style="94" bestFit="1" customWidth="1"/>
    <col min="3840" max="3840" width="9" style="94"/>
    <col min="3841" max="3843" width="8.2109375" style="94" customWidth="1"/>
    <col min="3844" max="3845" width="6" style="94" customWidth="1"/>
    <col min="3846" max="4094" width="9" style="94"/>
    <col min="4095" max="4095" width="10.85546875" style="94" bestFit="1" customWidth="1"/>
    <col min="4096" max="4096" width="9" style="94"/>
    <col min="4097" max="4099" width="8.2109375" style="94" customWidth="1"/>
    <col min="4100" max="4101" width="6" style="94" customWidth="1"/>
    <col min="4102" max="4350" width="9" style="94"/>
    <col min="4351" max="4351" width="10.85546875" style="94" bestFit="1" customWidth="1"/>
    <col min="4352" max="4352" width="9" style="94"/>
    <col min="4353" max="4355" width="8.2109375" style="94" customWidth="1"/>
    <col min="4356" max="4357" width="6" style="94" customWidth="1"/>
    <col min="4358" max="4606" width="9" style="94"/>
    <col min="4607" max="4607" width="10.85546875" style="94" bestFit="1" customWidth="1"/>
    <col min="4608" max="4608" width="9" style="94"/>
    <col min="4609" max="4611" width="8.2109375" style="94" customWidth="1"/>
    <col min="4612" max="4613" width="6" style="94" customWidth="1"/>
    <col min="4614" max="4862" width="9" style="94"/>
    <col min="4863" max="4863" width="10.85546875" style="94" bestFit="1" customWidth="1"/>
    <col min="4864" max="4864" width="9" style="94"/>
    <col min="4865" max="4867" width="8.2109375" style="94" customWidth="1"/>
    <col min="4868" max="4869" width="6" style="94" customWidth="1"/>
    <col min="4870" max="5118" width="9" style="94"/>
    <col min="5119" max="5119" width="10.85546875" style="94" bestFit="1" customWidth="1"/>
    <col min="5120" max="5120" width="9" style="94"/>
    <col min="5121" max="5123" width="8.2109375" style="94" customWidth="1"/>
    <col min="5124" max="5125" width="6" style="94" customWidth="1"/>
    <col min="5126" max="5374" width="9" style="94"/>
    <col min="5375" max="5375" width="10.85546875" style="94" bestFit="1" customWidth="1"/>
    <col min="5376" max="5376" width="9" style="94"/>
    <col min="5377" max="5379" width="8.2109375" style="94" customWidth="1"/>
    <col min="5380" max="5381" width="6" style="94" customWidth="1"/>
    <col min="5382" max="5630" width="9" style="94"/>
    <col min="5631" max="5631" width="10.85546875" style="94" bestFit="1" customWidth="1"/>
    <col min="5632" max="5632" width="9" style="94"/>
    <col min="5633" max="5635" width="8.2109375" style="94" customWidth="1"/>
    <col min="5636" max="5637" width="6" style="94" customWidth="1"/>
    <col min="5638" max="5886" width="9" style="94"/>
    <col min="5887" max="5887" width="10.85546875" style="94" bestFit="1" customWidth="1"/>
    <col min="5888" max="5888" width="9" style="94"/>
    <col min="5889" max="5891" width="8.2109375" style="94" customWidth="1"/>
    <col min="5892" max="5893" width="6" style="94" customWidth="1"/>
    <col min="5894" max="6142" width="9" style="94"/>
    <col min="6143" max="6143" width="10.85546875" style="94" bestFit="1" customWidth="1"/>
    <col min="6144" max="6144" width="9" style="94"/>
    <col min="6145" max="6147" width="8.2109375" style="94" customWidth="1"/>
    <col min="6148" max="6149" width="6" style="94" customWidth="1"/>
    <col min="6150" max="6398" width="9" style="94"/>
    <col min="6399" max="6399" width="10.85546875" style="94" bestFit="1" customWidth="1"/>
    <col min="6400" max="6400" width="9" style="94"/>
    <col min="6401" max="6403" width="8.2109375" style="94" customWidth="1"/>
    <col min="6404" max="6405" width="6" style="94" customWidth="1"/>
    <col min="6406" max="6654" width="9" style="94"/>
    <col min="6655" max="6655" width="10.85546875" style="94" bestFit="1" customWidth="1"/>
    <col min="6656" max="6656" width="9" style="94"/>
    <col min="6657" max="6659" width="8.2109375" style="94" customWidth="1"/>
    <col min="6660" max="6661" width="6" style="94" customWidth="1"/>
    <col min="6662" max="6910" width="9" style="94"/>
    <col min="6911" max="6911" width="10.85546875" style="94" bestFit="1" customWidth="1"/>
    <col min="6912" max="6912" width="9" style="94"/>
    <col min="6913" max="6915" width="8.2109375" style="94" customWidth="1"/>
    <col min="6916" max="6917" width="6" style="94" customWidth="1"/>
    <col min="6918" max="7166" width="9" style="94"/>
    <col min="7167" max="7167" width="10.85546875" style="94" bestFit="1" customWidth="1"/>
    <col min="7168" max="7168" width="9" style="94"/>
    <col min="7169" max="7171" width="8.2109375" style="94" customWidth="1"/>
    <col min="7172" max="7173" width="6" style="94" customWidth="1"/>
    <col min="7174" max="7422" width="9" style="94"/>
    <col min="7423" max="7423" width="10.85546875" style="94" bestFit="1" customWidth="1"/>
    <col min="7424" max="7424" width="9" style="94"/>
    <col min="7425" max="7427" width="8.2109375" style="94" customWidth="1"/>
    <col min="7428" max="7429" width="6" style="94" customWidth="1"/>
    <col min="7430" max="7678" width="9" style="94"/>
    <col min="7679" max="7679" width="10.85546875" style="94" bestFit="1" customWidth="1"/>
    <col min="7680" max="7680" width="9" style="94"/>
    <col min="7681" max="7683" width="8.2109375" style="94" customWidth="1"/>
    <col min="7684" max="7685" width="6" style="94" customWidth="1"/>
    <col min="7686" max="7934" width="9" style="94"/>
    <col min="7935" max="7935" width="10.85546875" style="94" bestFit="1" customWidth="1"/>
    <col min="7936" max="7936" width="9" style="94"/>
    <col min="7937" max="7939" width="8.2109375" style="94" customWidth="1"/>
    <col min="7940" max="7941" width="6" style="94" customWidth="1"/>
    <col min="7942" max="8190" width="9" style="94"/>
    <col min="8191" max="8191" width="10.85546875" style="94" bestFit="1" customWidth="1"/>
    <col min="8192" max="8192" width="9" style="94"/>
    <col min="8193" max="8195" width="8.2109375" style="94" customWidth="1"/>
    <col min="8196" max="8197" width="6" style="94" customWidth="1"/>
    <col min="8198" max="8446" width="9" style="94"/>
    <col min="8447" max="8447" width="10.85546875" style="94" bestFit="1" customWidth="1"/>
    <col min="8448" max="8448" width="9" style="94"/>
    <col min="8449" max="8451" width="8.2109375" style="94" customWidth="1"/>
    <col min="8452" max="8453" width="6" style="94" customWidth="1"/>
    <col min="8454" max="8702" width="9" style="94"/>
    <col min="8703" max="8703" width="10.85546875" style="94" bestFit="1" customWidth="1"/>
    <col min="8704" max="8704" width="9" style="94"/>
    <col min="8705" max="8707" width="8.2109375" style="94" customWidth="1"/>
    <col min="8708" max="8709" width="6" style="94" customWidth="1"/>
    <col min="8710" max="8958" width="9" style="94"/>
    <col min="8959" max="8959" width="10.85546875" style="94" bestFit="1" customWidth="1"/>
    <col min="8960" max="8960" width="9" style="94"/>
    <col min="8961" max="8963" width="8.2109375" style="94" customWidth="1"/>
    <col min="8964" max="8965" width="6" style="94" customWidth="1"/>
    <col min="8966" max="9214" width="9" style="94"/>
    <col min="9215" max="9215" width="10.85546875" style="94" bestFit="1" customWidth="1"/>
    <col min="9216" max="9216" width="9" style="94"/>
    <col min="9217" max="9219" width="8.2109375" style="94" customWidth="1"/>
    <col min="9220" max="9221" width="6" style="94" customWidth="1"/>
    <col min="9222" max="9470" width="9" style="94"/>
    <col min="9471" max="9471" width="10.85546875" style="94" bestFit="1" customWidth="1"/>
    <col min="9472" max="9472" width="9" style="94"/>
    <col min="9473" max="9475" width="8.2109375" style="94" customWidth="1"/>
    <col min="9476" max="9477" width="6" style="94" customWidth="1"/>
    <col min="9478" max="9726" width="9" style="94"/>
    <col min="9727" max="9727" width="10.85546875" style="94" bestFit="1" customWidth="1"/>
    <col min="9728" max="9728" width="9" style="94"/>
    <col min="9729" max="9731" width="8.2109375" style="94" customWidth="1"/>
    <col min="9732" max="9733" width="6" style="94" customWidth="1"/>
    <col min="9734" max="9982" width="9" style="94"/>
    <col min="9983" max="9983" width="10.85546875" style="94" bestFit="1" customWidth="1"/>
    <col min="9984" max="9984" width="9" style="94"/>
    <col min="9985" max="9987" width="8.2109375" style="94" customWidth="1"/>
    <col min="9988" max="9989" width="6" style="94" customWidth="1"/>
    <col min="9990" max="10238" width="9" style="94"/>
    <col min="10239" max="10239" width="10.85546875" style="94" bestFit="1" customWidth="1"/>
    <col min="10240" max="10240" width="9" style="94"/>
    <col min="10241" max="10243" width="8.2109375" style="94" customWidth="1"/>
    <col min="10244" max="10245" width="6" style="94" customWidth="1"/>
    <col min="10246" max="10494" width="9" style="94"/>
    <col min="10495" max="10495" width="10.85546875" style="94" bestFit="1" customWidth="1"/>
    <col min="10496" max="10496" width="9" style="94"/>
    <col min="10497" max="10499" width="8.2109375" style="94" customWidth="1"/>
    <col min="10500" max="10501" width="6" style="94" customWidth="1"/>
    <col min="10502" max="10750" width="9" style="94"/>
    <col min="10751" max="10751" width="10.85546875" style="94" bestFit="1" customWidth="1"/>
    <col min="10752" max="10752" width="9" style="94"/>
    <col min="10753" max="10755" width="8.2109375" style="94" customWidth="1"/>
    <col min="10756" max="10757" width="6" style="94" customWidth="1"/>
    <col min="10758" max="11006" width="9" style="94"/>
    <col min="11007" max="11007" width="10.85546875" style="94" bestFit="1" customWidth="1"/>
    <col min="11008" max="11008" width="9" style="94"/>
    <col min="11009" max="11011" width="8.2109375" style="94" customWidth="1"/>
    <col min="11012" max="11013" width="6" style="94" customWidth="1"/>
    <col min="11014" max="11262" width="9" style="94"/>
    <col min="11263" max="11263" width="10.85546875" style="94" bestFit="1" customWidth="1"/>
    <col min="11264" max="11264" width="9" style="94"/>
    <col min="11265" max="11267" width="8.2109375" style="94" customWidth="1"/>
    <col min="11268" max="11269" width="6" style="94" customWidth="1"/>
    <col min="11270" max="11518" width="9" style="94"/>
    <col min="11519" max="11519" width="10.85546875" style="94" bestFit="1" customWidth="1"/>
    <col min="11520" max="11520" width="9" style="94"/>
    <col min="11521" max="11523" width="8.2109375" style="94" customWidth="1"/>
    <col min="11524" max="11525" width="6" style="94" customWidth="1"/>
    <col min="11526" max="11774" width="9" style="94"/>
    <col min="11775" max="11775" width="10.85546875" style="94" bestFit="1" customWidth="1"/>
    <col min="11776" max="11776" width="9" style="94"/>
    <col min="11777" max="11779" width="8.2109375" style="94" customWidth="1"/>
    <col min="11780" max="11781" width="6" style="94" customWidth="1"/>
    <col min="11782" max="12030" width="9" style="94"/>
    <col min="12031" max="12031" width="10.85546875" style="94" bestFit="1" customWidth="1"/>
    <col min="12032" max="12032" width="9" style="94"/>
    <col min="12033" max="12035" width="8.2109375" style="94" customWidth="1"/>
    <col min="12036" max="12037" width="6" style="94" customWidth="1"/>
    <col min="12038" max="12286" width="9" style="94"/>
    <col min="12287" max="12287" width="10.85546875" style="94" bestFit="1" customWidth="1"/>
    <col min="12288" max="12288" width="9" style="94"/>
    <col min="12289" max="12291" width="8.2109375" style="94" customWidth="1"/>
    <col min="12292" max="12293" width="6" style="94" customWidth="1"/>
    <col min="12294" max="12542" width="9" style="94"/>
    <col min="12543" max="12543" width="10.85546875" style="94" bestFit="1" customWidth="1"/>
    <col min="12544" max="12544" width="9" style="94"/>
    <col min="12545" max="12547" width="8.2109375" style="94" customWidth="1"/>
    <col min="12548" max="12549" width="6" style="94" customWidth="1"/>
    <col min="12550" max="12798" width="9" style="94"/>
    <col min="12799" max="12799" width="10.85546875" style="94" bestFit="1" customWidth="1"/>
    <col min="12800" max="12800" width="9" style="94"/>
    <col min="12801" max="12803" width="8.2109375" style="94" customWidth="1"/>
    <col min="12804" max="12805" width="6" style="94" customWidth="1"/>
    <col min="12806" max="13054" width="9" style="94"/>
    <col min="13055" max="13055" width="10.85546875" style="94" bestFit="1" customWidth="1"/>
    <col min="13056" max="13056" width="9" style="94"/>
    <col min="13057" max="13059" width="8.2109375" style="94" customWidth="1"/>
    <col min="13060" max="13061" width="6" style="94" customWidth="1"/>
    <col min="13062" max="13310" width="9" style="94"/>
    <col min="13311" max="13311" width="10.85546875" style="94" bestFit="1" customWidth="1"/>
    <col min="13312" max="13312" width="9" style="94"/>
    <col min="13313" max="13315" width="8.2109375" style="94" customWidth="1"/>
    <col min="13316" max="13317" width="6" style="94" customWidth="1"/>
    <col min="13318" max="13566" width="9" style="94"/>
    <col min="13567" max="13567" width="10.85546875" style="94" bestFit="1" customWidth="1"/>
    <col min="13568" max="13568" width="9" style="94"/>
    <col min="13569" max="13571" width="8.2109375" style="94" customWidth="1"/>
    <col min="13572" max="13573" width="6" style="94" customWidth="1"/>
    <col min="13574" max="13822" width="9" style="94"/>
    <col min="13823" max="13823" width="10.85546875" style="94" bestFit="1" customWidth="1"/>
    <col min="13824" max="13824" width="9" style="94"/>
    <col min="13825" max="13827" width="8.2109375" style="94" customWidth="1"/>
    <col min="13828" max="13829" width="6" style="94" customWidth="1"/>
    <col min="13830" max="14078" width="9" style="94"/>
    <col min="14079" max="14079" width="10.85546875" style="94" bestFit="1" customWidth="1"/>
    <col min="14080" max="14080" width="9" style="94"/>
    <col min="14081" max="14083" width="8.2109375" style="94" customWidth="1"/>
    <col min="14084" max="14085" width="6" style="94" customWidth="1"/>
    <col min="14086" max="14334" width="9" style="94"/>
    <col min="14335" max="14335" width="10.85546875" style="94" bestFit="1" customWidth="1"/>
    <col min="14336" max="14336" width="9" style="94"/>
    <col min="14337" max="14339" width="8.2109375" style="94" customWidth="1"/>
    <col min="14340" max="14341" width="6" style="94" customWidth="1"/>
    <col min="14342" max="14590" width="9" style="94"/>
    <col min="14591" max="14591" width="10.85546875" style="94" bestFit="1" customWidth="1"/>
    <col min="14592" max="14592" width="9" style="94"/>
    <col min="14593" max="14595" width="8.2109375" style="94" customWidth="1"/>
    <col min="14596" max="14597" width="6" style="94" customWidth="1"/>
    <col min="14598" max="14846" width="9" style="94"/>
    <col min="14847" max="14847" width="10.85546875" style="94" bestFit="1" customWidth="1"/>
    <col min="14848" max="14848" width="9" style="94"/>
    <col min="14849" max="14851" width="8.2109375" style="94" customWidth="1"/>
    <col min="14852" max="14853" width="6" style="94" customWidth="1"/>
    <col min="14854" max="15102" width="9" style="94"/>
    <col min="15103" max="15103" width="10.85546875" style="94" bestFit="1" customWidth="1"/>
    <col min="15104" max="15104" width="9" style="94"/>
    <col min="15105" max="15107" width="8.2109375" style="94" customWidth="1"/>
    <col min="15108" max="15109" width="6" style="94" customWidth="1"/>
    <col min="15110" max="15358" width="9" style="94"/>
    <col min="15359" max="15359" width="10.85546875" style="94" bestFit="1" customWidth="1"/>
    <col min="15360" max="15360" width="9" style="94"/>
    <col min="15361" max="15363" width="8.2109375" style="94" customWidth="1"/>
    <col min="15364" max="15365" width="6" style="94" customWidth="1"/>
    <col min="15366" max="15614" width="9" style="94"/>
    <col min="15615" max="15615" width="10.85546875" style="94" bestFit="1" customWidth="1"/>
    <col min="15616" max="15616" width="9" style="94"/>
    <col min="15617" max="15619" width="8.2109375" style="94" customWidth="1"/>
    <col min="15620" max="15621" width="6" style="94" customWidth="1"/>
    <col min="15622" max="15870" width="9" style="94"/>
    <col min="15871" max="15871" width="10.85546875" style="94" bestFit="1" customWidth="1"/>
    <col min="15872" max="15872" width="9" style="94"/>
    <col min="15873" max="15875" width="8.2109375" style="94" customWidth="1"/>
    <col min="15876" max="15877" width="6" style="94" customWidth="1"/>
    <col min="15878" max="16126" width="9" style="94"/>
    <col min="16127" max="16127" width="10.85546875" style="94" bestFit="1" customWidth="1"/>
    <col min="16128" max="16128" width="9" style="94"/>
    <col min="16129" max="16131" width="8.2109375" style="94" customWidth="1"/>
    <col min="16132" max="16133" width="6" style="94" customWidth="1"/>
    <col min="16134" max="16384" width="9" style="94"/>
  </cols>
  <sheetData>
    <row r="1" spans="1:9" x14ac:dyDescent="0.45">
      <c r="A1" s="92" t="s">
        <v>326</v>
      </c>
      <c r="B1" s="92" t="s">
        <v>70</v>
      </c>
      <c r="C1" s="92" t="s">
        <v>434</v>
      </c>
      <c r="D1" s="93" t="s">
        <v>435</v>
      </c>
      <c r="F1" s="52" t="s">
        <v>66</v>
      </c>
      <c r="G1" s="52" t="s">
        <v>70</v>
      </c>
      <c r="H1"/>
      <c r="I1"/>
    </row>
    <row r="2" spans="1:9" x14ac:dyDescent="0.45">
      <c r="A2" s="95" t="s">
        <v>436</v>
      </c>
      <c r="B2" s="96" t="s">
        <v>6</v>
      </c>
      <c r="C2" s="96" t="s">
        <v>84</v>
      </c>
      <c r="D2" s="97">
        <v>2159370</v>
      </c>
      <c r="F2" s="52" t="s">
        <v>452</v>
      </c>
      <c r="G2" t="s">
        <v>7</v>
      </c>
      <c r="H2" t="s">
        <v>6</v>
      </c>
      <c r="I2" t="s">
        <v>59</v>
      </c>
    </row>
    <row r="3" spans="1:9" x14ac:dyDescent="0.45">
      <c r="A3" s="95" t="s">
        <v>331</v>
      </c>
      <c r="B3" s="96" t="s">
        <v>6</v>
      </c>
      <c r="C3" s="96" t="s">
        <v>84</v>
      </c>
      <c r="D3" s="97">
        <v>678995</v>
      </c>
      <c r="F3" s="53" t="s">
        <v>111</v>
      </c>
      <c r="G3">
        <v>13</v>
      </c>
      <c r="H3">
        <v>8</v>
      </c>
      <c r="I3">
        <v>21</v>
      </c>
    </row>
    <row r="4" spans="1:9" x14ac:dyDescent="0.45">
      <c r="A4" s="95" t="s">
        <v>332</v>
      </c>
      <c r="B4" s="96" t="s">
        <v>7</v>
      </c>
      <c r="C4" s="96" t="s">
        <v>85</v>
      </c>
      <c r="D4" s="97">
        <v>1555925</v>
      </c>
      <c r="F4" s="53" t="s">
        <v>84</v>
      </c>
      <c r="G4">
        <v>20</v>
      </c>
      <c r="H4">
        <v>13</v>
      </c>
      <c r="I4">
        <v>33</v>
      </c>
    </row>
    <row r="5" spans="1:9" x14ac:dyDescent="0.45">
      <c r="A5" s="95" t="s">
        <v>333</v>
      </c>
      <c r="B5" s="95" t="s">
        <v>6</v>
      </c>
      <c r="C5" s="96" t="s">
        <v>111</v>
      </c>
      <c r="D5" s="97">
        <v>1065135</v>
      </c>
      <c r="F5" s="53" t="s">
        <v>342</v>
      </c>
      <c r="G5">
        <v>11</v>
      </c>
      <c r="H5">
        <v>7</v>
      </c>
      <c r="I5">
        <v>18</v>
      </c>
    </row>
    <row r="6" spans="1:9" x14ac:dyDescent="0.45">
      <c r="A6" s="95" t="s">
        <v>334</v>
      </c>
      <c r="B6" s="96" t="s">
        <v>7</v>
      </c>
      <c r="C6" s="96" t="s">
        <v>84</v>
      </c>
      <c r="D6" s="97">
        <v>1393475</v>
      </c>
      <c r="F6" s="53" t="s">
        <v>85</v>
      </c>
      <c r="G6">
        <v>18</v>
      </c>
      <c r="H6">
        <v>10</v>
      </c>
      <c r="I6">
        <v>28</v>
      </c>
    </row>
    <row r="7" spans="1:9" x14ac:dyDescent="0.45">
      <c r="A7" s="95" t="s">
        <v>335</v>
      </c>
      <c r="B7" s="96" t="s">
        <v>7</v>
      </c>
      <c r="C7" s="96" t="s">
        <v>111</v>
      </c>
      <c r="D7" s="97">
        <v>1216257</v>
      </c>
      <c r="F7" s="53" t="s">
        <v>59</v>
      </c>
      <c r="G7">
        <v>62</v>
      </c>
      <c r="H7">
        <v>38</v>
      </c>
      <c r="I7">
        <v>100</v>
      </c>
    </row>
    <row r="8" spans="1:9" x14ac:dyDescent="0.45">
      <c r="A8" s="95" t="s">
        <v>336</v>
      </c>
      <c r="B8" s="96" t="s">
        <v>7</v>
      </c>
      <c r="C8" s="96" t="s">
        <v>85</v>
      </c>
      <c r="D8" s="97">
        <v>1531583</v>
      </c>
      <c r="F8"/>
      <c r="G8"/>
      <c r="H8"/>
      <c r="I8"/>
    </row>
    <row r="9" spans="1:9" x14ac:dyDescent="0.45">
      <c r="A9" s="96" t="s">
        <v>337</v>
      </c>
      <c r="B9" s="96" t="s">
        <v>6</v>
      </c>
      <c r="C9" s="96" t="s">
        <v>84</v>
      </c>
      <c r="D9" s="97">
        <v>1125285</v>
      </c>
      <c r="F9"/>
      <c r="G9"/>
      <c r="H9"/>
      <c r="I9"/>
    </row>
    <row r="10" spans="1:9" x14ac:dyDescent="0.45">
      <c r="A10" s="95" t="s">
        <v>338</v>
      </c>
      <c r="B10" s="96" t="s">
        <v>7</v>
      </c>
      <c r="C10" s="96" t="s">
        <v>111</v>
      </c>
      <c r="D10" s="97">
        <v>546210</v>
      </c>
      <c r="F10" s="98"/>
      <c r="G10" s="98"/>
      <c r="H10" s="98"/>
    </row>
    <row r="11" spans="1:9" x14ac:dyDescent="0.45">
      <c r="A11" s="95" t="s">
        <v>339</v>
      </c>
      <c r="B11" s="96" t="s">
        <v>7</v>
      </c>
      <c r="C11" s="96" t="s">
        <v>85</v>
      </c>
      <c r="D11" s="97">
        <v>1546017</v>
      </c>
      <c r="F11" s="98"/>
      <c r="G11" s="98"/>
      <c r="H11" s="98"/>
    </row>
    <row r="12" spans="1:9" x14ac:dyDescent="0.45">
      <c r="A12" s="95" t="s">
        <v>340</v>
      </c>
      <c r="B12" s="96" t="s">
        <v>7</v>
      </c>
      <c r="C12" s="96" t="s">
        <v>84</v>
      </c>
      <c r="D12" s="97">
        <v>1650754</v>
      </c>
      <c r="F12" s="98"/>
      <c r="G12" s="98"/>
      <c r="H12" s="98"/>
    </row>
    <row r="13" spans="1:9" x14ac:dyDescent="0.45">
      <c r="A13" s="95" t="s">
        <v>341</v>
      </c>
      <c r="B13" s="96" t="s">
        <v>6</v>
      </c>
      <c r="C13" s="96" t="s">
        <v>342</v>
      </c>
      <c r="D13" s="97">
        <v>1575625</v>
      </c>
      <c r="F13" s="98"/>
      <c r="G13" s="98"/>
      <c r="H13" s="98"/>
    </row>
    <row r="14" spans="1:9" x14ac:dyDescent="0.45">
      <c r="A14" s="95" t="s">
        <v>343</v>
      </c>
      <c r="B14" s="96" t="s">
        <v>7</v>
      </c>
      <c r="C14" s="96" t="s">
        <v>85</v>
      </c>
      <c r="D14" s="97">
        <v>1335765</v>
      </c>
      <c r="F14" s="98"/>
      <c r="G14" s="98"/>
      <c r="H14" s="98"/>
    </row>
    <row r="15" spans="1:9" x14ac:dyDescent="0.45">
      <c r="A15" s="95" t="s">
        <v>344</v>
      </c>
      <c r="B15" s="96" t="s">
        <v>6</v>
      </c>
      <c r="C15" s="96" t="s">
        <v>85</v>
      </c>
      <c r="D15" s="97">
        <v>836199</v>
      </c>
      <c r="F15" s="98"/>
      <c r="G15" s="98"/>
      <c r="H15" s="98"/>
    </row>
    <row r="16" spans="1:9" x14ac:dyDescent="0.45">
      <c r="A16" s="95" t="s">
        <v>345</v>
      </c>
      <c r="B16" s="96" t="s">
        <v>7</v>
      </c>
      <c r="C16" s="96" t="s">
        <v>84</v>
      </c>
      <c r="D16" s="97">
        <v>336762</v>
      </c>
      <c r="F16" s="98"/>
      <c r="G16" s="98"/>
      <c r="H16" s="98"/>
    </row>
    <row r="17" spans="1:8" x14ac:dyDescent="0.45">
      <c r="A17" s="95" t="s">
        <v>346</v>
      </c>
      <c r="B17" s="96" t="s">
        <v>7</v>
      </c>
      <c r="C17" s="96" t="s">
        <v>85</v>
      </c>
      <c r="D17" s="97">
        <v>746192</v>
      </c>
      <c r="F17" s="98"/>
      <c r="G17" s="98"/>
      <c r="H17" s="98"/>
    </row>
    <row r="18" spans="1:8" x14ac:dyDescent="0.45">
      <c r="A18" s="96" t="s">
        <v>437</v>
      </c>
      <c r="B18" s="96" t="s">
        <v>7</v>
      </c>
      <c r="C18" s="96" t="s">
        <v>84</v>
      </c>
      <c r="D18" s="97">
        <v>2078662</v>
      </c>
      <c r="F18" s="98"/>
      <c r="G18" s="98"/>
      <c r="H18" s="98"/>
    </row>
    <row r="19" spans="1:8" x14ac:dyDescent="0.45">
      <c r="A19" s="95" t="s">
        <v>348</v>
      </c>
      <c r="B19" s="96" t="s">
        <v>7</v>
      </c>
      <c r="C19" s="96" t="s">
        <v>84</v>
      </c>
      <c r="D19" s="97">
        <v>1623377</v>
      </c>
    </row>
    <row r="20" spans="1:8" x14ac:dyDescent="0.45">
      <c r="A20" s="95" t="s">
        <v>438</v>
      </c>
      <c r="B20" s="96" t="s">
        <v>6</v>
      </c>
      <c r="C20" s="96" t="s">
        <v>342</v>
      </c>
      <c r="D20" s="97">
        <v>1446154</v>
      </c>
    </row>
    <row r="21" spans="1:8" x14ac:dyDescent="0.45">
      <c r="A21" s="95" t="s">
        <v>350</v>
      </c>
      <c r="B21" s="96" t="s">
        <v>6</v>
      </c>
      <c r="C21" s="96" t="s">
        <v>85</v>
      </c>
      <c r="D21" s="97">
        <v>464630</v>
      </c>
    </row>
    <row r="22" spans="1:8" x14ac:dyDescent="0.45">
      <c r="A22" s="95" t="s">
        <v>351</v>
      </c>
      <c r="B22" s="96" t="s">
        <v>6</v>
      </c>
      <c r="C22" s="96" t="s">
        <v>111</v>
      </c>
      <c r="D22" s="97">
        <v>1625692</v>
      </c>
    </row>
    <row r="23" spans="1:8" x14ac:dyDescent="0.45">
      <c r="A23" s="95" t="s">
        <v>352</v>
      </c>
      <c r="B23" s="96" t="s">
        <v>7</v>
      </c>
      <c r="C23" s="96" t="s">
        <v>85</v>
      </c>
      <c r="D23" s="97">
        <v>1480980</v>
      </c>
    </row>
    <row r="24" spans="1:8" x14ac:dyDescent="0.45">
      <c r="A24" s="95" t="s">
        <v>353</v>
      </c>
      <c r="B24" s="96" t="s">
        <v>7</v>
      </c>
      <c r="C24" s="96" t="s">
        <v>85</v>
      </c>
      <c r="D24" s="97">
        <v>1161808</v>
      </c>
    </row>
    <row r="25" spans="1:8" x14ac:dyDescent="0.45">
      <c r="A25" s="95" t="s">
        <v>354</v>
      </c>
      <c r="B25" s="96" t="s">
        <v>7</v>
      </c>
      <c r="C25" s="96" t="s">
        <v>84</v>
      </c>
      <c r="D25" s="97">
        <v>1933191</v>
      </c>
    </row>
    <row r="26" spans="1:8" x14ac:dyDescent="0.45">
      <c r="A26" s="95" t="s">
        <v>355</v>
      </c>
      <c r="B26" s="96" t="s">
        <v>7</v>
      </c>
      <c r="C26" s="96" t="s">
        <v>342</v>
      </c>
      <c r="D26" s="97">
        <v>1735889</v>
      </c>
    </row>
    <row r="27" spans="1:8" x14ac:dyDescent="0.45">
      <c r="A27" s="95" t="s">
        <v>356</v>
      </c>
      <c r="B27" s="96" t="s">
        <v>6</v>
      </c>
      <c r="C27" s="96" t="s">
        <v>85</v>
      </c>
      <c r="D27" s="97">
        <v>1539939</v>
      </c>
    </row>
    <row r="28" spans="1:8" x14ac:dyDescent="0.45">
      <c r="A28" s="96" t="s">
        <v>439</v>
      </c>
      <c r="B28" s="96" t="s">
        <v>440</v>
      </c>
      <c r="C28" s="96" t="s">
        <v>85</v>
      </c>
      <c r="D28" s="97">
        <v>983963</v>
      </c>
    </row>
    <row r="29" spans="1:8" x14ac:dyDescent="0.45">
      <c r="A29" s="95" t="s">
        <v>359</v>
      </c>
      <c r="B29" s="96" t="s">
        <v>6</v>
      </c>
      <c r="C29" s="96" t="s">
        <v>84</v>
      </c>
      <c r="D29" s="97">
        <v>821577</v>
      </c>
    </row>
    <row r="30" spans="1:8" x14ac:dyDescent="0.45">
      <c r="A30" s="95" t="s">
        <v>360</v>
      </c>
      <c r="B30" s="96" t="s">
        <v>6</v>
      </c>
      <c r="C30" s="96" t="s">
        <v>84</v>
      </c>
      <c r="D30" s="97">
        <v>704141</v>
      </c>
    </row>
    <row r="31" spans="1:8" x14ac:dyDescent="0.45">
      <c r="A31" s="95" t="s">
        <v>361</v>
      </c>
      <c r="B31" s="96" t="s">
        <v>7</v>
      </c>
      <c r="C31" s="96" t="s">
        <v>85</v>
      </c>
      <c r="D31" s="97">
        <v>742435</v>
      </c>
    </row>
    <row r="32" spans="1:8" x14ac:dyDescent="0.45">
      <c r="A32" s="95" t="s">
        <v>362</v>
      </c>
      <c r="B32" s="96" t="s">
        <v>7</v>
      </c>
      <c r="C32" s="96" t="s">
        <v>84</v>
      </c>
      <c r="D32" s="97">
        <v>2440290</v>
      </c>
    </row>
    <row r="33" spans="1:4" x14ac:dyDescent="0.45">
      <c r="A33" s="95" t="s">
        <v>363</v>
      </c>
      <c r="B33" s="96" t="s">
        <v>6</v>
      </c>
      <c r="C33" s="96" t="s">
        <v>84</v>
      </c>
      <c r="D33" s="97">
        <v>1231878</v>
      </c>
    </row>
    <row r="34" spans="1:4" x14ac:dyDescent="0.45">
      <c r="A34" s="95" t="s">
        <v>364</v>
      </c>
      <c r="B34" s="96" t="s">
        <v>6</v>
      </c>
      <c r="C34" s="96" t="s">
        <v>85</v>
      </c>
      <c r="D34" s="97">
        <v>1581558</v>
      </c>
    </row>
    <row r="35" spans="1:4" x14ac:dyDescent="0.45">
      <c r="A35" s="96" t="s">
        <v>365</v>
      </c>
      <c r="B35" s="96" t="s">
        <v>7</v>
      </c>
      <c r="C35" s="96" t="s">
        <v>111</v>
      </c>
      <c r="D35" s="97">
        <v>1588921</v>
      </c>
    </row>
    <row r="36" spans="1:4" x14ac:dyDescent="0.45">
      <c r="A36" s="95" t="s">
        <v>366</v>
      </c>
      <c r="B36" s="96" t="s">
        <v>6</v>
      </c>
      <c r="C36" s="96" t="s">
        <v>84</v>
      </c>
      <c r="D36" s="97">
        <v>1607666</v>
      </c>
    </row>
    <row r="37" spans="1:4" x14ac:dyDescent="0.45">
      <c r="A37" s="95" t="s">
        <v>441</v>
      </c>
      <c r="B37" s="96" t="s">
        <v>7</v>
      </c>
      <c r="C37" s="96" t="s">
        <v>342</v>
      </c>
      <c r="D37" s="97">
        <v>1150768</v>
      </c>
    </row>
    <row r="38" spans="1:4" x14ac:dyDescent="0.45">
      <c r="A38" s="95" t="s">
        <v>368</v>
      </c>
      <c r="B38" s="96" t="s">
        <v>7</v>
      </c>
      <c r="C38" s="96" t="s">
        <v>111</v>
      </c>
      <c r="D38" s="97">
        <v>929297</v>
      </c>
    </row>
    <row r="39" spans="1:4" x14ac:dyDescent="0.45">
      <c r="A39" s="95" t="s">
        <v>442</v>
      </c>
      <c r="B39" s="96" t="s">
        <v>6</v>
      </c>
      <c r="C39" s="96" t="s">
        <v>84</v>
      </c>
      <c r="D39" s="97">
        <v>904304</v>
      </c>
    </row>
    <row r="40" spans="1:4" x14ac:dyDescent="0.45">
      <c r="A40" s="96" t="s">
        <v>443</v>
      </c>
      <c r="B40" s="96" t="s">
        <v>7</v>
      </c>
      <c r="C40" s="96" t="s">
        <v>342</v>
      </c>
      <c r="D40" s="97">
        <v>813404</v>
      </c>
    </row>
    <row r="41" spans="1:4" x14ac:dyDescent="0.45">
      <c r="A41" s="96" t="s">
        <v>444</v>
      </c>
      <c r="B41" s="96" t="s">
        <v>445</v>
      </c>
      <c r="C41" s="96" t="s">
        <v>85</v>
      </c>
      <c r="D41" s="97">
        <v>1711065</v>
      </c>
    </row>
    <row r="42" spans="1:4" x14ac:dyDescent="0.45">
      <c r="A42" s="96" t="s">
        <v>446</v>
      </c>
      <c r="B42" s="96" t="s">
        <v>7</v>
      </c>
      <c r="C42" s="96" t="s">
        <v>85</v>
      </c>
      <c r="D42" s="97">
        <v>2035587</v>
      </c>
    </row>
    <row r="43" spans="1:4" x14ac:dyDescent="0.45">
      <c r="A43" s="95" t="s">
        <v>374</v>
      </c>
      <c r="B43" s="96" t="s">
        <v>6</v>
      </c>
      <c r="C43" s="96" t="s">
        <v>342</v>
      </c>
      <c r="D43" s="97">
        <v>1585904</v>
      </c>
    </row>
    <row r="44" spans="1:4" x14ac:dyDescent="0.45">
      <c r="A44" s="95" t="s">
        <v>375</v>
      </c>
      <c r="B44" s="96" t="s">
        <v>7</v>
      </c>
      <c r="C44" s="96" t="s">
        <v>85</v>
      </c>
      <c r="D44" s="97">
        <v>639067</v>
      </c>
    </row>
    <row r="45" spans="1:4" x14ac:dyDescent="0.45">
      <c r="A45" s="95" t="s">
        <v>376</v>
      </c>
      <c r="B45" s="96" t="s">
        <v>6</v>
      </c>
      <c r="C45" s="96" t="s">
        <v>84</v>
      </c>
      <c r="D45" s="97">
        <v>812719</v>
      </c>
    </row>
    <row r="46" spans="1:4" x14ac:dyDescent="0.45">
      <c r="A46" s="95" t="s">
        <v>377</v>
      </c>
      <c r="B46" s="96" t="s">
        <v>7</v>
      </c>
      <c r="C46" s="96" t="s">
        <v>85</v>
      </c>
      <c r="D46" s="97">
        <v>538691</v>
      </c>
    </row>
    <row r="47" spans="1:4" x14ac:dyDescent="0.45">
      <c r="A47" s="95" t="s">
        <v>447</v>
      </c>
      <c r="B47" s="96" t="s">
        <v>6</v>
      </c>
      <c r="C47" s="96" t="s">
        <v>85</v>
      </c>
      <c r="D47" s="97">
        <v>1768020</v>
      </c>
    </row>
    <row r="48" spans="1:4" x14ac:dyDescent="0.45">
      <c r="A48" s="96" t="s">
        <v>448</v>
      </c>
      <c r="B48" s="96" t="s">
        <v>440</v>
      </c>
      <c r="C48" s="96" t="s">
        <v>85</v>
      </c>
      <c r="D48" s="97">
        <v>1622941</v>
      </c>
    </row>
    <row r="49" spans="1:4" x14ac:dyDescent="0.45">
      <c r="A49" s="95" t="s">
        <v>381</v>
      </c>
      <c r="B49" s="96" t="s">
        <v>6</v>
      </c>
      <c r="C49" s="96" t="s">
        <v>342</v>
      </c>
      <c r="D49" s="97">
        <v>1709064</v>
      </c>
    </row>
    <row r="50" spans="1:4" x14ac:dyDescent="0.45">
      <c r="A50" s="95" t="s">
        <v>382</v>
      </c>
      <c r="B50" s="96" t="s">
        <v>7</v>
      </c>
      <c r="C50" s="96" t="s">
        <v>111</v>
      </c>
      <c r="D50" s="97">
        <v>1189806</v>
      </c>
    </row>
    <row r="51" spans="1:4" x14ac:dyDescent="0.45">
      <c r="A51" s="95" t="s">
        <v>383</v>
      </c>
      <c r="B51" s="96" t="s">
        <v>7</v>
      </c>
      <c r="C51" s="96" t="s">
        <v>111</v>
      </c>
      <c r="D51" s="97">
        <v>1271771</v>
      </c>
    </row>
    <row r="52" spans="1:4" x14ac:dyDescent="0.45">
      <c r="A52" s="95" t="s">
        <v>384</v>
      </c>
      <c r="B52" s="96" t="s">
        <v>7</v>
      </c>
      <c r="C52" s="96" t="s">
        <v>85</v>
      </c>
      <c r="D52" s="97">
        <v>311003</v>
      </c>
    </row>
    <row r="53" spans="1:4" x14ac:dyDescent="0.45">
      <c r="A53" s="96" t="s">
        <v>385</v>
      </c>
      <c r="B53" s="96" t="s">
        <v>7</v>
      </c>
      <c r="C53" s="96" t="s">
        <v>84</v>
      </c>
      <c r="D53" s="97">
        <v>1871482</v>
      </c>
    </row>
    <row r="54" spans="1:4" x14ac:dyDescent="0.45">
      <c r="A54" s="95" t="s">
        <v>386</v>
      </c>
      <c r="B54" s="96" t="s">
        <v>6</v>
      </c>
      <c r="C54" s="96" t="s">
        <v>84</v>
      </c>
      <c r="D54" s="97">
        <v>902667</v>
      </c>
    </row>
    <row r="55" spans="1:4" x14ac:dyDescent="0.45">
      <c r="A55" s="95" t="s">
        <v>387</v>
      </c>
      <c r="B55" s="96" t="s">
        <v>6</v>
      </c>
      <c r="C55" s="96" t="s">
        <v>111</v>
      </c>
      <c r="D55" s="97">
        <v>1790580</v>
      </c>
    </row>
    <row r="56" spans="1:4" x14ac:dyDescent="0.45">
      <c r="A56" s="95" t="s">
        <v>388</v>
      </c>
      <c r="B56" s="96" t="s">
        <v>7</v>
      </c>
      <c r="C56" s="96" t="s">
        <v>84</v>
      </c>
      <c r="D56" s="97">
        <v>1002969</v>
      </c>
    </row>
    <row r="57" spans="1:4" x14ac:dyDescent="0.45">
      <c r="A57" s="95" t="s">
        <v>449</v>
      </c>
      <c r="B57" s="96" t="s">
        <v>6</v>
      </c>
      <c r="C57" s="96" t="s">
        <v>111</v>
      </c>
      <c r="D57" s="97">
        <v>1469149</v>
      </c>
    </row>
    <row r="58" spans="1:4" x14ac:dyDescent="0.45">
      <c r="A58" s="95" t="s">
        <v>390</v>
      </c>
      <c r="B58" s="96" t="s">
        <v>7</v>
      </c>
      <c r="C58" s="96" t="s">
        <v>84</v>
      </c>
      <c r="D58" s="97">
        <v>522313</v>
      </c>
    </row>
    <row r="59" spans="1:4" x14ac:dyDescent="0.45">
      <c r="A59" s="95" t="s">
        <v>391</v>
      </c>
      <c r="B59" s="96" t="s">
        <v>7</v>
      </c>
      <c r="C59" s="96" t="s">
        <v>85</v>
      </c>
      <c r="D59" s="97">
        <v>955957</v>
      </c>
    </row>
    <row r="60" spans="1:4" x14ac:dyDescent="0.45">
      <c r="A60" s="95" t="s">
        <v>392</v>
      </c>
      <c r="B60" s="96" t="s">
        <v>7</v>
      </c>
      <c r="C60" s="96" t="s">
        <v>84</v>
      </c>
      <c r="D60" s="97">
        <v>860145</v>
      </c>
    </row>
    <row r="61" spans="1:4" x14ac:dyDescent="0.45">
      <c r="A61" s="96" t="s">
        <v>450</v>
      </c>
      <c r="B61" s="96" t="s">
        <v>6</v>
      </c>
      <c r="C61" s="96" t="s">
        <v>342</v>
      </c>
      <c r="D61" s="97">
        <v>389612</v>
      </c>
    </row>
    <row r="62" spans="1:4" x14ac:dyDescent="0.45">
      <c r="A62" s="95" t="s">
        <v>394</v>
      </c>
      <c r="B62" s="96" t="s">
        <v>7</v>
      </c>
      <c r="C62" s="96" t="s">
        <v>111</v>
      </c>
      <c r="D62" s="97">
        <v>1884055</v>
      </c>
    </row>
    <row r="63" spans="1:4" x14ac:dyDescent="0.45">
      <c r="A63" s="95" t="s">
        <v>395</v>
      </c>
      <c r="B63" s="96" t="s">
        <v>7</v>
      </c>
      <c r="C63" s="96" t="s">
        <v>85</v>
      </c>
      <c r="D63" s="97">
        <v>849478</v>
      </c>
    </row>
    <row r="64" spans="1:4" x14ac:dyDescent="0.45">
      <c r="A64" s="95" t="s">
        <v>396</v>
      </c>
      <c r="B64" s="96" t="s">
        <v>6</v>
      </c>
      <c r="C64" s="96" t="s">
        <v>111</v>
      </c>
      <c r="D64" s="97">
        <v>1395648</v>
      </c>
    </row>
    <row r="65" spans="1:4" x14ac:dyDescent="0.45">
      <c r="A65" s="95" t="s">
        <v>397</v>
      </c>
      <c r="B65" s="96" t="s">
        <v>6</v>
      </c>
      <c r="C65" s="96" t="s">
        <v>85</v>
      </c>
      <c r="D65" s="97">
        <v>2316141</v>
      </c>
    </row>
    <row r="66" spans="1:4" x14ac:dyDescent="0.45">
      <c r="A66" s="95" t="s">
        <v>398</v>
      </c>
      <c r="B66" s="96" t="s">
        <v>6</v>
      </c>
      <c r="C66" s="96" t="s">
        <v>85</v>
      </c>
      <c r="D66" s="97">
        <v>876189</v>
      </c>
    </row>
    <row r="67" spans="1:4" x14ac:dyDescent="0.45">
      <c r="A67" s="95" t="s">
        <v>399</v>
      </c>
      <c r="B67" s="96" t="s">
        <v>7</v>
      </c>
      <c r="C67" s="96" t="s">
        <v>84</v>
      </c>
      <c r="D67" s="97">
        <v>2285358</v>
      </c>
    </row>
    <row r="68" spans="1:4" x14ac:dyDescent="0.45">
      <c r="A68" s="95" t="s">
        <v>400</v>
      </c>
      <c r="B68" s="96" t="s">
        <v>7</v>
      </c>
      <c r="C68" s="96" t="s">
        <v>342</v>
      </c>
      <c r="D68" s="97">
        <v>1118995</v>
      </c>
    </row>
    <row r="69" spans="1:4" x14ac:dyDescent="0.45">
      <c r="A69" s="95" t="s">
        <v>401</v>
      </c>
      <c r="B69" s="96" t="s">
        <v>7</v>
      </c>
      <c r="C69" s="96" t="s">
        <v>84</v>
      </c>
      <c r="D69" s="97">
        <v>868223</v>
      </c>
    </row>
    <row r="70" spans="1:4" x14ac:dyDescent="0.45">
      <c r="A70" s="95" t="s">
        <v>402</v>
      </c>
      <c r="B70" s="96" t="s">
        <v>6</v>
      </c>
      <c r="C70" s="96" t="s">
        <v>111</v>
      </c>
      <c r="D70" s="97">
        <v>1020882</v>
      </c>
    </row>
    <row r="71" spans="1:4" x14ac:dyDescent="0.45">
      <c r="A71" s="95" t="s">
        <v>403</v>
      </c>
      <c r="B71" s="96" t="s">
        <v>7</v>
      </c>
      <c r="C71" s="96" t="s">
        <v>85</v>
      </c>
      <c r="D71" s="97">
        <v>2300336</v>
      </c>
    </row>
    <row r="72" spans="1:4" x14ac:dyDescent="0.45">
      <c r="A72" s="95" t="s">
        <v>404</v>
      </c>
      <c r="B72" s="96" t="s">
        <v>7</v>
      </c>
      <c r="C72" s="96" t="s">
        <v>111</v>
      </c>
      <c r="D72" s="97">
        <v>702668</v>
      </c>
    </row>
    <row r="73" spans="1:4" x14ac:dyDescent="0.45">
      <c r="A73" s="95" t="s">
        <v>405</v>
      </c>
      <c r="B73" s="96" t="s">
        <v>7</v>
      </c>
      <c r="C73" s="96" t="s">
        <v>85</v>
      </c>
      <c r="D73" s="97">
        <v>766813</v>
      </c>
    </row>
    <row r="74" spans="1:4" x14ac:dyDescent="0.45">
      <c r="A74" s="95" t="s">
        <v>406</v>
      </c>
      <c r="B74" s="96" t="s">
        <v>7</v>
      </c>
      <c r="C74" s="96" t="s">
        <v>84</v>
      </c>
      <c r="D74" s="97">
        <v>1038096</v>
      </c>
    </row>
    <row r="75" spans="1:4" x14ac:dyDescent="0.45">
      <c r="A75" s="95" t="s">
        <v>407</v>
      </c>
      <c r="B75" s="96" t="s">
        <v>7</v>
      </c>
      <c r="C75" s="96" t="s">
        <v>111</v>
      </c>
      <c r="D75" s="97">
        <v>2122351</v>
      </c>
    </row>
    <row r="76" spans="1:4" x14ac:dyDescent="0.45">
      <c r="A76" s="95" t="s">
        <v>408</v>
      </c>
      <c r="B76" s="96" t="s">
        <v>7</v>
      </c>
      <c r="C76" s="96" t="s">
        <v>111</v>
      </c>
      <c r="D76" s="97">
        <v>2043802</v>
      </c>
    </row>
    <row r="77" spans="1:4" x14ac:dyDescent="0.45">
      <c r="A77" s="95" t="s">
        <v>409</v>
      </c>
      <c r="B77" s="96" t="s">
        <v>6</v>
      </c>
      <c r="C77" s="96" t="s">
        <v>85</v>
      </c>
      <c r="D77" s="97">
        <v>801593</v>
      </c>
    </row>
    <row r="78" spans="1:4" x14ac:dyDescent="0.45">
      <c r="A78" s="95" t="s">
        <v>410</v>
      </c>
      <c r="B78" s="96" t="s">
        <v>7</v>
      </c>
      <c r="C78" s="96" t="s">
        <v>111</v>
      </c>
      <c r="D78" s="97">
        <v>988564</v>
      </c>
    </row>
    <row r="79" spans="1:4" x14ac:dyDescent="0.45">
      <c r="A79" s="95" t="s">
        <v>411</v>
      </c>
      <c r="B79" s="96" t="s">
        <v>6</v>
      </c>
      <c r="C79" s="96" t="s">
        <v>111</v>
      </c>
      <c r="D79" s="97">
        <v>1197731</v>
      </c>
    </row>
    <row r="80" spans="1:4" x14ac:dyDescent="0.45">
      <c r="A80" s="95" t="s">
        <v>412</v>
      </c>
      <c r="B80" s="96" t="s">
        <v>7</v>
      </c>
      <c r="C80" s="96" t="s">
        <v>111</v>
      </c>
      <c r="D80" s="97">
        <v>797530</v>
      </c>
    </row>
    <row r="81" spans="1:4" x14ac:dyDescent="0.45">
      <c r="A81" s="95" t="s">
        <v>413</v>
      </c>
      <c r="B81" s="96" t="s">
        <v>7</v>
      </c>
      <c r="C81" s="96" t="s">
        <v>84</v>
      </c>
      <c r="D81" s="97">
        <v>1614237</v>
      </c>
    </row>
    <row r="82" spans="1:4" x14ac:dyDescent="0.45">
      <c r="A82" s="95" t="s">
        <v>414</v>
      </c>
      <c r="B82" s="96" t="s">
        <v>7</v>
      </c>
      <c r="C82" s="96" t="s">
        <v>84</v>
      </c>
      <c r="D82" s="97">
        <v>1252896</v>
      </c>
    </row>
    <row r="83" spans="1:4" x14ac:dyDescent="0.45">
      <c r="A83" s="95" t="s">
        <v>415</v>
      </c>
      <c r="B83" s="96" t="s">
        <v>7</v>
      </c>
      <c r="C83" s="96" t="s">
        <v>84</v>
      </c>
      <c r="D83" s="97">
        <v>1266205</v>
      </c>
    </row>
    <row r="84" spans="1:4" x14ac:dyDescent="0.45">
      <c r="A84" s="95" t="s">
        <v>416</v>
      </c>
      <c r="B84" s="96" t="s">
        <v>6</v>
      </c>
      <c r="C84" s="96" t="s">
        <v>342</v>
      </c>
      <c r="D84" s="97">
        <v>818455</v>
      </c>
    </row>
    <row r="85" spans="1:4" x14ac:dyDescent="0.45">
      <c r="A85" s="95" t="s">
        <v>417</v>
      </c>
      <c r="B85" s="95" t="s">
        <v>6</v>
      </c>
      <c r="C85" s="96" t="s">
        <v>84</v>
      </c>
      <c r="D85" s="97">
        <v>1935691</v>
      </c>
    </row>
    <row r="86" spans="1:4" x14ac:dyDescent="0.45">
      <c r="A86" s="95" t="s">
        <v>418</v>
      </c>
      <c r="B86" s="96" t="s">
        <v>7</v>
      </c>
      <c r="C86" s="96" t="s">
        <v>342</v>
      </c>
      <c r="D86" s="97">
        <v>1890186</v>
      </c>
    </row>
    <row r="87" spans="1:4" x14ac:dyDescent="0.45">
      <c r="A87" s="95" t="s">
        <v>419</v>
      </c>
      <c r="B87" s="96" t="s">
        <v>7</v>
      </c>
      <c r="C87" s="96" t="s">
        <v>342</v>
      </c>
      <c r="D87" s="97">
        <v>976709</v>
      </c>
    </row>
    <row r="88" spans="1:4" x14ac:dyDescent="0.45">
      <c r="A88" s="95" t="s">
        <v>420</v>
      </c>
      <c r="B88" s="96" t="s">
        <v>7</v>
      </c>
      <c r="C88" s="96" t="s">
        <v>342</v>
      </c>
      <c r="D88" s="97">
        <v>1391806</v>
      </c>
    </row>
    <row r="89" spans="1:4" x14ac:dyDescent="0.45">
      <c r="A89" s="95" t="s">
        <v>421</v>
      </c>
      <c r="B89" s="96" t="s">
        <v>7</v>
      </c>
      <c r="C89" s="96" t="s">
        <v>342</v>
      </c>
      <c r="D89" s="97">
        <v>1459757</v>
      </c>
    </row>
    <row r="90" spans="1:4" x14ac:dyDescent="0.45">
      <c r="A90" s="95" t="s">
        <v>422</v>
      </c>
      <c r="B90" s="96" t="s">
        <v>7</v>
      </c>
      <c r="C90" s="96" t="s">
        <v>85</v>
      </c>
      <c r="D90" s="97">
        <v>991595</v>
      </c>
    </row>
    <row r="91" spans="1:4" x14ac:dyDescent="0.45">
      <c r="A91" s="95" t="s">
        <v>423</v>
      </c>
      <c r="B91" s="96" t="s">
        <v>7</v>
      </c>
      <c r="C91" s="96" t="s">
        <v>342</v>
      </c>
      <c r="D91" s="97">
        <v>1340232</v>
      </c>
    </row>
    <row r="92" spans="1:4" x14ac:dyDescent="0.45">
      <c r="A92" s="95" t="s">
        <v>424</v>
      </c>
      <c r="B92" s="96" t="s">
        <v>7</v>
      </c>
      <c r="C92" s="96" t="s">
        <v>111</v>
      </c>
      <c r="D92" s="97">
        <v>1673225</v>
      </c>
    </row>
    <row r="93" spans="1:4" x14ac:dyDescent="0.45">
      <c r="A93" s="95" t="s">
        <v>425</v>
      </c>
      <c r="B93" s="96" t="s">
        <v>6</v>
      </c>
      <c r="C93" s="96" t="s">
        <v>342</v>
      </c>
      <c r="D93" s="97">
        <v>800171</v>
      </c>
    </row>
    <row r="94" spans="1:4" x14ac:dyDescent="0.45">
      <c r="A94" s="95" t="s">
        <v>426</v>
      </c>
      <c r="B94" s="96" t="s">
        <v>7</v>
      </c>
      <c r="C94" s="96" t="s">
        <v>84</v>
      </c>
      <c r="D94" s="97">
        <v>1722728</v>
      </c>
    </row>
    <row r="95" spans="1:4" x14ac:dyDescent="0.45">
      <c r="A95" s="96" t="s">
        <v>451</v>
      </c>
      <c r="B95" s="96" t="s">
        <v>6</v>
      </c>
      <c r="C95" s="96" t="s">
        <v>84</v>
      </c>
      <c r="D95" s="97">
        <v>940084</v>
      </c>
    </row>
    <row r="96" spans="1:4" x14ac:dyDescent="0.45">
      <c r="A96" s="95" t="s">
        <v>428</v>
      </c>
      <c r="B96" s="96" t="s">
        <v>7</v>
      </c>
      <c r="C96" s="96" t="s">
        <v>342</v>
      </c>
      <c r="D96" s="97">
        <v>466256</v>
      </c>
    </row>
    <row r="97" spans="1:4" x14ac:dyDescent="0.45">
      <c r="A97" s="95" t="s">
        <v>429</v>
      </c>
      <c r="B97" s="96" t="s">
        <v>6</v>
      </c>
      <c r="C97" s="96" t="s">
        <v>111</v>
      </c>
      <c r="D97" s="97">
        <v>902406</v>
      </c>
    </row>
    <row r="98" spans="1:4" x14ac:dyDescent="0.45">
      <c r="A98" s="96" t="s">
        <v>430</v>
      </c>
      <c r="B98" s="96" t="s">
        <v>6</v>
      </c>
      <c r="C98" s="96" t="s">
        <v>84</v>
      </c>
      <c r="D98" s="97">
        <v>1282209</v>
      </c>
    </row>
    <row r="99" spans="1:4" x14ac:dyDescent="0.45">
      <c r="A99" s="95" t="s">
        <v>431</v>
      </c>
      <c r="B99" s="96" t="s">
        <v>7</v>
      </c>
      <c r="C99" s="96" t="s">
        <v>342</v>
      </c>
      <c r="D99" s="97">
        <v>1699289</v>
      </c>
    </row>
    <row r="100" spans="1:4" x14ac:dyDescent="0.45">
      <c r="A100" s="95" t="s">
        <v>432</v>
      </c>
      <c r="B100" s="96" t="s">
        <v>7</v>
      </c>
      <c r="C100" s="96" t="s">
        <v>84</v>
      </c>
      <c r="D100" s="97">
        <v>1122010</v>
      </c>
    </row>
    <row r="101" spans="1:4" x14ac:dyDescent="0.45">
      <c r="A101" s="95" t="s">
        <v>433</v>
      </c>
      <c r="B101" s="96" t="s">
        <v>7</v>
      </c>
      <c r="C101" s="96" t="s">
        <v>84</v>
      </c>
      <c r="D101" s="97">
        <v>1926614</v>
      </c>
    </row>
  </sheetData>
  <phoneticPr fontId="3" type="noConversion"/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>
    <tabColor rgb="FF00B0F0"/>
  </sheetPr>
  <dimension ref="A1:I101"/>
  <sheetViews>
    <sheetView topLeftCell="F1" workbookViewId="0">
      <selection activeCell="G3" sqref="G3"/>
    </sheetView>
  </sheetViews>
  <sheetFormatPr defaultRowHeight="16.75" x14ac:dyDescent="0.4"/>
  <cols>
    <col min="1" max="3" width="9" style="94"/>
    <col min="4" max="4" width="10.85546875" style="94" bestFit="1" customWidth="1"/>
    <col min="5" max="5" width="9" style="94"/>
    <col min="6" max="7" width="7.7109375" style="94" customWidth="1"/>
    <col min="8" max="8" width="3.640625" style="94" customWidth="1"/>
    <col min="9" max="9" width="5.7109375" style="94" customWidth="1"/>
    <col min="10" max="254" width="9" style="94"/>
    <col min="255" max="255" width="10.85546875" style="94" bestFit="1" customWidth="1"/>
    <col min="256" max="256" width="9" style="94"/>
    <col min="257" max="259" width="8.2109375" style="94" customWidth="1"/>
    <col min="260" max="261" width="6" style="94" customWidth="1"/>
    <col min="262" max="510" width="9" style="94"/>
    <col min="511" max="511" width="10.85546875" style="94" bestFit="1" customWidth="1"/>
    <col min="512" max="512" width="9" style="94"/>
    <col min="513" max="515" width="8.2109375" style="94" customWidth="1"/>
    <col min="516" max="517" width="6" style="94" customWidth="1"/>
    <col min="518" max="766" width="9" style="94"/>
    <col min="767" max="767" width="10.85546875" style="94" bestFit="1" customWidth="1"/>
    <col min="768" max="768" width="9" style="94"/>
    <col min="769" max="771" width="8.2109375" style="94" customWidth="1"/>
    <col min="772" max="773" width="6" style="94" customWidth="1"/>
    <col min="774" max="1022" width="9" style="94"/>
    <col min="1023" max="1023" width="10.85546875" style="94" bestFit="1" customWidth="1"/>
    <col min="1024" max="1024" width="9" style="94"/>
    <col min="1025" max="1027" width="8.2109375" style="94" customWidth="1"/>
    <col min="1028" max="1029" width="6" style="94" customWidth="1"/>
    <col min="1030" max="1278" width="9" style="94"/>
    <col min="1279" max="1279" width="10.85546875" style="94" bestFit="1" customWidth="1"/>
    <col min="1280" max="1280" width="9" style="94"/>
    <col min="1281" max="1283" width="8.2109375" style="94" customWidth="1"/>
    <col min="1284" max="1285" width="6" style="94" customWidth="1"/>
    <col min="1286" max="1534" width="9" style="94"/>
    <col min="1535" max="1535" width="10.85546875" style="94" bestFit="1" customWidth="1"/>
    <col min="1536" max="1536" width="9" style="94"/>
    <col min="1537" max="1539" width="8.2109375" style="94" customWidth="1"/>
    <col min="1540" max="1541" width="6" style="94" customWidth="1"/>
    <col min="1542" max="1790" width="9" style="94"/>
    <col min="1791" max="1791" width="10.85546875" style="94" bestFit="1" customWidth="1"/>
    <col min="1792" max="1792" width="9" style="94"/>
    <col min="1793" max="1795" width="8.2109375" style="94" customWidth="1"/>
    <col min="1796" max="1797" width="6" style="94" customWidth="1"/>
    <col min="1798" max="2046" width="9" style="94"/>
    <col min="2047" max="2047" width="10.85546875" style="94" bestFit="1" customWidth="1"/>
    <col min="2048" max="2048" width="9" style="94"/>
    <col min="2049" max="2051" width="8.2109375" style="94" customWidth="1"/>
    <col min="2052" max="2053" width="6" style="94" customWidth="1"/>
    <col min="2054" max="2302" width="9" style="94"/>
    <col min="2303" max="2303" width="10.85546875" style="94" bestFit="1" customWidth="1"/>
    <col min="2304" max="2304" width="9" style="94"/>
    <col min="2305" max="2307" width="8.2109375" style="94" customWidth="1"/>
    <col min="2308" max="2309" width="6" style="94" customWidth="1"/>
    <col min="2310" max="2558" width="9" style="94"/>
    <col min="2559" max="2559" width="10.85546875" style="94" bestFit="1" customWidth="1"/>
    <col min="2560" max="2560" width="9" style="94"/>
    <col min="2561" max="2563" width="8.2109375" style="94" customWidth="1"/>
    <col min="2564" max="2565" width="6" style="94" customWidth="1"/>
    <col min="2566" max="2814" width="9" style="94"/>
    <col min="2815" max="2815" width="10.85546875" style="94" bestFit="1" customWidth="1"/>
    <col min="2816" max="2816" width="9" style="94"/>
    <col min="2817" max="2819" width="8.2109375" style="94" customWidth="1"/>
    <col min="2820" max="2821" width="6" style="94" customWidth="1"/>
    <col min="2822" max="3070" width="9" style="94"/>
    <col min="3071" max="3071" width="10.85546875" style="94" bestFit="1" customWidth="1"/>
    <col min="3072" max="3072" width="9" style="94"/>
    <col min="3073" max="3075" width="8.2109375" style="94" customWidth="1"/>
    <col min="3076" max="3077" width="6" style="94" customWidth="1"/>
    <col min="3078" max="3326" width="9" style="94"/>
    <col min="3327" max="3327" width="10.85546875" style="94" bestFit="1" customWidth="1"/>
    <col min="3328" max="3328" width="9" style="94"/>
    <col min="3329" max="3331" width="8.2109375" style="94" customWidth="1"/>
    <col min="3332" max="3333" width="6" style="94" customWidth="1"/>
    <col min="3334" max="3582" width="9" style="94"/>
    <col min="3583" max="3583" width="10.85546875" style="94" bestFit="1" customWidth="1"/>
    <col min="3584" max="3584" width="9" style="94"/>
    <col min="3585" max="3587" width="8.2109375" style="94" customWidth="1"/>
    <col min="3588" max="3589" width="6" style="94" customWidth="1"/>
    <col min="3590" max="3838" width="9" style="94"/>
    <col min="3839" max="3839" width="10.85546875" style="94" bestFit="1" customWidth="1"/>
    <col min="3840" max="3840" width="9" style="94"/>
    <col min="3841" max="3843" width="8.2109375" style="94" customWidth="1"/>
    <col min="3844" max="3845" width="6" style="94" customWidth="1"/>
    <col min="3846" max="4094" width="9" style="94"/>
    <col min="4095" max="4095" width="10.85546875" style="94" bestFit="1" customWidth="1"/>
    <col min="4096" max="4096" width="9" style="94"/>
    <col min="4097" max="4099" width="8.2109375" style="94" customWidth="1"/>
    <col min="4100" max="4101" width="6" style="94" customWidth="1"/>
    <col min="4102" max="4350" width="9" style="94"/>
    <col min="4351" max="4351" width="10.85546875" style="94" bestFit="1" customWidth="1"/>
    <col min="4352" max="4352" width="9" style="94"/>
    <col min="4353" max="4355" width="8.2109375" style="94" customWidth="1"/>
    <col min="4356" max="4357" width="6" style="94" customWidth="1"/>
    <col min="4358" max="4606" width="9" style="94"/>
    <col min="4607" max="4607" width="10.85546875" style="94" bestFit="1" customWidth="1"/>
    <col min="4608" max="4608" width="9" style="94"/>
    <col min="4609" max="4611" width="8.2109375" style="94" customWidth="1"/>
    <col min="4612" max="4613" width="6" style="94" customWidth="1"/>
    <col min="4614" max="4862" width="9" style="94"/>
    <col min="4863" max="4863" width="10.85546875" style="94" bestFit="1" customWidth="1"/>
    <col min="4864" max="4864" width="9" style="94"/>
    <col min="4865" max="4867" width="8.2109375" style="94" customWidth="1"/>
    <col min="4868" max="4869" width="6" style="94" customWidth="1"/>
    <col min="4870" max="5118" width="9" style="94"/>
    <col min="5119" max="5119" width="10.85546875" style="94" bestFit="1" customWidth="1"/>
    <col min="5120" max="5120" width="9" style="94"/>
    <col min="5121" max="5123" width="8.2109375" style="94" customWidth="1"/>
    <col min="5124" max="5125" width="6" style="94" customWidth="1"/>
    <col min="5126" max="5374" width="9" style="94"/>
    <col min="5375" max="5375" width="10.85546875" style="94" bestFit="1" customWidth="1"/>
    <col min="5376" max="5376" width="9" style="94"/>
    <col min="5377" max="5379" width="8.2109375" style="94" customWidth="1"/>
    <col min="5380" max="5381" width="6" style="94" customWidth="1"/>
    <col min="5382" max="5630" width="9" style="94"/>
    <col min="5631" max="5631" width="10.85546875" style="94" bestFit="1" customWidth="1"/>
    <col min="5632" max="5632" width="9" style="94"/>
    <col min="5633" max="5635" width="8.2109375" style="94" customWidth="1"/>
    <col min="5636" max="5637" width="6" style="94" customWidth="1"/>
    <col min="5638" max="5886" width="9" style="94"/>
    <col min="5887" max="5887" width="10.85546875" style="94" bestFit="1" customWidth="1"/>
    <col min="5888" max="5888" width="9" style="94"/>
    <col min="5889" max="5891" width="8.2109375" style="94" customWidth="1"/>
    <col min="5892" max="5893" width="6" style="94" customWidth="1"/>
    <col min="5894" max="6142" width="9" style="94"/>
    <col min="6143" max="6143" width="10.85546875" style="94" bestFit="1" customWidth="1"/>
    <col min="6144" max="6144" width="9" style="94"/>
    <col min="6145" max="6147" width="8.2109375" style="94" customWidth="1"/>
    <col min="6148" max="6149" width="6" style="94" customWidth="1"/>
    <col min="6150" max="6398" width="9" style="94"/>
    <col min="6399" max="6399" width="10.85546875" style="94" bestFit="1" customWidth="1"/>
    <col min="6400" max="6400" width="9" style="94"/>
    <col min="6401" max="6403" width="8.2109375" style="94" customWidth="1"/>
    <col min="6404" max="6405" width="6" style="94" customWidth="1"/>
    <col min="6406" max="6654" width="9" style="94"/>
    <col min="6655" max="6655" width="10.85546875" style="94" bestFit="1" customWidth="1"/>
    <col min="6656" max="6656" width="9" style="94"/>
    <col min="6657" max="6659" width="8.2109375" style="94" customWidth="1"/>
    <col min="6660" max="6661" width="6" style="94" customWidth="1"/>
    <col min="6662" max="6910" width="9" style="94"/>
    <col min="6911" max="6911" width="10.85546875" style="94" bestFit="1" customWidth="1"/>
    <col min="6912" max="6912" width="9" style="94"/>
    <col min="6913" max="6915" width="8.2109375" style="94" customWidth="1"/>
    <col min="6916" max="6917" width="6" style="94" customWidth="1"/>
    <col min="6918" max="7166" width="9" style="94"/>
    <col min="7167" max="7167" width="10.85546875" style="94" bestFit="1" customWidth="1"/>
    <col min="7168" max="7168" width="9" style="94"/>
    <col min="7169" max="7171" width="8.2109375" style="94" customWidth="1"/>
    <col min="7172" max="7173" width="6" style="94" customWidth="1"/>
    <col min="7174" max="7422" width="9" style="94"/>
    <col min="7423" max="7423" width="10.85546875" style="94" bestFit="1" customWidth="1"/>
    <col min="7424" max="7424" width="9" style="94"/>
    <col min="7425" max="7427" width="8.2109375" style="94" customWidth="1"/>
    <col min="7428" max="7429" width="6" style="94" customWidth="1"/>
    <col min="7430" max="7678" width="9" style="94"/>
    <col min="7679" max="7679" width="10.85546875" style="94" bestFit="1" customWidth="1"/>
    <col min="7680" max="7680" width="9" style="94"/>
    <col min="7681" max="7683" width="8.2109375" style="94" customWidth="1"/>
    <col min="7684" max="7685" width="6" style="94" customWidth="1"/>
    <col min="7686" max="7934" width="9" style="94"/>
    <col min="7935" max="7935" width="10.85546875" style="94" bestFit="1" customWidth="1"/>
    <col min="7936" max="7936" width="9" style="94"/>
    <col min="7937" max="7939" width="8.2109375" style="94" customWidth="1"/>
    <col min="7940" max="7941" width="6" style="94" customWidth="1"/>
    <col min="7942" max="8190" width="9" style="94"/>
    <col min="8191" max="8191" width="10.85546875" style="94" bestFit="1" customWidth="1"/>
    <col min="8192" max="8192" width="9" style="94"/>
    <col min="8193" max="8195" width="8.2109375" style="94" customWidth="1"/>
    <col min="8196" max="8197" width="6" style="94" customWidth="1"/>
    <col min="8198" max="8446" width="9" style="94"/>
    <col min="8447" max="8447" width="10.85546875" style="94" bestFit="1" customWidth="1"/>
    <col min="8448" max="8448" width="9" style="94"/>
    <col min="8449" max="8451" width="8.2109375" style="94" customWidth="1"/>
    <col min="8452" max="8453" width="6" style="94" customWidth="1"/>
    <col min="8454" max="8702" width="9" style="94"/>
    <col min="8703" max="8703" width="10.85546875" style="94" bestFit="1" customWidth="1"/>
    <col min="8704" max="8704" width="9" style="94"/>
    <col min="8705" max="8707" width="8.2109375" style="94" customWidth="1"/>
    <col min="8708" max="8709" width="6" style="94" customWidth="1"/>
    <col min="8710" max="8958" width="9" style="94"/>
    <col min="8959" max="8959" width="10.85546875" style="94" bestFit="1" customWidth="1"/>
    <col min="8960" max="8960" width="9" style="94"/>
    <col min="8961" max="8963" width="8.2109375" style="94" customWidth="1"/>
    <col min="8964" max="8965" width="6" style="94" customWidth="1"/>
    <col min="8966" max="9214" width="9" style="94"/>
    <col min="9215" max="9215" width="10.85546875" style="94" bestFit="1" customWidth="1"/>
    <col min="9216" max="9216" width="9" style="94"/>
    <col min="9217" max="9219" width="8.2109375" style="94" customWidth="1"/>
    <col min="9220" max="9221" width="6" style="94" customWidth="1"/>
    <col min="9222" max="9470" width="9" style="94"/>
    <col min="9471" max="9471" width="10.85546875" style="94" bestFit="1" customWidth="1"/>
    <col min="9472" max="9472" width="9" style="94"/>
    <col min="9473" max="9475" width="8.2109375" style="94" customWidth="1"/>
    <col min="9476" max="9477" width="6" style="94" customWidth="1"/>
    <col min="9478" max="9726" width="9" style="94"/>
    <col min="9727" max="9727" width="10.85546875" style="94" bestFit="1" customWidth="1"/>
    <col min="9728" max="9728" width="9" style="94"/>
    <col min="9729" max="9731" width="8.2109375" style="94" customWidth="1"/>
    <col min="9732" max="9733" width="6" style="94" customWidth="1"/>
    <col min="9734" max="9982" width="9" style="94"/>
    <col min="9983" max="9983" width="10.85546875" style="94" bestFit="1" customWidth="1"/>
    <col min="9984" max="9984" width="9" style="94"/>
    <col min="9985" max="9987" width="8.2109375" style="94" customWidth="1"/>
    <col min="9988" max="9989" width="6" style="94" customWidth="1"/>
    <col min="9990" max="10238" width="9" style="94"/>
    <col min="10239" max="10239" width="10.85546875" style="94" bestFit="1" customWidth="1"/>
    <col min="10240" max="10240" width="9" style="94"/>
    <col min="10241" max="10243" width="8.2109375" style="94" customWidth="1"/>
    <col min="10244" max="10245" width="6" style="94" customWidth="1"/>
    <col min="10246" max="10494" width="9" style="94"/>
    <col min="10495" max="10495" width="10.85546875" style="94" bestFit="1" customWidth="1"/>
    <col min="10496" max="10496" width="9" style="94"/>
    <col min="10497" max="10499" width="8.2109375" style="94" customWidth="1"/>
    <col min="10500" max="10501" width="6" style="94" customWidth="1"/>
    <col min="10502" max="10750" width="9" style="94"/>
    <col min="10751" max="10751" width="10.85546875" style="94" bestFit="1" customWidth="1"/>
    <col min="10752" max="10752" width="9" style="94"/>
    <col min="10753" max="10755" width="8.2109375" style="94" customWidth="1"/>
    <col min="10756" max="10757" width="6" style="94" customWidth="1"/>
    <col min="10758" max="11006" width="9" style="94"/>
    <col min="11007" max="11007" width="10.85546875" style="94" bestFit="1" customWidth="1"/>
    <col min="11008" max="11008" width="9" style="94"/>
    <col min="11009" max="11011" width="8.2109375" style="94" customWidth="1"/>
    <col min="11012" max="11013" width="6" style="94" customWidth="1"/>
    <col min="11014" max="11262" width="9" style="94"/>
    <col min="11263" max="11263" width="10.85546875" style="94" bestFit="1" customWidth="1"/>
    <col min="11264" max="11264" width="9" style="94"/>
    <col min="11265" max="11267" width="8.2109375" style="94" customWidth="1"/>
    <col min="11268" max="11269" width="6" style="94" customWidth="1"/>
    <col min="11270" max="11518" width="9" style="94"/>
    <col min="11519" max="11519" width="10.85546875" style="94" bestFit="1" customWidth="1"/>
    <col min="11520" max="11520" width="9" style="94"/>
    <col min="11521" max="11523" width="8.2109375" style="94" customWidth="1"/>
    <col min="11524" max="11525" width="6" style="94" customWidth="1"/>
    <col min="11526" max="11774" width="9" style="94"/>
    <col min="11775" max="11775" width="10.85546875" style="94" bestFit="1" customWidth="1"/>
    <col min="11776" max="11776" width="9" style="94"/>
    <col min="11777" max="11779" width="8.2109375" style="94" customWidth="1"/>
    <col min="11780" max="11781" width="6" style="94" customWidth="1"/>
    <col min="11782" max="12030" width="9" style="94"/>
    <col min="12031" max="12031" width="10.85546875" style="94" bestFit="1" customWidth="1"/>
    <col min="12032" max="12032" width="9" style="94"/>
    <col min="12033" max="12035" width="8.2109375" style="94" customWidth="1"/>
    <col min="12036" max="12037" width="6" style="94" customWidth="1"/>
    <col min="12038" max="12286" width="9" style="94"/>
    <col min="12287" max="12287" width="10.85546875" style="94" bestFit="1" customWidth="1"/>
    <col min="12288" max="12288" width="9" style="94"/>
    <col min="12289" max="12291" width="8.2109375" style="94" customWidth="1"/>
    <col min="12292" max="12293" width="6" style="94" customWidth="1"/>
    <col min="12294" max="12542" width="9" style="94"/>
    <col min="12543" max="12543" width="10.85546875" style="94" bestFit="1" customWidth="1"/>
    <col min="12544" max="12544" width="9" style="94"/>
    <col min="12545" max="12547" width="8.2109375" style="94" customWidth="1"/>
    <col min="12548" max="12549" width="6" style="94" customWidth="1"/>
    <col min="12550" max="12798" width="9" style="94"/>
    <col min="12799" max="12799" width="10.85546875" style="94" bestFit="1" customWidth="1"/>
    <col min="12800" max="12800" width="9" style="94"/>
    <col min="12801" max="12803" width="8.2109375" style="94" customWidth="1"/>
    <col min="12804" max="12805" width="6" style="94" customWidth="1"/>
    <col min="12806" max="13054" width="9" style="94"/>
    <col min="13055" max="13055" width="10.85546875" style="94" bestFit="1" customWidth="1"/>
    <col min="13056" max="13056" width="9" style="94"/>
    <col min="13057" max="13059" width="8.2109375" style="94" customWidth="1"/>
    <col min="13060" max="13061" width="6" style="94" customWidth="1"/>
    <col min="13062" max="13310" width="9" style="94"/>
    <col min="13311" max="13311" width="10.85546875" style="94" bestFit="1" customWidth="1"/>
    <col min="13312" max="13312" width="9" style="94"/>
    <col min="13313" max="13315" width="8.2109375" style="94" customWidth="1"/>
    <col min="13316" max="13317" width="6" style="94" customWidth="1"/>
    <col min="13318" max="13566" width="9" style="94"/>
    <col min="13567" max="13567" width="10.85546875" style="94" bestFit="1" customWidth="1"/>
    <col min="13568" max="13568" width="9" style="94"/>
    <col min="13569" max="13571" width="8.2109375" style="94" customWidth="1"/>
    <col min="13572" max="13573" width="6" style="94" customWidth="1"/>
    <col min="13574" max="13822" width="9" style="94"/>
    <col min="13823" max="13823" width="10.85546875" style="94" bestFit="1" customWidth="1"/>
    <col min="13824" max="13824" width="9" style="94"/>
    <col min="13825" max="13827" width="8.2109375" style="94" customWidth="1"/>
    <col min="13828" max="13829" width="6" style="94" customWidth="1"/>
    <col min="13830" max="14078" width="9" style="94"/>
    <col min="14079" max="14079" width="10.85546875" style="94" bestFit="1" customWidth="1"/>
    <col min="14080" max="14080" width="9" style="94"/>
    <col min="14081" max="14083" width="8.2109375" style="94" customWidth="1"/>
    <col min="14084" max="14085" width="6" style="94" customWidth="1"/>
    <col min="14086" max="14334" width="9" style="94"/>
    <col min="14335" max="14335" width="10.85546875" style="94" bestFit="1" customWidth="1"/>
    <col min="14336" max="14336" width="9" style="94"/>
    <col min="14337" max="14339" width="8.2109375" style="94" customWidth="1"/>
    <col min="14340" max="14341" width="6" style="94" customWidth="1"/>
    <col min="14342" max="14590" width="9" style="94"/>
    <col min="14591" max="14591" width="10.85546875" style="94" bestFit="1" customWidth="1"/>
    <col min="14592" max="14592" width="9" style="94"/>
    <col min="14593" max="14595" width="8.2109375" style="94" customWidth="1"/>
    <col min="14596" max="14597" width="6" style="94" customWidth="1"/>
    <col min="14598" max="14846" width="9" style="94"/>
    <col min="14847" max="14847" width="10.85546875" style="94" bestFit="1" customWidth="1"/>
    <col min="14848" max="14848" width="9" style="94"/>
    <col min="14849" max="14851" width="8.2109375" style="94" customWidth="1"/>
    <col min="14852" max="14853" width="6" style="94" customWidth="1"/>
    <col min="14854" max="15102" width="9" style="94"/>
    <col min="15103" max="15103" width="10.85546875" style="94" bestFit="1" customWidth="1"/>
    <col min="15104" max="15104" width="9" style="94"/>
    <col min="15105" max="15107" width="8.2109375" style="94" customWidth="1"/>
    <col min="15108" max="15109" width="6" style="94" customWidth="1"/>
    <col min="15110" max="15358" width="9" style="94"/>
    <col min="15359" max="15359" width="10.85546875" style="94" bestFit="1" customWidth="1"/>
    <col min="15360" max="15360" width="9" style="94"/>
    <col min="15361" max="15363" width="8.2109375" style="94" customWidth="1"/>
    <col min="15364" max="15365" width="6" style="94" customWidth="1"/>
    <col min="15366" max="15614" width="9" style="94"/>
    <col min="15615" max="15615" width="10.85546875" style="94" bestFit="1" customWidth="1"/>
    <col min="15616" max="15616" width="9" style="94"/>
    <col min="15617" max="15619" width="8.2109375" style="94" customWidth="1"/>
    <col min="15620" max="15621" width="6" style="94" customWidth="1"/>
    <col min="15622" max="15870" width="9" style="94"/>
    <col min="15871" max="15871" width="10.85546875" style="94" bestFit="1" customWidth="1"/>
    <col min="15872" max="15872" width="9" style="94"/>
    <col min="15873" max="15875" width="8.2109375" style="94" customWidth="1"/>
    <col min="15876" max="15877" width="6" style="94" customWidth="1"/>
    <col min="15878" max="16126" width="9" style="94"/>
    <col min="16127" max="16127" width="10.85546875" style="94" bestFit="1" customWidth="1"/>
    <col min="16128" max="16128" width="9" style="94"/>
    <col min="16129" max="16131" width="8.2109375" style="94" customWidth="1"/>
    <col min="16132" max="16133" width="6" style="94" customWidth="1"/>
    <col min="16134" max="16384" width="9" style="94"/>
  </cols>
  <sheetData>
    <row r="1" spans="1:9" x14ac:dyDescent="0.45">
      <c r="A1" s="92" t="s">
        <v>326</v>
      </c>
      <c r="B1" s="92" t="s">
        <v>70</v>
      </c>
      <c r="C1" s="92" t="s">
        <v>434</v>
      </c>
      <c r="D1" s="93" t="s">
        <v>435</v>
      </c>
      <c r="F1" s="52" t="s">
        <v>66</v>
      </c>
      <c r="G1" s="52" t="s">
        <v>70</v>
      </c>
      <c r="H1"/>
      <c r="I1"/>
    </row>
    <row r="2" spans="1:9" x14ac:dyDescent="0.45">
      <c r="A2" s="95" t="s">
        <v>436</v>
      </c>
      <c r="B2" s="96" t="s">
        <v>6</v>
      </c>
      <c r="C2" s="96" t="s">
        <v>84</v>
      </c>
      <c r="D2" s="97">
        <v>2159370</v>
      </c>
      <c r="F2" s="52" t="s">
        <v>452</v>
      </c>
      <c r="G2" t="s">
        <v>7</v>
      </c>
      <c r="H2" t="s">
        <v>6</v>
      </c>
      <c r="I2" t="s">
        <v>59</v>
      </c>
    </row>
    <row r="3" spans="1:9" x14ac:dyDescent="0.45">
      <c r="A3" s="95" t="s">
        <v>331</v>
      </c>
      <c r="B3" s="96" t="s">
        <v>6</v>
      </c>
      <c r="C3" s="96" t="s">
        <v>84</v>
      </c>
      <c r="D3" s="97">
        <v>678995</v>
      </c>
      <c r="F3" s="53" t="s">
        <v>111</v>
      </c>
      <c r="G3">
        <v>13</v>
      </c>
      <c r="H3">
        <v>8</v>
      </c>
      <c r="I3">
        <v>21</v>
      </c>
    </row>
    <row r="4" spans="1:9" x14ac:dyDescent="0.45">
      <c r="A4" s="95" t="s">
        <v>332</v>
      </c>
      <c r="B4" s="96" t="s">
        <v>7</v>
      </c>
      <c r="C4" s="96" t="s">
        <v>85</v>
      </c>
      <c r="D4" s="97">
        <v>1555925</v>
      </c>
      <c r="F4" s="53" t="s">
        <v>84</v>
      </c>
      <c r="G4">
        <v>20</v>
      </c>
      <c r="H4">
        <v>13</v>
      </c>
      <c r="I4">
        <v>33</v>
      </c>
    </row>
    <row r="5" spans="1:9" x14ac:dyDescent="0.45">
      <c r="A5" s="95" t="s">
        <v>333</v>
      </c>
      <c r="B5" s="95" t="s">
        <v>6</v>
      </c>
      <c r="C5" s="96" t="s">
        <v>111</v>
      </c>
      <c r="D5" s="97">
        <v>1065135</v>
      </c>
      <c r="F5" s="53" t="s">
        <v>342</v>
      </c>
      <c r="G5">
        <v>11</v>
      </c>
      <c r="H5">
        <v>7</v>
      </c>
      <c r="I5">
        <v>18</v>
      </c>
    </row>
    <row r="6" spans="1:9" x14ac:dyDescent="0.45">
      <c r="A6" s="95" t="s">
        <v>334</v>
      </c>
      <c r="B6" s="96" t="s">
        <v>7</v>
      </c>
      <c r="C6" s="96" t="s">
        <v>84</v>
      </c>
      <c r="D6" s="97">
        <v>1393475</v>
      </c>
      <c r="F6" s="53" t="s">
        <v>85</v>
      </c>
      <c r="G6">
        <v>18</v>
      </c>
      <c r="H6">
        <v>10</v>
      </c>
      <c r="I6">
        <v>28</v>
      </c>
    </row>
    <row r="7" spans="1:9" x14ac:dyDescent="0.45">
      <c r="A7" s="95" t="s">
        <v>335</v>
      </c>
      <c r="B7" s="96" t="s">
        <v>7</v>
      </c>
      <c r="C7" s="96" t="s">
        <v>111</v>
      </c>
      <c r="D7" s="97">
        <v>1216257</v>
      </c>
      <c r="F7" s="53" t="s">
        <v>59</v>
      </c>
      <c r="G7">
        <v>62</v>
      </c>
      <c r="H7">
        <v>38</v>
      </c>
      <c r="I7">
        <v>100</v>
      </c>
    </row>
    <row r="8" spans="1:9" x14ac:dyDescent="0.45">
      <c r="A8" s="95" t="s">
        <v>336</v>
      </c>
      <c r="B8" s="96" t="s">
        <v>7</v>
      </c>
      <c r="C8" s="96" t="s">
        <v>85</v>
      </c>
      <c r="D8" s="97">
        <v>1531583</v>
      </c>
      <c r="F8"/>
      <c r="G8"/>
      <c r="H8"/>
      <c r="I8"/>
    </row>
    <row r="9" spans="1:9" x14ac:dyDescent="0.45">
      <c r="A9" s="96" t="s">
        <v>337</v>
      </c>
      <c r="B9" s="96" t="s">
        <v>6</v>
      </c>
      <c r="C9" s="96" t="s">
        <v>84</v>
      </c>
      <c r="D9" s="97">
        <v>1125285</v>
      </c>
      <c r="F9"/>
      <c r="G9"/>
      <c r="H9"/>
      <c r="I9"/>
    </row>
    <row r="10" spans="1:9" x14ac:dyDescent="0.45">
      <c r="A10" s="95" t="s">
        <v>338</v>
      </c>
      <c r="B10" s="96" t="s">
        <v>7</v>
      </c>
      <c r="C10" s="96" t="s">
        <v>111</v>
      </c>
      <c r="D10" s="97">
        <v>546210</v>
      </c>
      <c r="F10" s="98"/>
      <c r="G10" s="98"/>
      <c r="H10" s="98"/>
    </row>
    <row r="11" spans="1:9" x14ac:dyDescent="0.45">
      <c r="A11" s="95" t="s">
        <v>339</v>
      </c>
      <c r="B11" s="96" t="s">
        <v>7</v>
      </c>
      <c r="C11" s="96" t="s">
        <v>85</v>
      </c>
      <c r="D11" s="97">
        <v>1546017</v>
      </c>
      <c r="F11" s="98"/>
      <c r="G11" s="98"/>
      <c r="H11" s="98"/>
    </row>
    <row r="12" spans="1:9" x14ac:dyDescent="0.45">
      <c r="A12" s="95" t="s">
        <v>340</v>
      </c>
      <c r="B12" s="96" t="s">
        <v>7</v>
      </c>
      <c r="C12" s="96" t="s">
        <v>84</v>
      </c>
      <c r="D12" s="97">
        <v>1650754</v>
      </c>
      <c r="F12" s="98"/>
      <c r="G12" s="98"/>
      <c r="H12" s="98"/>
    </row>
    <row r="13" spans="1:9" x14ac:dyDescent="0.45">
      <c r="A13" s="95" t="s">
        <v>341</v>
      </c>
      <c r="B13" s="96" t="s">
        <v>6</v>
      </c>
      <c r="C13" s="96" t="s">
        <v>342</v>
      </c>
      <c r="D13" s="97">
        <v>1575625</v>
      </c>
      <c r="F13" s="98"/>
      <c r="G13" s="98"/>
      <c r="H13" s="98"/>
    </row>
    <row r="14" spans="1:9" x14ac:dyDescent="0.45">
      <c r="A14" s="95" t="s">
        <v>343</v>
      </c>
      <c r="B14" s="96" t="s">
        <v>7</v>
      </c>
      <c r="C14" s="96" t="s">
        <v>85</v>
      </c>
      <c r="D14" s="97">
        <v>1335765</v>
      </c>
      <c r="F14" s="98"/>
      <c r="G14" s="98"/>
      <c r="H14" s="98"/>
    </row>
    <row r="15" spans="1:9" x14ac:dyDescent="0.45">
      <c r="A15" s="95" t="s">
        <v>344</v>
      </c>
      <c r="B15" s="96" t="s">
        <v>6</v>
      </c>
      <c r="C15" s="96" t="s">
        <v>85</v>
      </c>
      <c r="D15" s="97">
        <v>836199</v>
      </c>
      <c r="F15" s="98"/>
      <c r="G15" s="98"/>
      <c r="H15" s="98"/>
    </row>
    <row r="16" spans="1:9" x14ac:dyDescent="0.45">
      <c r="A16" s="95" t="s">
        <v>345</v>
      </c>
      <c r="B16" s="96" t="s">
        <v>7</v>
      </c>
      <c r="C16" s="96" t="s">
        <v>84</v>
      </c>
      <c r="D16" s="97">
        <v>336762</v>
      </c>
      <c r="F16" s="98"/>
      <c r="G16" s="98"/>
      <c r="H16" s="98"/>
    </row>
    <row r="17" spans="1:8" x14ac:dyDescent="0.45">
      <c r="A17" s="95" t="s">
        <v>346</v>
      </c>
      <c r="B17" s="96" t="s">
        <v>7</v>
      </c>
      <c r="C17" s="96" t="s">
        <v>85</v>
      </c>
      <c r="D17" s="97">
        <v>746192</v>
      </c>
      <c r="F17" s="98"/>
      <c r="G17" s="98"/>
      <c r="H17" s="98"/>
    </row>
    <row r="18" spans="1:8" x14ac:dyDescent="0.45">
      <c r="A18" s="96" t="s">
        <v>437</v>
      </c>
      <c r="B18" s="96" t="s">
        <v>7</v>
      </c>
      <c r="C18" s="96" t="s">
        <v>84</v>
      </c>
      <c r="D18" s="97">
        <v>2078662</v>
      </c>
      <c r="F18" s="98"/>
      <c r="G18" s="98"/>
      <c r="H18" s="98"/>
    </row>
    <row r="19" spans="1:8" x14ac:dyDescent="0.45">
      <c r="A19" s="95" t="s">
        <v>348</v>
      </c>
      <c r="B19" s="96" t="s">
        <v>7</v>
      </c>
      <c r="C19" s="96" t="s">
        <v>84</v>
      </c>
      <c r="D19" s="97">
        <v>1623377</v>
      </c>
    </row>
    <row r="20" spans="1:8" x14ac:dyDescent="0.45">
      <c r="A20" s="95" t="s">
        <v>438</v>
      </c>
      <c r="B20" s="96" t="s">
        <v>6</v>
      </c>
      <c r="C20" s="96" t="s">
        <v>342</v>
      </c>
      <c r="D20" s="97">
        <v>1446154</v>
      </c>
    </row>
    <row r="21" spans="1:8" x14ac:dyDescent="0.45">
      <c r="A21" s="95" t="s">
        <v>350</v>
      </c>
      <c r="B21" s="96" t="s">
        <v>6</v>
      </c>
      <c r="C21" s="96" t="s">
        <v>85</v>
      </c>
      <c r="D21" s="97">
        <v>464630</v>
      </c>
    </row>
    <row r="22" spans="1:8" x14ac:dyDescent="0.45">
      <c r="A22" s="95" t="s">
        <v>351</v>
      </c>
      <c r="B22" s="96" t="s">
        <v>6</v>
      </c>
      <c r="C22" s="96" t="s">
        <v>111</v>
      </c>
      <c r="D22" s="97">
        <v>1625692</v>
      </c>
    </row>
    <row r="23" spans="1:8" x14ac:dyDescent="0.45">
      <c r="A23" s="95" t="s">
        <v>352</v>
      </c>
      <c r="B23" s="96" t="s">
        <v>7</v>
      </c>
      <c r="C23" s="96" t="s">
        <v>85</v>
      </c>
      <c r="D23" s="97">
        <v>1480980</v>
      </c>
    </row>
    <row r="24" spans="1:8" x14ac:dyDescent="0.45">
      <c r="A24" s="95" t="s">
        <v>353</v>
      </c>
      <c r="B24" s="96" t="s">
        <v>7</v>
      </c>
      <c r="C24" s="96" t="s">
        <v>85</v>
      </c>
      <c r="D24" s="97">
        <v>1161808</v>
      </c>
    </row>
    <row r="25" spans="1:8" x14ac:dyDescent="0.45">
      <c r="A25" s="95" t="s">
        <v>354</v>
      </c>
      <c r="B25" s="96" t="s">
        <v>7</v>
      </c>
      <c r="C25" s="96" t="s">
        <v>84</v>
      </c>
      <c r="D25" s="97">
        <v>1933191</v>
      </c>
    </row>
    <row r="26" spans="1:8" x14ac:dyDescent="0.45">
      <c r="A26" s="95" t="s">
        <v>355</v>
      </c>
      <c r="B26" s="96" t="s">
        <v>7</v>
      </c>
      <c r="C26" s="96" t="s">
        <v>342</v>
      </c>
      <c r="D26" s="97">
        <v>1735889</v>
      </c>
    </row>
    <row r="27" spans="1:8" x14ac:dyDescent="0.45">
      <c r="A27" s="95" t="s">
        <v>356</v>
      </c>
      <c r="B27" s="96" t="s">
        <v>6</v>
      </c>
      <c r="C27" s="96" t="s">
        <v>85</v>
      </c>
      <c r="D27" s="97">
        <v>1539939</v>
      </c>
    </row>
    <row r="28" spans="1:8" x14ac:dyDescent="0.45">
      <c r="A28" s="96" t="s">
        <v>439</v>
      </c>
      <c r="B28" s="96" t="s">
        <v>440</v>
      </c>
      <c r="C28" s="96" t="s">
        <v>85</v>
      </c>
      <c r="D28" s="97">
        <v>983963</v>
      </c>
    </row>
    <row r="29" spans="1:8" x14ac:dyDescent="0.45">
      <c r="A29" s="95" t="s">
        <v>359</v>
      </c>
      <c r="B29" s="96" t="s">
        <v>6</v>
      </c>
      <c r="C29" s="96" t="s">
        <v>84</v>
      </c>
      <c r="D29" s="97">
        <v>821577</v>
      </c>
    </row>
    <row r="30" spans="1:8" x14ac:dyDescent="0.45">
      <c r="A30" s="95" t="s">
        <v>360</v>
      </c>
      <c r="B30" s="96" t="s">
        <v>6</v>
      </c>
      <c r="C30" s="96" t="s">
        <v>84</v>
      </c>
      <c r="D30" s="97">
        <v>704141</v>
      </c>
    </row>
    <row r="31" spans="1:8" x14ac:dyDescent="0.45">
      <c r="A31" s="95" t="s">
        <v>361</v>
      </c>
      <c r="B31" s="96" t="s">
        <v>7</v>
      </c>
      <c r="C31" s="96" t="s">
        <v>85</v>
      </c>
      <c r="D31" s="97">
        <v>742435</v>
      </c>
    </row>
    <row r="32" spans="1:8" x14ac:dyDescent="0.45">
      <c r="A32" s="95" t="s">
        <v>362</v>
      </c>
      <c r="B32" s="96" t="s">
        <v>7</v>
      </c>
      <c r="C32" s="96" t="s">
        <v>84</v>
      </c>
      <c r="D32" s="97">
        <v>2440290</v>
      </c>
    </row>
    <row r="33" spans="1:4" x14ac:dyDescent="0.45">
      <c r="A33" s="95" t="s">
        <v>363</v>
      </c>
      <c r="B33" s="96" t="s">
        <v>6</v>
      </c>
      <c r="C33" s="96" t="s">
        <v>84</v>
      </c>
      <c r="D33" s="97">
        <v>1231878</v>
      </c>
    </row>
    <row r="34" spans="1:4" x14ac:dyDescent="0.45">
      <c r="A34" s="95" t="s">
        <v>364</v>
      </c>
      <c r="B34" s="96" t="s">
        <v>6</v>
      </c>
      <c r="C34" s="96" t="s">
        <v>85</v>
      </c>
      <c r="D34" s="97">
        <v>1581558</v>
      </c>
    </row>
    <row r="35" spans="1:4" x14ac:dyDescent="0.45">
      <c r="A35" s="96" t="s">
        <v>365</v>
      </c>
      <c r="B35" s="96" t="s">
        <v>7</v>
      </c>
      <c r="C35" s="96" t="s">
        <v>111</v>
      </c>
      <c r="D35" s="97">
        <v>1588921</v>
      </c>
    </row>
    <row r="36" spans="1:4" x14ac:dyDescent="0.45">
      <c r="A36" s="95" t="s">
        <v>366</v>
      </c>
      <c r="B36" s="96" t="s">
        <v>6</v>
      </c>
      <c r="C36" s="96" t="s">
        <v>84</v>
      </c>
      <c r="D36" s="97">
        <v>1607666</v>
      </c>
    </row>
    <row r="37" spans="1:4" x14ac:dyDescent="0.45">
      <c r="A37" s="95" t="s">
        <v>441</v>
      </c>
      <c r="B37" s="96" t="s">
        <v>7</v>
      </c>
      <c r="C37" s="96" t="s">
        <v>342</v>
      </c>
      <c r="D37" s="97">
        <v>1150768</v>
      </c>
    </row>
    <row r="38" spans="1:4" x14ac:dyDescent="0.45">
      <c r="A38" s="95" t="s">
        <v>368</v>
      </c>
      <c r="B38" s="96" t="s">
        <v>7</v>
      </c>
      <c r="C38" s="96" t="s">
        <v>111</v>
      </c>
      <c r="D38" s="97">
        <v>929297</v>
      </c>
    </row>
    <row r="39" spans="1:4" x14ac:dyDescent="0.45">
      <c r="A39" s="95" t="s">
        <v>442</v>
      </c>
      <c r="B39" s="96" t="s">
        <v>6</v>
      </c>
      <c r="C39" s="96" t="s">
        <v>84</v>
      </c>
      <c r="D39" s="97">
        <v>904304</v>
      </c>
    </row>
    <row r="40" spans="1:4" x14ac:dyDescent="0.45">
      <c r="A40" s="96" t="s">
        <v>443</v>
      </c>
      <c r="B40" s="96" t="s">
        <v>7</v>
      </c>
      <c r="C40" s="96" t="s">
        <v>342</v>
      </c>
      <c r="D40" s="97">
        <v>813404</v>
      </c>
    </row>
    <row r="41" spans="1:4" x14ac:dyDescent="0.45">
      <c r="A41" s="96" t="s">
        <v>444</v>
      </c>
      <c r="B41" s="96" t="s">
        <v>445</v>
      </c>
      <c r="C41" s="96" t="s">
        <v>85</v>
      </c>
      <c r="D41" s="97">
        <v>1711065</v>
      </c>
    </row>
    <row r="42" spans="1:4" x14ac:dyDescent="0.45">
      <c r="A42" s="96" t="s">
        <v>446</v>
      </c>
      <c r="B42" s="96" t="s">
        <v>7</v>
      </c>
      <c r="C42" s="96" t="s">
        <v>85</v>
      </c>
      <c r="D42" s="97">
        <v>2035587</v>
      </c>
    </row>
    <row r="43" spans="1:4" x14ac:dyDescent="0.45">
      <c r="A43" s="95" t="s">
        <v>374</v>
      </c>
      <c r="B43" s="96" t="s">
        <v>6</v>
      </c>
      <c r="C43" s="96" t="s">
        <v>342</v>
      </c>
      <c r="D43" s="97">
        <v>1585904</v>
      </c>
    </row>
    <row r="44" spans="1:4" x14ac:dyDescent="0.45">
      <c r="A44" s="95" t="s">
        <v>375</v>
      </c>
      <c r="B44" s="96" t="s">
        <v>7</v>
      </c>
      <c r="C44" s="96" t="s">
        <v>85</v>
      </c>
      <c r="D44" s="97">
        <v>639067</v>
      </c>
    </row>
    <row r="45" spans="1:4" x14ac:dyDescent="0.45">
      <c r="A45" s="95" t="s">
        <v>376</v>
      </c>
      <c r="B45" s="96" t="s">
        <v>6</v>
      </c>
      <c r="C45" s="96" t="s">
        <v>84</v>
      </c>
      <c r="D45" s="97">
        <v>812719</v>
      </c>
    </row>
    <row r="46" spans="1:4" x14ac:dyDescent="0.45">
      <c r="A46" s="95" t="s">
        <v>377</v>
      </c>
      <c r="B46" s="96" t="s">
        <v>7</v>
      </c>
      <c r="C46" s="96" t="s">
        <v>85</v>
      </c>
      <c r="D46" s="97">
        <v>538691</v>
      </c>
    </row>
    <row r="47" spans="1:4" x14ac:dyDescent="0.45">
      <c r="A47" s="95" t="s">
        <v>447</v>
      </c>
      <c r="B47" s="96" t="s">
        <v>6</v>
      </c>
      <c r="C47" s="96" t="s">
        <v>85</v>
      </c>
      <c r="D47" s="97">
        <v>1768020</v>
      </c>
    </row>
    <row r="48" spans="1:4" x14ac:dyDescent="0.45">
      <c r="A48" s="96" t="s">
        <v>448</v>
      </c>
      <c r="B48" s="96" t="s">
        <v>440</v>
      </c>
      <c r="C48" s="96" t="s">
        <v>85</v>
      </c>
      <c r="D48" s="97">
        <v>1622941</v>
      </c>
    </row>
    <row r="49" spans="1:4" x14ac:dyDescent="0.45">
      <c r="A49" s="95" t="s">
        <v>381</v>
      </c>
      <c r="B49" s="96" t="s">
        <v>6</v>
      </c>
      <c r="C49" s="96" t="s">
        <v>342</v>
      </c>
      <c r="D49" s="97">
        <v>1709064</v>
      </c>
    </row>
    <row r="50" spans="1:4" x14ac:dyDescent="0.45">
      <c r="A50" s="95" t="s">
        <v>382</v>
      </c>
      <c r="B50" s="96" t="s">
        <v>7</v>
      </c>
      <c r="C50" s="96" t="s">
        <v>111</v>
      </c>
      <c r="D50" s="97">
        <v>1189806</v>
      </c>
    </row>
    <row r="51" spans="1:4" x14ac:dyDescent="0.45">
      <c r="A51" s="95" t="s">
        <v>383</v>
      </c>
      <c r="B51" s="96" t="s">
        <v>7</v>
      </c>
      <c r="C51" s="96" t="s">
        <v>111</v>
      </c>
      <c r="D51" s="97">
        <v>1271771</v>
      </c>
    </row>
    <row r="52" spans="1:4" x14ac:dyDescent="0.45">
      <c r="A52" s="95" t="s">
        <v>384</v>
      </c>
      <c r="B52" s="96" t="s">
        <v>7</v>
      </c>
      <c r="C52" s="96" t="s">
        <v>85</v>
      </c>
      <c r="D52" s="97">
        <v>311003</v>
      </c>
    </row>
    <row r="53" spans="1:4" x14ac:dyDescent="0.45">
      <c r="A53" s="96" t="s">
        <v>385</v>
      </c>
      <c r="B53" s="96" t="s">
        <v>7</v>
      </c>
      <c r="C53" s="96" t="s">
        <v>84</v>
      </c>
      <c r="D53" s="97">
        <v>1871482</v>
      </c>
    </row>
    <row r="54" spans="1:4" x14ac:dyDescent="0.45">
      <c r="A54" s="95" t="s">
        <v>386</v>
      </c>
      <c r="B54" s="96" t="s">
        <v>6</v>
      </c>
      <c r="C54" s="96" t="s">
        <v>84</v>
      </c>
      <c r="D54" s="97">
        <v>902667</v>
      </c>
    </row>
    <row r="55" spans="1:4" x14ac:dyDescent="0.45">
      <c r="A55" s="95" t="s">
        <v>387</v>
      </c>
      <c r="B55" s="96" t="s">
        <v>6</v>
      </c>
      <c r="C55" s="96" t="s">
        <v>111</v>
      </c>
      <c r="D55" s="97">
        <v>1790580</v>
      </c>
    </row>
    <row r="56" spans="1:4" x14ac:dyDescent="0.45">
      <c r="A56" s="95" t="s">
        <v>388</v>
      </c>
      <c r="B56" s="96" t="s">
        <v>7</v>
      </c>
      <c r="C56" s="96" t="s">
        <v>84</v>
      </c>
      <c r="D56" s="97">
        <v>1002969</v>
      </c>
    </row>
    <row r="57" spans="1:4" x14ac:dyDescent="0.45">
      <c r="A57" s="95" t="s">
        <v>449</v>
      </c>
      <c r="B57" s="96" t="s">
        <v>6</v>
      </c>
      <c r="C57" s="96" t="s">
        <v>111</v>
      </c>
      <c r="D57" s="97">
        <v>1469149</v>
      </c>
    </row>
    <row r="58" spans="1:4" x14ac:dyDescent="0.45">
      <c r="A58" s="95" t="s">
        <v>390</v>
      </c>
      <c r="B58" s="96" t="s">
        <v>7</v>
      </c>
      <c r="C58" s="96" t="s">
        <v>84</v>
      </c>
      <c r="D58" s="97">
        <v>522313</v>
      </c>
    </row>
    <row r="59" spans="1:4" x14ac:dyDescent="0.45">
      <c r="A59" s="95" t="s">
        <v>391</v>
      </c>
      <c r="B59" s="96" t="s">
        <v>7</v>
      </c>
      <c r="C59" s="96" t="s">
        <v>85</v>
      </c>
      <c r="D59" s="97">
        <v>955957</v>
      </c>
    </row>
    <row r="60" spans="1:4" x14ac:dyDescent="0.45">
      <c r="A60" s="95" t="s">
        <v>392</v>
      </c>
      <c r="B60" s="96" t="s">
        <v>7</v>
      </c>
      <c r="C60" s="96" t="s">
        <v>84</v>
      </c>
      <c r="D60" s="97">
        <v>860145</v>
      </c>
    </row>
    <row r="61" spans="1:4" x14ac:dyDescent="0.45">
      <c r="A61" s="96" t="s">
        <v>450</v>
      </c>
      <c r="B61" s="96" t="s">
        <v>6</v>
      </c>
      <c r="C61" s="96" t="s">
        <v>342</v>
      </c>
      <c r="D61" s="97">
        <v>389612</v>
      </c>
    </row>
    <row r="62" spans="1:4" x14ac:dyDescent="0.45">
      <c r="A62" s="95" t="s">
        <v>394</v>
      </c>
      <c r="B62" s="96" t="s">
        <v>7</v>
      </c>
      <c r="C62" s="96" t="s">
        <v>111</v>
      </c>
      <c r="D62" s="97">
        <v>1884055</v>
      </c>
    </row>
    <row r="63" spans="1:4" x14ac:dyDescent="0.45">
      <c r="A63" s="95" t="s">
        <v>395</v>
      </c>
      <c r="B63" s="96" t="s">
        <v>7</v>
      </c>
      <c r="C63" s="96" t="s">
        <v>85</v>
      </c>
      <c r="D63" s="97">
        <v>849478</v>
      </c>
    </row>
    <row r="64" spans="1:4" x14ac:dyDescent="0.45">
      <c r="A64" s="95" t="s">
        <v>396</v>
      </c>
      <c r="B64" s="96" t="s">
        <v>6</v>
      </c>
      <c r="C64" s="96" t="s">
        <v>111</v>
      </c>
      <c r="D64" s="97">
        <v>1395648</v>
      </c>
    </row>
    <row r="65" spans="1:4" x14ac:dyDescent="0.45">
      <c r="A65" s="95" t="s">
        <v>397</v>
      </c>
      <c r="B65" s="96" t="s">
        <v>6</v>
      </c>
      <c r="C65" s="96" t="s">
        <v>85</v>
      </c>
      <c r="D65" s="97">
        <v>2316141</v>
      </c>
    </row>
    <row r="66" spans="1:4" x14ac:dyDescent="0.45">
      <c r="A66" s="95" t="s">
        <v>398</v>
      </c>
      <c r="B66" s="96" t="s">
        <v>6</v>
      </c>
      <c r="C66" s="96" t="s">
        <v>85</v>
      </c>
      <c r="D66" s="97">
        <v>876189</v>
      </c>
    </row>
    <row r="67" spans="1:4" x14ac:dyDescent="0.45">
      <c r="A67" s="95" t="s">
        <v>399</v>
      </c>
      <c r="B67" s="96" t="s">
        <v>7</v>
      </c>
      <c r="C67" s="96" t="s">
        <v>84</v>
      </c>
      <c r="D67" s="97">
        <v>2285358</v>
      </c>
    </row>
    <row r="68" spans="1:4" x14ac:dyDescent="0.45">
      <c r="A68" s="95" t="s">
        <v>400</v>
      </c>
      <c r="B68" s="96" t="s">
        <v>7</v>
      </c>
      <c r="C68" s="96" t="s">
        <v>342</v>
      </c>
      <c r="D68" s="97">
        <v>1118995</v>
      </c>
    </row>
    <row r="69" spans="1:4" x14ac:dyDescent="0.45">
      <c r="A69" s="95" t="s">
        <v>401</v>
      </c>
      <c r="B69" s="96" t="s">
        <v>7</v>
      </c>
      <c r="C69" s="96" t="s">
        <v>84</v>
      </c>
      <c r="D69" s="97">
        <v>868223</v>
      </c>
    </row>
    <row r="70" spans="1:4" x14ac:dyDescent="0.45">
      <c r="A70" s="95" t="s">
        <v>402</v>
      </c>
      <c r="B70" s="96" t="s">
        <v>6</v>
      </c>
      <c r="C70" s="96" t="s">
        <v>111</v>
      </c>
      <c r="D70" s="97">
        <v>1020882</v>
      </c>
    </row>
    <row r="71" spans="1:4" x14ac:dyDescent="0.45">
      <c r="A71" s="95" t="s">
        <v>403</v>
      </c>
      <c r="B71" s="96" t="s">
        <v>7</v>
      </c>
      <c r="C71" s="96" t="s">
        <v>85</v>
      </c>
      <c r="D71" s="97">
        <v>2300336</v>
      </c>
    </row>
    <row r="72" spans="1:4" x14ac:dyDescent="0.45">
      <c r="A72" s="95" t="s">
        <v>404</v>
      </c>
      <c r="B72" s="96" t="s">
        <v>7</v>
      </c>
      <c r="C72" s="96" t="s">
        <v>111</v>
      </c>
      <c r="D72" s="97">
        <v>702668</v>
      </c>
    </row>
    <row r="73" spans="1:4" x14ac:dyDescent="0.45">
      <c r="A73" s="95" t="s">
        <v>405</v>
      </c>
      <c r="B73" s="96" t="s">
        <v>7</v>
      </c>
      <c r="C73" s="96" t="s">
        <v>85</v>
      </c>
      <c r="D73" s="97">
        <v>766813</v>
      </c>
    </row>
    <row r="74" spans="1:4" x14ac:dyDescent="0.45">
      <c r="A74" s="95" t="s">
        <v>406</v>
      </c>
      <c r="B74" s="96" t="s">
        <v>7</v>
      </c>
      <c r="C74" s="96" t="s">
        <v>84</v>
      </c>
      <c r="D74" s="97">
        <v>1038096</v>
      </c>
    </row>
    <row r="75" spans="1:4" x14ac:dyDescent="0.45">
      <c r="A75" s="95" t="s">
        <v>407</v>
      </c>
      <c r="B75" s="96" t="s">
        <v>7</v>
      </c>
      <c r="C75" s="96" t="s">
        <v>111</v>
      </c>
      <c r="D75" s="97">
        <v>2122351</v>
      </c>
    </row>
    <row r="76" spans="1:4" x14ac:dyDescent="0.45">
      <c r="A76" s="95" t="s">
        <v>408</v>
      </c>
      <c r="B76" s="96" t="s">
        <v>7</v>
      </c>
      <c r="C76" s="96" t="s">
        <v>111</v>
      </c>
      <c r="D76" s="97">
        <v>2043802</v>
      </c>
    </row>
    <row r="77" spans="1:4" x14ac:dyDescent="0.45">
      <c r="A77" s="95" t="s">
        <v>409</v>
      </c>
      <c r="B77" s="96" t="s">
        <v>6</v>
      </c>
      <c r="C77" s="96" t="s">
        <v>85</v>
      </c>
      <c r="D77" s="97">
        <v>801593</v>
      </c>
    </row>
    <row r="78" spans="1:4" x14ac:dyDescent="0.45">
      <c r="A78" s="95" t="s">
        <v>410</v>
      </c>
      <c r="B78" s="96" t="s">
        <v>7</v>
      </c>
      <c r="C78" s="96" t="s">
        <v>111</v>
      </c>
      <c r="D78" s="97">
        <v>988564</v>
      </c>
    </row>
    <row r="79" spans="1:4" x14ac:dyDescent="0.45">
      <c r="A79" s="95" t="s">
        <v>411</v>
      </c>
      <c r="B79" s="96" t="s">
        <v>6</v>
      </c>
      <c r="C79" s="96" t="s">
        <v>111</v>
      </c>
      <c r="D79" s="97">
        <v>1197731</v>
      </c>
    </row>
    <row r="80" spans="1:4" x14ac:dyDescent="0.45">
      <c r="A80" s="95" t="s">
        <v>412</v>
      </c>
      <c r="B80" s="96" t="s">
        <v>7</v>
      </c>
      <c r="C80" s="96" t="s">
        <v>111</v>
      </c>
      <c r="D80" s="97">
        <v>797530</v>
      </c>
    </row>
    <row r="81" spans="1:4" x14ac:dyDescent="0.45">
      <c r="A81" s="95" t="s">
        <v>413</v>
      </c>
      <c r="B81" s="96" t="s">
        <v>7</v>
      </c>
      <c r="C81" s="96" t="s">
        <v>84</v>
      </c>
      <c r="D81" s="97">
        <v>1614237</v>
      </c>
    </row>
    <row r="82" spans="1:4" x14ac:dyDescent="0.45">
      <c r="A82" s="95" t="s">
        <v>414</v>
      </c>
      <c r="B82" s="96" t="s">
        <v>7</v>
      </c>
      <c r="C82" s="96" t="s">
        <v>84</v>
      </c>
      <c r="D82" s="97">
        <v>1252896</v>
      </c>
    </row>
    <row r="83" spans="1:4" x14ac:dyDescent="0.45">
      <c r="A83" s="95" t="s">
        <v>415</v>
      </c>
      <c r="B83" s="96" t="s">
        <v>7</v>
      </c>
      <c r="C83" s="96" t="s">
        <v>84</v>
      </c>
      <c r="D83" s="97">
        <v>1266205</v>
      </c>
    </row>
    <row r="84" spans="1:4" x14ac:dyDescent="0.45">
      <c r="A84" s="95" t="s">
        <v>416</v>
      </c>
      <c r="B84" s="96" t="s">
        <v>6</v>
      </c>
      <c r="C84" s="96" t="s">
        <v>342</v>
      </c>
      <c r="D84" s="97">
        <v>818455</v>
      </c>
    </row>
    <row r="85" spans="1:4" x14ac:dyDescent="0.45">
      <c r="A85" s="95" t="s">
        <v>417</v>
      </c>
      <c r="B85" s="95" t="s">
        <v>6</v>
      </c>
      <c r="C85" s="96" t="s">
        <v>84</v>
      </c>
      <c r="D85" s="97">
        <v>1935691</v>
      </c>
    </row>
    <row r="86" spans="1:4" x14ac:dyDescent="0.45">
      <c r="A86" s="95" t="s">
        <v>418</v>
      </c>
      <c r="B86" s="96" t="s">
        <v>7</v>
      </c>
      <c r="C86" s="96" t="s">
        <v>342</v>
      </c>
      <c r="D86" s="97">
        <v>1890186</v>
      </c>
    </row>
    <row r="87" spans="1:4" x14ac:dyDescent="0.45">
      <c r="A87" s="95" t="s">
        <v>419</v>
      </c>
      <c r="B87" s="96" t="s">
        <v>7</v>
      </c>
      <c r="C87" s="96" t="s">
        <v>342</v>
      </c>
      <c r="D87" s="97">
        <v>976709</v>
      </c>
    </row>
    <row r="88" spans="1:4" x14ac:dyDescent="0.45">
      <c r="A88" s="95" t="s">
        <v>420</v>
      </c>
      <c r="B88" s="96" t="s">
        <v>7</v>
      </c>
      <c r="C88" s="96" t="s">
        <v>342</v>
      </c>
      <c r="D88" s="97">
        <v>1391806</v>
      </c>
    </row>
    <row r="89" spans="1:4" x14ac:dyDescent="0.45">
      <c r="A89" s="95" t="s">
        <v>421</v>
      </c>
      <c r="B89" s="96" t="s">
        <v>7</v>
      </c>
      <c r="C89" s="96" t="s">
        <v>342</v>
      </c>
      <c r="D89" s="97">
        <v>1459757</v>
      </c>
    </row>
    <row r="90" spans="1:4" x14ac:dyDescent="0.45">
      <c r="A90" s="95" t="s">
        <v>422</v>
      </c>
      <c r="B90" s="96" t="s">
        <v>7</v>
      </c>
      <c r="C90" s="96" t="s">
        <v>85</v>
      </c>
      <c r="D90" s="97">
        <v>991595</v>
      </c>
    </row>
    <row r="91" spans="1:4" x14ac:dyDescent="0.45">
      <c r="A91" s="95" t="s">
        <v>423</v>
      </c>
      <c r="B91" s="96" t="s">
        <v>7</v>
      </c>
      <c r="C91" s="96" t="s">
        <v>342</v>
      </c>
      <c r="D91" s="97">
        <v>1340232</v>
      </c>
    </row>
    <row r="92" spans="1:4" x14ac:dyDescent="0.45">
      <c r="A92" s="95" t="s">
        <v>424</v>
      </c>
      <c r="B92" s="96" t="s">
        <v>7</v>
      </c>
      <c r="C92" s="96" t="s">
        <v>111</v>
      </c>
      <c r="D92" s="97">
        <v>1673225</v>
      </c>
    </row>
    <row r="93" spans="1:4" x14ac:dyDescent="0.45">
      <c r="A93" s="95" t="s">
        <v>425</v>
      </c>
      <c r="B93" s="96" t="s">
        <v>6</v>
      </c>
      <c r="C93" s="96" t="s">
        <v>342</v>
      </c>
      <c r="D93" s="97">
        <v>800171</v>
      </c>
    </row>
    <row r="94" spans="1:4" x14ac:dyDescent="0.45">
      <c r="A94" s="95" t="s">
        <v>426</v>
      </c>
      <c r="B94" s="96" t="s">
        <v>7</v>
      </c>
      <c r="C94" s="96" t="s">
        <v>84</v>
      </c>
      <c r="D94" s="97">
        <v>1722728</v>
      </c>
    </row>
    <row r="95" spans="1:4" x14ac:dyDescent="0.45">
      <c r="A95" s="96" t="s">
        <v>451</v>
      </c>
      <c r="B95" s="96" t="s">
        <v>6</v>
      </c>
      <c r="C95" s="96" t="s">
        <v>84</v>
      </c>
      <c r="D95" s="97">
        <v>940084</v>
      </c>
    </row>
    <row r="96" spans="1:4" x14ac:dyDescent="0.45">
      <c r="A96" s="95" t="s">
        <v>428</v>
      </c>
      <c r="B96" s="96" t="s">
        <v>7</v>
      </c>
      <c r="C96" s="96" t="s">
        <v>342</v>
      </c>
      <c r="D96" s="97">
        <v>466256</v>
      </c>
    </row>
    <row r="97" spans="1:4" x14ac:dyDescent="0.45">
      <c r="A97" s="95" t="s">
        <v>429</v>
      </c>
      <c r="B97" s="96" t="s">
        <v>6</v>
      </c>
      <c r="C97" s="96" t="s">
        <v>111</v>
      </c>
      <c r="D97" s="97">
        <v>902406</v>
      </c>
    </row>
    <row r="98" spans="1:4" x14ac:dyDescent="0.45">
      <c r="A98" s="96" t="s">
        <v>430</v>
      </c>
      <c r="B98" s="96" t="s">
        <v>6</v>
      </c>
      <c r="C98" s="96" t="s">
        <v>84</v>
      </c>
      <c r="D98" s="97">
        <v>1282209</v>
      </c>
    </row>
    <row r="99" spans="1:4" x14ac:dyDescent="0.45">
      <c r="A99" s="95" t="s">
        <v>431</v>
      </c>
      <c r="B99" s="96" t="s">
        <v>7</v>
      </c>
      <c r="C99" s="96" t="s">
        <v>342</v>
      </c>
      <c r="D99" s="97">
        <v>1699289</v>
      </c>
    </row>
    <row r="100" spans="1:4" x14ac:dyDescent="0.45">
      <c r="A100" s="95" t="s">
        <v>432</v>
      </c>
      <c r="B100" s="96" t="s">
        <v>7</v>
      </c>
      <c r="C100" s="96" t="s">
        <v>84</v>
      </c>
      <c r="D100" s="97">
        <v>1122010</v>
      </c>
    </row>
    <row r="101" spans="1:4" x14ac:dyDescent="0.45">
      <c r="A101" s="95" t="s">
        <v>433</v>
      </c>
      <c r="B101" s="96" t="s">
        <v>7</v>
      </c>
      <c r="C101" s="96" t="s">
        <v>84</v>
      </c>
      <c r="D101" s="97">
        <v>1926614</v>
      </c>
    </row>
  </sheetData>
  <phoneticPr fontId="3" type="noConversion"/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G6"/>
  <sheetViews>
    <sheetView workbookViewId="0">
      <selection activeCell="F4" sqref="F4"/>
    </sheetView>
  </sheetViews>
  <sheetFormatPr defaultColWidth="9" defaultRowHeight="16.75" x14ac:dyDescent="0.45"/>
  <cols>
    <col min="1" max="1" width="6.7109375" style="2" customWidth="1"/>
    <col min="2" max="2" width="8.85546875" style="2" customWidth="1"/>
    <col min="3" max="3" width="9" style="2"/>
    <col min="4" max="4" width="11.140625" style="2" customWidth="1"/>
    <col min="5" max="5" width="5.85546875" style="2" customWidth="1"/>
    <col min="6" max="6" width="9.140625" style="2" customWidth="1"/>
    <col min="7" max="16384" width="9" style="2"/>
  </cols>
  <sheetData>
    <row r="1" spans="1:7" x14ac:dyDescent="0.45">
      <c r="A1" s="24" t="s">
        <v>126</v>
      </c>
      <c r="E1" s="6" t="s">
        <v>171</v>
      </c>
    </row>
    <row r="3" spans="1:7" x14ac:dyDescent="0.45">
      <c r="A3" s="6" t="s">
        <v>127</v>
      </c>
      <c r="B3" s="6" t="s">
        <v>128</v>
      </c>
      <c r="E3" s="6" t="s">
        <v>127</v>
      </c>
      <c r="F3" s="6" t="s">
        <v>128</v>
      </c>
    </row>
    <row r="4" spans="1:7" x14ac:dyDescent="0.45">
      <c r="A4" s="5">
        <v>4.0999999999999996</v>
      </c>
      <c r="B4" s="14">
        <f>FDIST(A4,2,10)</f>
        <v>5.0077548481083874E-2</v>
      </c>
      <c r="C4" s="2" t="s">
        <v>129</v>
      </c>
      <c r="E4" s="5">
        <v>3.29</v>
      </c>
      <c r="F4" s="14">
        <f>FDIST(E4,3,15)</f>
        <v>4.9890803637199277E-2</v>
      </c>
      <c r="G4" s="15" t="s">
        <v>172</v>
      </c>
    </row>
    <row r="5" spans="1:7" x14ac:dyDescent="0.45">
      <c r="A5" s="2">
        <v>5.46</v>
      </c>
      <c r="B5" s="14">
        <f>FDIST(A5,2,10)</f>
        <v>2.4956955177240656E-2</v>
      </c>
      <c r="C5" s="15" t="s">
        <v>167</v>
      </c>
      <c r="E5" s="2">
        <v>4.1500000000000004</v>
      </c>
      <c r="F5" s="14">
        <f>FDIST(E5,3,15)</f>
        <v>2.5053902545494576E-2</v>
      </c>
      <c r="G5" s="15" t="s">
        <v>173</v>
      </c>
    </row>
    <row r="6" spans="1:7" x14ac:dyDescent="0.45">
      <c r="A6" s="2">
        <v>7.56</v>
      </c>
      <c r="B6" s="14">
        <f>FDIST(A6,2,10)</f>
        <v>9.9977396850729865E-3</v>
      </c>
      <c r="C6" s="15" t="s">
        <v>169</v>
      </c>
      <c r="E6" s="2">
        <v>5.42</v>
      </c>
      <c r="F6" s="14">
        <f>FDIST(E6,3,15)</f>
        <v>9.9792510743033861E-3</v>
      </c>
      <c r="G6" s="15" t="s">
        <v>174</v>
      </c>
    </row>
  </sheetData>
  <phoneticPr fontId="3" type="noConversion"/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>
    <tabColor rgb="FF00B0F0"/>
  </sheetPr>
  <dimension ref="A1:F6"/>
  <sheetViews>
    <sheetView workbookViewId="0">
      <selection activeCell="B4" sqref="B4"/>
    </sheetView>
  </sheetViews>
  <sheetFormatPr defaultColWidth="9" defaultRowHeight="16.75" x14ac:dyDescent="0.45"/>
  <cols>
    <col min="1" max="1" width="6.7109375" style="2" customWidth="1"/>
    <col min="2" max="2" width="8.85546875" style="2" customWidth="1"/>
    <col min="3" max="3" width="9" style="2"/>
    <col min="4" max="4" width="11.140625" style="2" customWidth="1"/>
    <col min="5" max="5" width="5.85546875" style="2" customWidth="1"/>
    <col min="6" max="6" width="9.140625" style="2" customWidth="1"/>
    <col min="7" max="16384" width="9" style="2"/>
  </cols>
  <sheetData>
    <row r="1" spans="1:6" x14ac:dyDescent="0.45">
      <c r="A1" s="24" t="s">
        <v>126</v>
      </c>
      <c r="E1" s="6" t="s">
        <v>171</v>
      </c>
    </row>
    <row r="3" spans="1:6" x14ac:dyDescent="0.45">
      <c r="A3" s="6" t="s">
        <v>127</v>
      </c>
      <c r="B3" s="6" t="s">
        <v>128</v>
      </c>
      <c r="E3" s="6" t="s">
        <v>127</v>
      </c>
      <c r="F3" s="6" t="s">
        <v>128</v>
      </c>
    </row>
    <row r="4" spans="1:6" x14ac:dyDescent="0.45">
      <c r="A4" s="5">
        <v>4.0999999999999996</v>
      </c>
      <c r="E4" s="5">
        <v>3.29</v>
      </c>
    </row>
    <row r="5" spans="1:6" x14ac:dyDescent="0.45">
      <c r="A5" s="2">
        <v>5.46</v>
      </c>
      <c r="E5" s="2">
        <v>4.1500000000000004</v>
      </c>
    </row>
    <row r="6" spans="1:6" x14ac:dyDescent="0.45">
      <c r="A6" s="2">
        <v>7.56</v>
      </c>
      <c r="E6" s="2">
        <v>5.42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C11"/>
  <sheetViews>
    <sheetView workbookViewId="0">
      <selection activeCell="B3" sqref="B3"/>
    </sheetView>
  </sheetViews>
  <sheetFormatPr defaultColWidth="8.7109375" defaultRowHeight="16.75" x14ac:dyDescent="0.45"/>
  <cols>
    <col min="1" max="1" width="6.7109375" style="67" customWidth="1"/>
    <col min="2" max="2" width="10.2109375" style="67" bestFit="1" customWidth="1"/>
    <col min="3" max="3" width="8.7109375" style="67"/>
    <col min="4" max="4" width="11.140625" style="67" customWidth="1"/>
    <col min="5" max="5" width="5.85546875" style="67" customWidth="1"/>
    <col min="6" max="6" width="9.140625" style="67" customWidth="1"/>
    <col min="7" max="7" width="18.35546875" style="67" bestFit="1" customWidth="1"/>
    <col min="8" max="16384" width="8.7109375" style="67"/>
  </cols>
  <sheetData>
    <row r="1" spans="1:3" x14ac:dyDescent="0.45">
      <c r="A1" s="99" t="s">
        <v>453</v>
      </c>
    </row>
    <row r="2" spans="1:3" x14ac:dyDescent="0.45">
      <c r="A2" s="100" t="s">
        <v>454</v>
      </c>
      <c r="B2" s="100" t="s">
        <v>455</v>
      </c>
    </row>
    <row r="3" spans="1:3" x14ac:dyDescent="0.45">
      <c r="A3" s="101">
        <v>4.0999999999999996</v>
      </c>
      <c r="B3" s="102">
        <f>_xlfn.F.DIST.RT(A3,2,10)</f>
        <v>5.0077548481083874E-2</v>
      </c>
      <c r="C3" s="67" t="s">
        <v>456</v>
      </c>
    </row>
    <row r="4" spans="1:3" x14ac:dyDescent="0.45">
      <c r="A4" s="67">
        <v>5.46</v>
      </c>
      <c r="B4" s="102">
        <f>_xlfn.F.DIST.RT(A4,2,10)</f>
        <v>2.4956955177240656E-2</v>
      </c>
      <c r="C4" s="103" t="s">
        <v>457</v>
      </c>
    </row>
    <row r="5" spans="1:3" x14ac:dyDescent="0.45">
      <c r="A5" s="67">
        <v>7.56</v>
      </c>
      <c r="B5" s="102">
        <f>_xlfn.F.DIST.RT(A5,2,10)</f>
        <v>9.9977396850729865E-3</v>
      </c>
      <c r="C5" s="103" t="s">
        <v>458</v>
      </c>
    </row>
    <row r="7" spans="1:3" x14ac:dyDescent="0.45">
      <c r="A7" s="100" t="s">
        <v>459</v>
      </c>
    </row>
    <row r="8" spans="1:3" x14ac:dyDescent="0.45">
      <c r="A8" s="100" t="s">
        <v>454</v>
      </c>
      <c r="B8" s="100" t="s">
        <v>455</v>
      </c>
    </row>
    <row r="9" spans="1:3" x14ac:dyDescent="0.45">
      <c r="A9" s="101">
        <v>3.29</v>
      </c>
      <c r="B9" s="102">
        <f>_xlfn.F.DIST.RT(A9,3,15)</f>
        <v>4.9890803637199277E-2</v>
      </c>
      <c r="C9" s="104" t="s">
        <v>460</v>
      </c>
    </row>
    <row r="10" spans="1:3" x14ac:dyDescent="0.45">
      <c r="A10" s="67">
        <v>4.1500000000000004</v>
      </c>
      <c r="B10" s="102">
        <f>_xlfn.F.DIST.RT(A10,3,15)</f>
        <v>2.5053902545494576E-2</v>
      </c>
      <c r="C10" s="104" t="s">
        <v>461</v>
      </c>
    </row>
    <row r="11" spans="1:3" x14ac:dyDescent="0.45">
      <c r="A11" s="67">
        <v>5.42</v>
      </c>
      <c r="B11" s="102">
        <f>_xlfn.F.DIST.RT(A11,3,15)</f>
        <v>9.9792510743033861E-3</v>
      </c>
      <c r="C11" s="104" t="s">
        <v>462</v>
      </c>
    </row>
  </sheetData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>
    <tabColor indexed="40"/>
  </sheetPr>
  <dimension ref="A1:G5"/>
  <sheetViews>
    <sheetView workbookViewId="0">
      <selection activeCell="B3" sqref="B3"/>
    </sheetView>
  </sheetViews>
  <sheetFormatPr defaultColWidth="8.7109375" defaultRowHeight="16.75" x14ac:dyDescent="0.45"/>
  <cols>
    <col min="1" max="1" width="6.7109375" style="67" customWidth="1"/>
    <col min="2" max="2" width="8.85546875" style="67" customWidth="1"/>
    <col min="3" max="3" width="8.7109375" style="67"/>
    <col min="4" max="4" width="11.140625" style="67" customWidth="1"/>
    <col min="5" max="5" width="5.85546875" style="67" customWidth="1"/>
    <col min="6" max="6" width="9.140625" style="67" customWidth="1"/>
    <col min="7" max="16384" width="8.7109375" style="67"/>
  </cols>
  <sheetData>
    <row r="1" spans="1:7" x14ac:dyDescent="0.45">
      <c r="A1" s="99" t="s">
        <v>463</v>
      </c>
      <c r="E1" s="100" t="s">
        <v>464</v>
      </c>
    </row>
    <row r="2" spans="1:7" x14ac:dyDescent="0.45">
      <c r="A2" s="100" t="s">
        <v>465</v>
      </c>
      <c r="B2" s="100" t="s">
        <v>466</v>
      </c>
      <c r="E2" s="100" t="s">
        <v>465</v>
      </c>
      <c r="F2" s="100" t="s">
        <v>466</v>
      </c>
    </row>
    <row r="3" spans="1:7" x14ac:dyDescent="0.45">
      <c r="A3" s="101">
        <v>4.0999999999999996</v>
      </c>
      <c r="B3" s="102"/>
      <c r="E3" s="101">
        <v>3.29</v>
      </c>
      <c r="F3" s="102"/>
      <c r="G3" s="103"/>
    </row>
    <row r="4" spans="1:7" x14ac:dyDescent="0.45">
      <c r="A4" s="67">
        <v>5.46</v>
      </c>
      <c r="B4" s="102"/>
      <c r="C4" s="103"/>
      <c r="E4" s="67">
        <v>4.1500000000000004</v>
      </c>
      <c r="F4" s="102"/>
      <c r="G4" s="103"/>
    </row>
    <row r="5" spans="1:7" x14ac:dyDescent="0.45">
      <c r="A5" s="67">
        <v>7.56</v>
      </c>
      <c r="B5" s="102"/>
      <c r="C5" s="103"/>
      <c r="E5" s="67">
        <v>5.42</v>
      </c>
      <c r="F5" s="102"/>
      <c r="G5" s="103"/>
    </row>
  </sheetData>
  <phoneticPr fontId="3" type="noConversion"/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G6"/>
  <sheetViews>
    <sheetView workbookViewId="0">
      <selection activeCell="F4" sqref="F4"/>
    </sheetView>
  </sheetViews>
  <sheetFormatPr defaultColWidth="9" defaultRowHeight="16.75" x14ac:dyDescent="0.45"/>
  <cols>
    <col min="1" max="1" width="6.5" style="2" customWidth="1"/>
    <col min="2" max="2" width="8.85546875" style="2" customWidth="1"/>
    <col min="3" max="3" width="9" style="2"/>
    <col min="4" max="4" width="11.140625" style="2" customWidth="1"/>
    <col min="5" max="5" width="9.5" style="2" customWidth="1"/>
    <col min="6" max="6" width="9.140625" style="2" customWidth="1"/>
    <col min="7" max="16384" width="9" style="2"/>
  </cols>
  <sheetData>
    <row r="1" spans="1:7" x14ac:dyDescent="0.45">
      <c r="A1" s="24" t="s">
        <v>126</v>
      </c>
      <c r="E1" s="24" t="s">
        <v>126</v>
      </c>
    </row>
    <row r="3" spans="1:7" x14ac:dyDescent="0.45">
      <c r="A3" s="6" t="s">
        <v>127</v>
      </c>
      <c r="B3" s="6" t="s">
        <v>128</v>
      </c>
      <c r="E3" s="6" t="s">
        <v>128</v>
      </c>
      <c r="F3" s="6" t="s">
        <v>127</v>
      </c>
    </row>
    <row r="4" spans="1:7" x14ac:dyDescent="0.45">
      <c r="A4" s="5">
        <v>4.0999999999999996</v>
      </c>
      <c r="B4" s="14">
        <f>FDIST(A4,2,10)</f>
        <v>5.0077548481083874E-2</v>
      </c>
      <c r="C4" s="2" t="s">
        <v>129</v>
      </c>
      <c r="E4" s="14">
        <v>0.05</v>
      </c>
      <c r="F4" s="25">
        <f>FINV(E4,2,10)</f>
        <v>4.1028210151304032</v>
      </c>
      <c r="G4" s="25" t="s">
        <v>166</v>
      </c>
    </row>
    <row r="5" spans="1:7" x14ac:dyDescent="0.45">
      <c r="A5" s="2">
        <v>5.46</v>
      </c>
      <c r="B5" s="14">
        <f>FDIST(A5,2,10)</f>
        <v>2.4956955177240656E-2</v>
      </c>
      <c r="C5" s="15" t="s">
        <v>167</v>
      </c>
      <c r="E5" s="14">
        <v>2.5000000000000001E-2</v>
      </c>
      <c r="F5" s="25">
        <f>FINV(E5,2,10)</f>
        <v>5.4563955259127335</v>
      </c>
      <c r="G5" s="25" t="s">
        <v>168</v>
      </c>
    </row>
    <row r="6" spans="1:7" x14ac:dyDescent="0.45">
      <c r="A6" s="2">
        <v>7.56</v>
      </c>
      <c r="B6" s="14">
        <f>FDIST(A6,2,10)</f>
        <v>9.9977396850729865E-3</v>
      </c>
      <c r="C6" s="15" t="s">
        <v>169</v>
      </c>
      <c r="E6" s="14">
        <v>0.01</v>
      </c>
      <c r="F6" s="25">
        <f>FINV(E6,2,10)</f>
        <v>7.5594321575479011</v>
      </c>
      <c r="G6" s="25" t="s">
        <v>170</v>
      </c>
    </row>
  </sheetData>
  <phoneticPr fontId="3" type="noConversion"/>
  <pageMargins left="0.75" right="0.75" top="1" bottom="1" header="0.5" footer="0.5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>
    <tabColor rgb="FF00B0F0"/>
  </sheetPr>
  <dimension ref="A1:F6"/>
  <sheetViews>
    <sheetView workbookViewId="0">
      <selection activeCell="B4" sqref="B4"/>
    </sheetView>
  </sheetViews>
  <sheetFormatPr defaultColWidth="9" defaultRowHeight="16.75" x14ac:dyDescent="0.45"/>
  <cols>
    <col min="1" max="1" width="6.5" style="2" customWidth="1"/>
    <col min="2" max="2" width="8.85546875" style="2" customWidth="1"/>
    <col min="3" max="3" width="9" style="2"/>
    <col min="4" max="4" width="11.140625" style="2" customWidth="1"/>
    <col min="5" max="5" width="9.5" style="2" customWidth="1"/>
    <col min="6" max="6" width="9.140625" style="2" customWidth="1"/>
    <col min="7" max="16384" width="9" style="2"/>
  </cols>
  <sheetData>
    <row r="1" spans="1:6" x14ac:dyDescent="0.45">
      <c r="A1" s="24" t="s">
        <v>126</v>
      </c>
      <c r="E1" s="24" t="s">
        <v>126</v>
      </c>
    </row>
    <row r="3" spans="1:6" x14ac:dyDescent="0.45">
      <c r="A3" s="6" t="s">
        <v>127</v>
      </c>
      <c r="B3" s="6" t="s">
        <v>128</v>
      </c>
      <c r="E3" s="6" t="s">
        <v>128</v>
      </c>
      <c r="F3" s="6" t="s">
        <v>127</v>
      </c>
    </row>
    <row r="4" spans="1:6" x14ac:dyDescent="0.45">
      <c r="A4" s="5">
        <v>4.0999999999999996</v>
      </c>
      <c r="E4" s="14">
        <v>0.05</v>
      </c>
    </row>
    <row r="5" spans="1:6" x14ac:dyDescent="0.45">
      <c r="A5" s="2">
        <v>5.46</v>
      </c>
      <c r="E5" s="14">
        <v>2.5000000000000001E-2</v>
      </c>
    </row>
    <row r="6" spans="1:6" x14ac:dyDescent="0.45">
      <c r="A6" s="2">
        <v>7.56</v>
      </c>
      <c r="E6" s="14">
        <v>0.01</v>
      </c>
    </row>
  </sheetData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7"/>
  <sheetViews>
    <sheetView topLeftCell="A3" workbookViewId="0">
      <selection activeCell="J10" sqref="J10"/>
    </sheetView>
  </sheetViews>
  <sheetFormatPr defaultColWidth="9" defaultRowHeight="16.75" x14ac:dyDescent="0.45"/>
  <cols>
    <col min="1" max="1" width="11.85546875" style="54" customWidth="1"/>
    <col min="2" max="2" width="10.5" style="54" customWidth="1"/>
    <col min="3" max="8" width="9" style="54"/>
    <col min="9" max="9" width="11.85546875" style="54" customWidth="1"/>
    <col min="10" max="10" width="10.5" style="54" customWidth="1"/>
    <col min="11" max="16384" width="9" style="54"/>
  </cols>
  <sheetData>
    <row r="1" spans="1:10" x14ac:dyDescent="0.45">
      <c r="A1" s="54" t="s">
        <v>230</v>
      </c>
      <c r="I1" s="54" t="s">
        <v>230</v>
      </c>
    </row>
    <row r="3" spans="1:10" x14ac:dyDescent="0.45">
      <c r="A3" s="221" t="s">
        <v>231</v>
      </c>
      <c r="B3" s="221"/>
      <c r="I3" s="221" t="s">
        <v>231</v>
      </c>
      <c r="J3" s="221"/>
    </row>
    <row r="4" spans="1:10" x14ac:dyDescent="0.45">
      <c r="A4" s="56" t="s">
        <v>232</v>
      </c>
      <c r="B4" s="55" t="s">
        <v>233</v>
      </c>
      <c r="I4" s="56" t="s">
        <v>232</v>
      </c>
      <c r="J4" s="55" t="s">
        <v>233</v>
      </c>
    </row>
    <row r="5" spans="1:10" x14ac:dyDescent="0.45">
      <c r="A5" s="58">
        <v>1E-3</v>
      </c>
      <c r="B5" s="59">
        <f>_xlfn.NORM.S.INV(A5)</f>
        <v>-3.0902323061678132</v>
      </c>
      <c r="D5" s="57"/>
      <c r="E5" s="57"/>
      <c r="I5" s="58">
        <v>1E-3</v>
      </c>
      <c r="J5" s="59"/>
    </row>
    <row r="6" spans="1:10" x14ac:dyDescent="0.45">
      <c r="A6" s="58">
        <v>2.5000000000000001E-2</v>
      </c>
      <c r="B6" s="59">
        <f t="shared" ref="B6:B16" si="0">_xlfn.NORM.S.INV(A6)</f>
        <v>-1.9599639845400538</v>
      </c>
      <c r="C6" s="54" t="s">
        <v>234</v>
      </c>
      <c r="D6" s="57"/>
      <c r="E6" s="57"/>
      <c r="I6" s="58">
        <v>2.5000000000000001E-2</v>
      </c>
      <c r="J6" s="59"/>
    </row>
    <row r="7" spans="1:10" x14ac:dyDescent="0.45">
      <c r="A7" s="58">
        <v>0.05</v>
      </c>
      <c r="B7" s="59">
        <f t="shared" si="0"/>
        <v>-1.6448536269514726</v>
      </c>
      <c r="C7" s="54" t="s">
        <v>235</v>
      </c>
      <c r="D7" s="57"/>
      <c r="E7" s="57"/>
      <c r="I7" s="58">
        <v>0.05</v>
      </c>
      <c r="J7" s="59"/>
    </row>
    <row r="8" spans="1:10" x14ac:dyDescent="0.45">
      <c r="A8" s="58">
        <v>0.1</v>
      </c>
      <c r="B8" s="59">
        <f t="shared" si="0"/>
        <v>-1.2815515655446006</v>
      </c>
      <c r="D8" s="57"/>
      <c r="E8" s="57"/>
      <c r="I8" s="58">
        <v>0.1</v>
      </c>
      <c r="J8" s="59"/>
    </row>
    <row r="9" spans="1:10" x14ac:dyDescent="0.45">
      <c r="A9" s="58">
        <v>0.25</v>
      </c>
      <c r="B9" s="59">
        <f t="shared" si="0"/>
        <v>-0.67448975019608193</v>
      </c>
      <c r="D9" s="57"/>
      <c r="E9" s="57"/>
      <c r="I9" s="58">
        <v>0.25</v>
      </c>
      <c r="J9" s="59"/>
    </row>
    <row r="10" spans="1:10" x14ac:dyDescent="0.45">
      <c r="A10" s="58">
        <v>0.5</v>
      </c>
      <c r="B10" s="59">
        <f t="shared" si="0"/>
        <v>0</v>
      </c>
      <c r="C10" s="54" t="s">
        <v>236</v>
      </c>
      <c r="D10" s="57"/>
      <c r="E10" s="57"/>
      <c r="I10" s="58">
        <v>0.5</v>
      </c>
      <c r="J10" s="59"/>
    </row>
    <row r="11" spans="1:10" x14ac:dyDescent="0.45">
      <c r="A11" s="58">
        <v>0.6</v>
      </c>
      <c r="B11" s="59">
        <f t="shared" si="0"/>
        <v>0.25334710313579978</v>
      </c>
      <c r="D11" s="57"/>
      <c r="E11" s="57"/>
      <c r="I11" s="58">
        <v>0.6</v>
      </c>
      <c r="J11" s="59"/>
    </row>
    <row r="12" spans="1:10" x14ac:dyDescent="0.45">
      <c r="A12" s="58">
        <v>0.75</v>
      </c>
      <c r="B12" s="59">
        <f t="shared" si="0"/>
        <v>0.67448975019608193</v>
      </c>
      <c r="D12" s="57"/>
      <c r="E12" s="57"/>
      <c r="I12" s="58">
        <v>0.75</v>
      </c>
      <c r="J12" s="59"/>
    </row>
    <row r="13" spans="1:10" x14ac:dyDescent="0.45">
      <c r="A13" s="58">
        <v>0.9</v>
      </c>
      <c r="B13" s="59">
        <f t="shared" si="0"/>
        <v>1.2815515655446006</v>
      </c>
      <c r="D13" s="57"/>
      <c r="E13" s="57"/>
      <c r="I13" s="58">
        <v>0.9</v>
      </c>
      <c r="J13" s="59"/>
    </row>
    <row r="14" spans="1:10" x14ac:dyDescent="0.45">
      <c r="A14" s="58">
        <v>0.95</v>
      </c>
      <c r="B14" s="59">
        <f t="shared" si="0"/>
        <v>1.6448536269514715</v>
      </c>
      <c r="C14" s="54" t="s">
        <v>237</v>
      </c>
      <c r="D14" s="57"/>
      <c r="E14" s="57"/>
      <c r="I14" s="58">
        <v>0.95</v>
      </c>
      <c r="J14" s="59"/>
    </row>
    <row r="15" spans="1:10" x14ac:dyDescent="0.45">
      <c r="A15" s="58">
        <v>0.97499999999999998</v>
      </c>
      <c r="B15" s="59">
        <f t="shared" si="0"/>
        <v>1.9599639845400536</v>
      </c>
      <c r="C15" s="54" t="s">
        <v>238</v>
      </c>
      <c r="D15" s="57"/>
      <c r="E15" s="57"/>
      <c r="I15" s="58">
        <v>0.97499999999999998</v>
      </c>
      <c r="J15" s="59"/>
    </row>
    <row r="16" spans="1:10" x14ac:dyDescent="0.45">
      <c r="A16" s="58">
        <v>0.99</v>
      </c>
      <c r="B16" s="59">
        <f t="shared" si="0"/>
        <v>2.3263478740408408</v>
      </c>
      <c r="D16" s="57"/>
      <c r="E16" s="57"/>
      <c r="I16" s="58">
        <v>0.99</v>
      </c>
      <c r="J16" s="59"/>
    </row>
    <row r="17" spans="1:10" x14ac:dyDescent="0.45">
      <c r="A17" s="59"/>
      <c r="B17" s="58"/>
      <c r="I17" s="59"/>
      <c r="J17" s="58"/>
    </row>
  </sheetData>
  <mergeCells count="2">
    <mergeCell ref="A3:B3"/>
    <mergeCell ref="I3:J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G6"/>
  <sheetViews>
    <sheetView workbookViewId="0">
      <selection activeCell="F4" sqref="F4"/>
    </sheetView>
  </sheetViews>
  <sheetFormatPr defaultColWidth="8.7109375" defaultRowHeight="16.75" x14ac:dyDescent="0.45"/>
  <cols>
    <col min="1" max="1" width="6.5" style="67" customWidth="1"/>
    <col min="2" max="2" width="8.85546875" style="67" customWidth="1"/>
    <col min="3" max="3" width="10.5" style="67" customWidth="1"/>
    <col min="4" max="4" width="11.140625" style="67" customWidth="1"/>
    <col min="5" max="5" width="9.5" style="67" customWidth="1"/>
    <col min="6" max="6" width="9.140625" style="67" customWidth="1"/>
    <col min="7" max="16384" width="8.7109375" style="67"/>
  </cols>
  <sheetData>
    <row r="1" spans="1:7" x14ac:dyDescent="0.45">
      <c r="A1" s="99" t="s">
        <v>467</v>
      </c>
      <c r="E1" s="99" t="s">
        <v>467</v>
      </c>
    </row>
    <row r="3" spans="1:7" x14ac:dyDescent="0.45">
      <c r="A3" s="100" t="s">
        <v>468</v>
      </c>
      <c r="B3" s="100" t="s">
        <v>469</v>
      </c>
      <c r="E3" s="100" t="s">
        <v>469</v>
      </c>
      <c r="F3" s="100" t="s">
        <v>468</v>
      </c>
    </row>
    <row r="4" spans="1:7" x14ac:dyDescent="0.45">
      <c r="A4" s="101">
        <v>4.0999999999999996</v>
      </c>
      <c r="B4" s="102">
        <f>_xlfn.F.DIST.RT(A4,2,10)</f>
        <v>5.0077548481083874E-2</v>
      </c>
      <c r="C4" s="67" t="s">
        <v>456</v>
      </c>
      <c r="E4" s="102">
        <v>0.05</v>
      </c>
      <c r="F4" s="105">
        <f>_xlfn.F.INV.RT(E4,2,10)</f>
        <v>4.1028210151304032</v>
      </c>
      <c r="G4" s="105" t="s">
        <v>470</v>
      </c>
    </row>
    <row r="5" spans="1:7" x14ac:dyDescent="0.45">
      <c r="A5" s="67">
        <v>5.46</v>
      </c>
      <c r="B5" s="102">
        <f>_xlfn.F.DIST.RT(A5,2,10)</f>
        <v>2.4956955177240656E-2</v>
      </c>
      <c r="C5" s="103" t="s">
        <v>457</v>
      </c>
      <c r="E5" s="102">
        <v>2.5000000000000001E-2</v>
      </c>
      <c r="F5" s="105">
        <f>_xlfn.F.INV.RT(E5,2,10)</f>
        <v>5.4563955259127335</v>
      </c>
      <c r="G5" s="105" t="s">
        <v>471</v>
      </c>
    </row>
    <row r="6" spans="1:7" x14ac:dyDescent="0.45">
      <c r="A6" s="67">
        <v>7.56</v>
      </c>
      <c r="B6" s="102">
        <f>_xlfn.F.DIST.RT(A6,2,10)</f>
        <v>9.9977396850729865E-3</v>
      </c>
      <c r="C6" s="103" t="s">
        <v>458</v>
      </c>
      <c r="E6" s="102">
        <v>0.01</v>
      </c>
      <c r="F6" s="105">
        <f>_xlfn.F.INV.RT(E6,2,10)</f>
        <v>7.5594321575479011</v>
      </c>
      <c r="G6" s="105" t="s">
        <v>472</v>
      </c>
    </row>
  </sheetData>
  <phoneticPr fontId="3" type="noConversion"/>
  <pageMargins left="0.75" right="0.75" top="1" bottom="1" header="0.5" footer="0.5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>
    <tabColor indexed="40"/>
  </sheetPr>
  <dimension ref="A1:G6"/>
  <sheetViews>
    <sheetView workbookViewId="0">
      <selection activeCell="F4" sqref="F4"/>
    </sheetView>
  </sheetViews>
  <sheetFormatPr defaultColWidth="8.7109375" defaultRowHeight="16.75" x14ac:dyDescent="0.45"/>
  <cols>
    <col min="1" max="1" width="6.5" style="67" customWidth="1"/>
    <col min="2" max="2" width="8.85546875" style="67" customWidth="1"/>
    <col min="3" max="3" width="8.7109375" style="67"/>
    <col min="4" max="4" width="11.140625" style="67" customWidth="1"/>
    <col min="5" max="5" width="9.5" style="67" customWidth="1"/>
    <col min="6" max="6" width="9.140625" style="67" customWidth="1"/>
    <col min="7" max="16384" width="8.7109375" style="67"/>
  </cols>
  <sheetData>
    <row r="1" spans="1:7" x14ac:dyDescent="0.45">
      <c r="A1" s="99" t="s">
        <v>473</v>
      </c>
      <c r="E1" s="99" t="s">
        <v>473</v>
      </c>
    </row>
    <row r="3" spans="1:7" x14ac:dyDescent="0.45">
      <c r="A3" s="100" t="s">
        <v>474</v>
      </c>
      <c r="B3" s="100" t="s">
        <v>475</v>
      </c>
      <c r="E3" s="100" t="s">
        <v>475</v>
      </c>
      <c r="F3" s="100" t="s">
        <v>474</v>
      </c>
    </row>
    <row r="4" spans="1:7" x14ac:dyDescent="0.45">
      <c r="A4" s="101">
        <v>4.0999999999999996</v>
      </c>
      <c r="B4" s="102"/>
      <c r="E4" s="102">
        <v>0.05</v>
      </c>
      <c r="F4" s="105"/>
      <c r="G4" s="105"/>
    </row>
    <row r="5" spans="1:7" x14ac:dyDescent="0.45">
      <c r="A5" s="67">
        <v>5.46</v>
      </c>
      <c r="B5" s="102"/>
      <c r="C5" s="103"/>
      <c r="E5" s="102">
        <v>2.5000000000000001E-2</v>
      </c>
      <c r="F5" s="105"/>
      <c r="G5" s="105"/>
    </row>
    <row r="6" spans="1:7" x14ac:dyDescent="0.45">
      <c r="A6" s="67">
        <v>7.56</v>
      </c>
      <c r="B6" s="102"/>
      <c r="C6" s="103"/>
      <c r="E6" s="102">
        <v>0.01</v>
      </c>
      <c r="F6" s="105"/>
      <c r="G6" s="105"/>
    </row>
  </sheetData>
  <phoneticPr fontId="3" type="noConversion"/>
  <pageMargins left="0.75" right="0.75" top="1" bottom="1" header="0.5" footer="0.5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>
    <tabColor indexed="40"/>
  </sheetPr>
  <dimension ref="A1:K12"/>
  <sheetViews>
    <sheetView workbookViewId="0">
      <selection activeCell="B3" sqref="B3"/>
    </sheetView>
  </sheetViews>
  <sheetFormatPr defaultColWidth="8.7109375" defaultRowHeight="16.75" x14ac:dyDescent="0.45"/>
  <cols>
    <col min="1" max="1" width="10" style="67" customWidth="1"/>
    <col min="2" max="11" width="7" style="67" bestFit="1" customWidth="1"/>
    <col min="12" max="16384" width="8.7109375" style="67"/>
  </cols>
  <sheetData>
    <row r="1" spans="1:11" ht="20.149999999999999" x14ac:dyDescent="0.55000000000000004">
      <c r="A1" s="106" t="s">
        <v>476</v>
      </c>
      <c r="B1" s="67">
        <v>0.05</v>
      </c>
    </row>
    <row r="2" spans="1:11" ht="27.75" customHeight="1" x14ac:dyDescent="0.45">
      <c r="A2" s="107" t="s">
        <v>477</v>
      </c>
      <c r="B2" s="100">
        <v>1</v>
      </c>
      <c r="C2" s="100">
        <v>2</v>
      </c>
      <c r="D2" s="100">
        <v>3</v>
      </c>
      <c r="E2" s="100">
        <v>4</v>
      </c>
      <c r="F2" s="100">
        <v>5</v>
      </c>
      <c r="G2" s="100">
        <v>6</v>
      </c>
      <c r="H2" s="100">
        <v>7</v>
      </c>
      <c r="I2" s="100">
        <v>8</v>
      </c>
      <c r="J2" s="100">
        <v>9</v>
      </c>
      <c r="K2" s="100">
        <v>10</v>
      </c>
    </row>
    <row r="3" spans="1:11" x14ac:dyDescent="0.45">
      <c r="A3" s="100">
        <v>1</v>
      </c>
    </row>
    <row r="4" spans="1:11" x14ac:dyDescent="0.45">
      <c r="A4" s="100">
        <v>2</v>
      </c>
    </row>
    <row r="5" spans="1:11" x14ac:dyDescent="0.45">
      <c r="A5" s="100">
        <v>3</v>
      </c>
    </row>
    <row r="6" spans="1:11" x14ac:dyDescent="0.45">
      <c r="A6" s="100">
        <v>4</v>
      </c>
    </row>
    <row r="7" spans="1:11" x14ac:dyDescent="0.45">
      <c r="A7" s="100">
        <v>5</v>
      </c>
    </row>
    <row r="8" spans="1:11" x14ac:dyDescent="0.45">
      <c r="A8" s="100">
        <v>6</v>
      </c>
    </row>
    <row r="9" spans="1:11" x14ac:dyDescent="0.45">
      <c r="A9" s="100">
        <v>7</v>
      </c>
    </row>
    <row r="10" spans="1:11" x14ac:dyDescent="0.45">
      <c r="A10" s="100">
        <v>8</v>
      </c>
    </row>
    <row r="11" spans="1:11" x14ac:dyDescent="0.45">
      <c r="A11" s="100">
        <v>9</v>
      </c>
    </row>
    <row r="12" spans="1:11" x14ac:dyDescent="0.45">
      <c r="A12" s="100">
        <v>10</v>
      </c>
    </row>
  </sheetData>
  <phoneticPr fontId="3" type="noConversion"/>
  <pageMargins left="0.75" right="0.75" top="1" bottom="1" header="0.5" footer="0.5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E16"/>
  <sheetViews>
    <sheetView workbookViewId="0">
      <selection activeCell="B15" sqref="B15"/>
    </sheetView>
  </sheetViews>
  <sheetFormatPr defaultColWidth="8.7109375" defaultRowHeight="16.75" x14ac:dyDescent="0.45"/>
  <cols>
    <col min="1" max="1" width="8.7109375" style="67"/>
    <col min="2" max="2" width="8.5" style="67" customWidth="1"/>
    <col min="3" max="3" width="8.2109375" style="67" customWidth="1"/>
    <col min="4" max="4" width="8.7109375" style="67"/>
    <col min="5" max="5" width="9.140625" style="67" customWidth="1"/>
    <col min="6" max="16384" width="8.7109375" style="67"/>
  </cols>
  <sheetData>
    <row r="1" spans="1:5" x14ac:dyDescent="0.45">
      <c r="B1" s="108" t="s">
        <v>503</v>
      </c>
      <c r="C1" s="108" t="s">
        <v>504</v>
      </c>
    </row>
    <row r="2" spans="1:5" x14ac:dyDescent="0.45">
      <c r="B2" s="67">
        <v>96</v>
      </c>
      <c r="C2" s="67">
        <v>85</v>
      </c>
    </row>
    <row r="3" spans="1:5" x14ac:dyDescent="0.45">
      <c r="B3" s="67">
        <v>75</v>
      </c>
      <c r="C3" s="67">
        <v>45</v>
      </c>
    </row>
    <row r="4" spans="1:5" x14ac:dyDescent="0.45">
      <c r="B4" s="67">
        <v>35</v>
      </c>
      <c r="C4" s="67">
        <v>69</v>
      </c>
    </row>
    <row r="5" spans="1:5" x14ac:dyDescent="0.45">
      <c r="B5" s="67">
        <v>66</v>
      </c>
      <c r="C5" s="67">
        <v>72</v>
      </c>
    </row>
    <row r="6" spans="1:5" x14ac:dyDescent="0.45">
      <c r="B6" s="67">
        <v>84</v>
      </c>
      <c r="C6" s="67">
        <v>80</v>
      </c>
    </row>
    <row r="7" spans="1:5" x14ac:dyDescent="0.45">
      <c r="B7" s="67">
        <v>83</v>
      </c>
      <c r="C7" s="67">
        <v>91</v>
      </c>
    </row>
    <row r="8" spans="1:5" x14ac:dyDescent="0.45">
      <c r="B8" s="67">
        <v>58</v>
      </c>
      <c r="C8" s="67">
        <v>68</v>
      </c>
    </row>
    <row r="9" spans="1:5" x14ac:dyDescent="0.45">
      <c r="B9" s="67">
        <v>30</v>
      </c>
      <c r="C9" s="67">
        <v>85</v>
      </c>
    </row>
    <row r="10" spans="1:5" x14ac:dyDescent="0.45">
      <c r="B10" s="67">
        <v>28</v>
      </c>
      <c r="C10" s="67">
        <v>87</v>
      </c>
    </row>
    <row r="11" spans="1:5" x14ac:dyDescent="0.45">
      <c r="C11" s="67">
        <v>86</v>
      </c>
    </row>
    <row r="13" spans="1:5" x14ac:dyDescent="0.45">
      <c r="A13" s="100" t="s">
        <v>505</v>
      </c>
      <c r="B13" s="101">
        <f>VAR(B2:B11)</f>
        <v>648.75</v>
      </c>
      <c r="C13" s="101">
        <f>VAR(C2:C11)</f>
        <v>189.73333333333318</v>
      </c>
    </row>
    <row r="15" spans="1:5" x14ac:dyDescent="0.45">
      <c r="A15" s="100" t="s">
        <v>506</v>
      </c>
      <c r="B15" s="102">
        <f>_xlfn.F.TEST(B2:B10,C2:C11)/2</f>
        <v>4.2638621340136545E-2</v>
      </c>
      <c r="C15" s="67" t="s">
        <v>478</v>
      </c>
      <c r="D15" s="100"/>
      <c r="E15" s="101"/>
    </row>
    <row r="16" spans="1:5" x14ac:dyDescent="0.45">
      <c r="A16" s="100" t="s">
        <v>506</v>
      </c>
      <c r="B16" s="102">
        <f>FTEST(B2:B10,C2:C11)/2</f>
        <v>4.2638621340136545E-2</v>
      </c>
      <c r="C16" s="67" t="s">
        <v>511</v>
      </c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>
    <tabColor indexed="40"/>
  </sheetPr>
  <dimension ref="A1:E15"/>
  <sheetViews>
    <sheetView workbookViewId="0">
      <selection activeCell="H15" sqref="H15"/>
    </sheetView>
  </sheetViews>
  <sheetFormatPr defaultColWidth="8.7109375" defaultRowHeight="16.75" x14ac:dyDescent="0.45"/>
  <cols>
    <col min="1" max="1" width="8.7109375" style="67"/>
    <col min="2" max="2" width="8.5" style="67" customWidth="1"/>
    <col min="3" max="3" width="8.2109375" style="67" customWidth="1"/>
    <col min="4" max="4" width="8.7109375" style="67"/>
    <col min="5" max="5" width="9.140625" style="67" customWidth="1"/>
    <col min="6" max="16384" width="8.7109375" style="67"/>
  </cols>
  <sheetData>
    <row r="1" spans="1:5" x14ac:dyDescent="0.45">
      <c r="B1" s="108" t="s">
        <v>507</v>
      </c>
      <c r="C1" s="108" t="s">
        <v>508</v>
      </c>
    </row>
    <row r="2" spans="1:5" x14ac:dyDescent="0.45">
      <c r="B2" s="67">
        <v>96</v>
      </c>
      <c r="C2" s="67">
        <v>85</v>
      </c>
    </row>
    <row r="3" spans="1:5" x14ac:dyDescent="0.45">
      <c r="B3" s="67">
        <v>75</v>
      </c>
      <c r="C3" s="67">
        <v>45</v>
      </c>
    </row>
    <row r="4" spans="1:5" x14ac:dyDescent="0.45">
      <c r="B4" s="67">
        <v>35</v>
      </c>
      <c r="C4" s="67">
        <v>69</v>
      </c>
    </row>
    <row r="5" spans="1:5" x14ac:dyDescent="0.45">
      <c r="B5" s="67">
        <v>66</v>
      </c>
      <c r="C5" s="67">
        <v>72</v>
      </c>
    </row>
    <row r="6" spans="1:5" x14ac:dyDescent="0.45">
      <c r="B6" s="67">
        <v>84</v>
      </c>
      <c r="C6" s="67">
        <v>80</v>
      </c>
    </row>
    <row r="7" spans="1:5" x14ac:dyDescent="0.45">
      <c r="B7" s="67">
        <v>83</v>
      </c>
      <c r="C7" s="67">
        <v>91</v>
      </c>
    </row>
    <row r="8" spans="1:5" x14ac:dyDescent="0.45">
      <c r="B8" s="67">
        <v>58</v>
      </c>
      <c r="C8" s="67">
        <v>68</v>
      </c>
    </row>
    <row r="9" spans="1:5" x14ac:dyDescent="0.45">
      <c r="B9" s="67">
        <v>30</v>
      </c>
      <c r="C9" s="67">
        <v>85</v>
      </c>
    </row>
    <row r="10" spans="1:5" x14ac:dyDescent="0.45">
      <c r="B10" s="67">
        <v>28</v>
      </c>
      <c r="C10" s="67">
        <v>87</v>
      </c>
    </row>
    <row r="11" spans="1:5" x14ac:dyDescent="0.45">
      <c r="C11" s="67">
        <v>86</v>
      </c>
    </row>
    <row r="13" spans="1:5" x14ac:dyDescent="0.45">
      <c r="A13" s="100" t="s">
        <v>509</v>
      </c>
      <c r="B13" s="101"/>
      <c r="C13" s="101"/>
    </row>
    <row r="15" spans="1:5" x14ac:dyDescent="0.45">
      <c r="A15" s="100" t="s">
        <v>510</v>
      </c>
      <c r="B15" s="101"/>
      <c r="D15" s="100"/>
      <c r="E15" s="101"/>
    </row>
  </sheetData>
  <phoneticPr fontId="3" type="noConversion"/>
  <pageMargins left="0.75" right="0.75" top="1" bottom="1" header="0.5" footer="0.5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G15"/>
  <sheetViews>
    <sheetView workbookViewId="0">
      <selection activeCell="E15" sqref="E15"/>
    </sheetView>
  </sheetViews>
  <sheetFormatPr defaultColWidth="8.7109375" defaultRowHeight="16.75" x14ac:dyDescent="0.45"/>
  <cols>
    <col min="1" max="1" width="7.7109375" style="67" bestFit="1" customWidth="1"/>
    <col min="2" max="3" width="6.35546875" style="67" bestFit="1" customWidth="1"/>
    <col min="4" max="4" width="10" style="67" bestFit="1" customWidth="1"/>
    <col min="5" max="5" width="13.140625" style="67" customWidth="1"/>
    <col min="6" max="16384" width="8.7109375" style="67"/>
  </cols>
  <sheetData>
    <row r="1" spans="1:7" x14ac:dyDescent="0.45">
      <c r="B1" s="108" t="s">
        <v>479</v>
      </c>
      <c r="C1" s="108" t="s">
        <v>480</v>
      </c>
      <c r="E1" s="2" t="s">
        <v>76</v>
      </c>
      <c r="F1" s="2"/>
      <c r="G1" s="2"/>
    </row>
    <row r="2" spans="1:7" ht="17.149999999999999" thickBot="1" x14ac:dyDescent="0.5">
      <c r="B2" s="67">
        <v>96</v>
      </c>
      <c r="C2" s="67">
        <v>85</v>
      </c>
      <c r="E2" s="2"/>
      <c r="F2" s="2"/>
      <c r="G2" s="2"/>
    </row>
    <row r="3" spans="1:7" x14ac:dyDescent="0.45">
      <c r="B3" s="67">
        <v>75</v>
      </c>
      <c r="C3" s="67">
        <v>45</v>
      </c>
      <c r="E3" s="4"/>
      <c r="F3" s="4" t="s">
        <v>2</v>
      </c>
      <c r="G3" s="4" t="s">
        <v>3</v>
      </c>
    </row>
    <row r="4" spans="1:7" x14ac:dyDescent="0.45">
      <c r="B4" s="67">
        <v>35</v>
      </c>
      <c r="C4" s="67">
        <v>69</v>
      </c>
      <c r="E4" s="2" t="s">
        <v>114</v>
      </c>
      <c r="F4" s="2">
        <v>61.666666666666664</v>
      </c>
      <c r="G4" s="2">
        <v>76.8</v>
      </c>
    </row>
    <row r="5" spans="1:7" x14ac:dyDescent="0.45">
      <c r="B5" s="67">
        <v>66</v>
      </c>
      <c r="C5" s="67">
        <v>72</v>
      </c>
      <c r="E5" s="2" t="s">
        <v>8</v>
      </c>
      <c r="F5" s="2">
        <v>648.75</v>
      </c>
      <c r="G5" s="2">
        <v>189.73333333333318</v>
      </c>
    </row>
    <row r="6" spans="1:7" x14ac:dyDescent="0.45">
      <c r="B6" s="67">
        <v>84</v>
      </c>
      <c r="C6" s="67">
        <v>80</v>
      </c>
      <c r="E6" s="2" t="s">
        <v>115</v>
      </c>
      <c r="F6" s="2">
        <v>9</v>
      </c>
      <c r="G6" s="2">
        <v>10</v>
      </c>
    </row>
    <row r="7" spans="1:7" x14ac:dyDescent="0.45">
      <c r="B7" s="67">
        <v>83</v>
      </c>
      <c r="C7" s="67">
        <v>91</v>
      </c>
      <c r="E7" s="2" t="s">
        <v>9</v>
      </c>
      <c r="F7" s="2">
        <v>8</v>
      </c>
      <c r="G7" s="2">
        <v>9</v>
      </c>
    </row>
    <row r="8" spans="1:7" x14ac:dyDescent="0.45">
      <c r="B8" s="67">
        <v>58</v>
      </c>
      <c r="C8" s="67">
        <v>68</v>
      </c>
      <c r="E8" s="2" t="s">
        <v>77</v>
      </c>
      <c r="F8" s="2">
        <v>3.419272663387213</v>
      </c>
      <c r="G8" s="2"/>
    </row>
    <row r="9" spans="1:7" x14ac:dyDescent="0.45">
      <c r="B9" s="67">
        <v>30</v>
      </c>
      <c r="C9" s="67">
        <v>85</v>
      </c>
      <c r="E9" s="2" t="s">
        <v>116</v>
      </c>
      <c r="F9" s="2">
        <v>4.2638621340136441E-2</v>
      </c>
      <c r="G9" s="2"/>
    </row>
    <row r="10" spans="1:7" ht="17.149999999999999" thickBot="1" x14ac:dyDescent="0.5">
      <c r="B10" s="67">
        <v>28</v>
      </c>
      <c r="C10" s="67">
        <v>87</v>
      </c>
      <c r="E10" s="3" t="s">
        <v>117</v>
      </c>
      <c r="F10" s="3">
        <v>3.229582612686777</v>
      </c>
      <c r="G10" s="3"/>
    </row>
    <row r="11" spans="1:7" x14ac:dyDescent="0.45">
      <c r="C11" s="67">
        <v>86</v>
      </c>
    </row>
    <row r="13" spans="1:7" x14ac:dyDescent="0.45">
      <c r="A13" s="100" t="s">
        <v>481</v>
      </c>
      <c r="B13" s="101">
        <f>VAR(B2:B11)</f>
        <v>648.75</v>
      </c>
      <c r="C13" s="101">
        <f>VAR(C2:C11)</f>
        <v>189.73333333333318</v>
      </c>
    </row>
    <row r="15" spans="1:7" x14ac:dyDescent="0.45">
      <c r="A15" s="100" t="s">
        <v>482</v>
      </c>
      <c r="B15" s="109">
        <f>_xlfn.F.TEST(B2:B10,C2:C11)/2</f>
        <v>4.2638621340136545E-2</v>
      </c>
      <c r="D15" s="100" t="s">
        <v>483</v>
      </c>
      <c r="E15" s="102">
        <f>_xlfn.F.INV.RT(B15,8,9)</f>
        <v>3.4192726633872117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>
    <tabColor indexed="40"/>
  </sheetPr>
  <dimension ref="A1:E15"/>
  <sheetViews>
    <sheetView workbookViewId="0">
      <selection activeCell="H15" sqref="H15"/>
    </sheetView>
  </sheetViews>
  <sheetFormatPr defaultColWidth="8.7109375" defaultRowHeight="16.75" x14ac:dyDescent="0.45"/>
  <cols>
    <col min="1" max="1" width="8.140625" style="67" bestFit="1" customWidth="1"/>
    <col min="2" max="3" width="7" style="67" bestFit="1" customWidth="1"/>
    <col min="4" max="4" width="6.2109375" style="67" bestFit="1" customWidth="1"/>
    <col min="5" max="5" width="12.140625" style="67" customWidth="1"/>
    <col min="6" max="16384" width="8.7109375" style="67"/>
  </cols>
  <sheetData>
    <row r="1" spans="1:5" x14ac:dyDescent="0.45">
      <c r="B1" s="108" t="s">
        <v>484</v>
      </c>
      <c r="C1" s="108" t="s">
        <v>485</v>
      </c>
    </row>
    <row r="2" spans="1:5" x14ac:dyDescent="0.45">
      <c r="B2" s="67">
        <v>96</v>
      </c>
      <c r="C2" s="67">
        <v>85</v>
      </c>
    </row>
    <row r="3" spans="1:5" x14ac:dyDescent="0.45">
      <c r="B3" s="67">
        <v>75</v>
      </c>
      <c r="C3" s="67">
        <v>45</v>
      </c>
    </row>
    <row r="4" spans="1:5" x14ac:dyDescent="0.45">
      <c r="B4" s="67">
        <v>35</v>
      </c>
      <c r="C4" s="67">
        <v>69</v>
      </c>
    </row>
    <row r="5" spans="1:5" x14ac:dyDescent="0.45">
      <c r="B5" s="67">
        <v>66</v>
      </c>
      <c r="C5" s="67">
        <v>72</v>
      </c>
    </row>
    <row r="6" spans="1:5" x14ac:dyDescent="0.45">
      <c r="B6" s="67">
        <v>84</v>
      </c>
      <c r="C6" s="67">
        <v>80</v>
      </c>
    </row>
    <row r="7" spans="1:5" x14ac:dyDescent="0.45">
      <c r="B7" s="67">
        <v>83</v>
      </c>
      <c r="C7" s="67">
        <v>91</v>
      </c>
    </row>
    <row r="8" spans="1:5" x14ac:dyDescent="0.45">
      <c r="B8" s="67">
        <v>58</v>
      </c>
      <c r="C8" s="67">
        <v>68</v>
      </c>
    </row>
    <row r="9" spans="1:5" x14ac:dyDescent="0.45">
      <c r="B9" s="67">
        <v>30</v>
      </c>
      <c r="C9" s="67">
        <v>85</v>
      </c>
    </row>
    <row r="10" spans="1:5" x14ac:dyDescent="0.45">
      <c r="B10" s="67">
        <v>28</v>
      </c>
      <c r="C10" s="67">
        <v>87</v>
      </c>
    </row>
    <row r="11" spans="1:5" x14ac:dyDescent="0.45">
      <c r="C11" s="67">
        <v>86</v>
      </c>
    </row>
    <row r="13" spans="1:5" x14ac:dyDescent="0.45">
      <c r="A13" s="100" t="s">
        <v>486</v>
      </c>
      <c r="B13" s="101">
        <f>VAR(B2:B11)</f>
        <v>648.75</v>
      </c>
      <c r="C13" s="101">
        <f>VAR(C2:C11)</f>
        <v>189.73333333333318</v>
      </c>
    </row>
    <row r="15" spans="1:5" x14ac:dyDescent="0.45">
      <c r="A15" s="100" t="s">
        <v>487</v>
      </c>
      <c r="B15" s="101">
        <f>_xlfn.F.TEST(B2:B10,C2:C11)/2</f>
        <v>4.2638621340136545E-2</v>
      </c>
      <c r="D15" s="100" t="s">
        <v>488</v>
      </c>
      <c r="E15" s="101">
        <f>_xlfn.F.INV.RT(B15,8,9)</f>
        <v>3.4192726633872117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G19"/>
  <sheetViews>
    <sheetView workbookViewId="0">
      <selection activeCell="B19" sqref="B19"/>
    </sheetView>
  </sheetViews>
  <sheetFormatPr defaultColWidth="8.7109375" defaultRowHeight="16.75" x14ac:dyDescent="0.45"/>
  <cols>
    <col min="1" max="1" width="8.140625" style="67" bestFit="1" customWidth="1"/>
    <col min="2" max="3" width="7" style="67" bestFit="1" customWidth="1"/>
    <col min="4" max="4" width="6.2109375" style="67" bestFit="1" customWidth="1"/>
    <col min="5" max="5" width="12.7109375" style="67" customWidth="1"/>
    <col min="6" max="16384" width="8.7109375" style="67"/>
  </cols>
  <sheetData>
    <row r="1" spans="1:7" x14ac:dyDescent="0.45">
      <c r="B1" s="108" t="s">
        <v>484</v>
      </c>
      <c r="C1" s="108" t="s">
        <v>485</v>
      </c>
    </row>
    <row r="2" spans="1:7" x14ac:dyDescent="0.45">
      <c r="B2" s="67">
        <v>96</v>
      </c>
      <c r="C2" s="67">
        <v>85</v>
      </c>
      <c r="E2" s="67" t="s">
        <v>76</v>
      </c>
    </row>
    <row r="3" spans="1:7" ht="17.149999999999999" thickBot="1" x14ac:dyDescent="0.5">
      <c r="B3" s="67">
        <v>75</v>
      </c>
      <c r="C3" s="67">
        <v>45</v>
      </c>
    </row>
    <row r="4" spans="1:7" x14ac:dyDescent="0.45">
      <c r="B4" s="67">
        <v>35</v>
      </c>
      <c r="C4" s="67">
        <v>69</v>
      </c>
      <c r="E4" s="68"/>
      <c r="F4" s="68" t="s">
        <v>2</v>
      </c>
      <c r="G4" s="68" t="s">
        <v>3</v>
      </c>
    </row>
    <row r="5" spans="1:7" x14ac:dyDescent="0.45">
      <c r="B5" s="67">
        <v>66</v>
      </c>
      <c r="C5" s="67">
        <v>72</v>
      </c>
      <c r="E5" s="67" t="s">
        <v>114</v>
      </c>
      <c r="F5" s="67">
        <v>61.666666666666664</v>
      </c>
      <c r="G5" s="67">
        <v>76.8</v>
      </c>
    </row>
    <row r="6" spans="1:7" x14ac:dyDescent="0.45">
      <c r="B6" s="67">
        <v>84</v>
      </c>
      <c r="C6" s="67">
        <v>80</v>
      </c>
      <c r="E6" s="67" t="s">
        <v>8</v>
      </c>
      <c r="F6" s="67">
        <v>648.75</v>
      </c>
      <c r="G6" s="67">
        <v>189.73333333333318</v>
      </c>
    </row>
    <row r="7" spans="1:7" x14ac:dyDescent="0.45">
      <c r="B7" s="67">
        <v>83</v>
      </c>
      <c r="C7" s="67">
        <v>91</v>
      </c>
      <c r="E7" s="67" t="s">
        <v>115</v>
      </c>
      <c r="F7" s="67">
        <v>9</v>
      </c>
      <c r="G7" s="67">
        <v>10</v>
      </c>
    </row>
    <row r="8" spans="1:7" x14ac:dyDescent="0.45">
      <c r="B8" s="67">
        <v>58</v>
      </c>
      <c r="C8" s="67">
        <v>68</v>
      </c>
      <c r="E8" s="67" t="s">
        <v>9</v>
      </c>
      <c r="F8" s="67">
        <v>8</v>
      </c>
      <c r="G8" s="67">
        <v>9</v>
      </c>
    </row>
    <row r="9" spans="1:7" x14ac:dyDescent="0.45">
      <c r="B9" s="67">
        <v>30</v>
      </c>
      <c r="C9" s="67">
        <v>85</v>
      </c>
      <c r="E9" s="67" t="s">
        <v>77</v>
      </c>
      <c r="F9" s="67">
        <v>3.419272663387213</v>
      </c>
    </row>
    <row r="10" spans="1:7" x14ac:dyDescent="0.45">
      <c r="B10" s="67">
        <v>28</v>
      </c>
      <c r="C10" s="67">
        <v>87</v>
      </c>
      <c r="E10" s="67" t="s">
        <v>116</v>
      </c>
      <c r="F10" s="67">
        <v>4.2638621344424185E-2</v>
      </c>
    </row>
    <row r="11" spans="1:7" ht="17.149999999999999" thickBot="1" x14ac:dyDescent="0.5">
      <c r="C11" s="67">
        <v>86</v>
      </c>
      <c r="E11" s="69" t="s">
        <v>117</v>
      </c>
      <c r="F11" s="69">
        <v>3.2295826128046494</v>
      </c>
      <c r="G11" s="69"/>
    </row>
    <row r="13" spans="1:7" x14ac:dyDescent="0.45">
      <c r="A13" s="100" t="s">
        <v>486</v>
      </c>
      <c r="B13" s="101">
        <f>VAR(B2:B11)</f>
        <v>648.75</v>
      </c>
      <c r="C13" s="101">
        <f>VAR(C2:C11)</f>
        <v>189.73333333333318</v>
      </c>
    </row>
    <row r="15" spans="1:7" x14ac:dyDescent="0.45">
      <c r="A15" s="100" t="s">
        <v>487</v>
      </c>
      <c r="B15" s="109">
        <f>_xlfn.F.TEST(B2:B10,C2:C11)/2</f>
        <v>4.2638621340136545E-2</v>
      </c>
      <c r="C15" s="67" t="s">
        <v>478</v>
      </c>
    </row>
    <row r="16" spans="1:7" x14ac:dyDescent="0.45">
      <c r="A16" s="100" t="s">
        <v>488</v>
      </c>
      <c r="B16" s="109">
        <f>_xlfn.F.INV.RT(B15,8,9)</f>
        <v>3.4192726633872117</v>
      </c>
      <c r="C16" s="67" t="s">
        <v>489</v>
      </c>
    </row>
    <row r="17" spans="1:3" x14ac:dyDescent="0.45">
      <c r="A17" s="100" t="s">
        <v>490</v>
      </c>
      <c r="B17" s="67">
        <f>B13/C13</f>
        <v>3.419272663387213</v>
      </c>
      <c r="C17" s="67" t="s">
        <v>501</v>
      </c>
    </row>
    <row r="18" spans="1:3" x14ac:dyDescent="0.45">
      <c r="A18" s="100" t="s">
        <v>491</v>
      </c>
      <c r="B18" s="67">
        <f>COUNT(B2:B10)-1</f>
        <v>8</v>
      </c>
      <c r="C18" s="67">
        <f>COUNT(C2:C11)-1</f>
        <v>9</v>
      </c>
    </row>
    <row r="19" spans="1:3" x14ac:dyDescent="0.45">
      <c r="A19" s="100" t="s">
        <v>492</v>
      </c>
      <c r="B19" s="67">
        <f>_xlfn.F.DIST.RT(B17,B18,C18)</f>
        <v>4.2638621340136441E-2</v>
      </c>
      <c r="C19" s="67" t="s">
        <v>502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>
    <tabColor indexed="40"/>
  </sheetPr>
  <dimension ref="A1:D19"/>
  <sheetViews>
    <sheetView workbookViewId="0">
      <selection activeCell="H15" sqref="H15"/>
    </sheetView>
  </sheetViews>
  <sheetFormatPr defaultColWidth="8.7109375" defaultRowHeight="16.75" x14ac:dyDescent="0.45"/>
  <cols>
    <col min="1" max="1" width="8.140625" style="67" bestFit="1" customWidth="1"/>
    <col min="2" max="3" width="7" style="67" bestFit="1" customWidth="1"/>
    <col min="4" max="4" width="6.2109375" style="67" bestFit="1" customWidth="1"/>
    <col min="5" max="16384" width="8.7109375" style="67"/>
  </cols>
  <sheetData>
    <row r="1" spans="1:4" x14ac:dyDescent="0.45">
      <c r="B1" s="108" t="s">
        <v>493</v>
      </c>
      <c r="C1" s="108" t="s">
        <v>494</v>
      </c>
    </row>
    <row r="2" spans="1:4" x14ac:dyDescent="0.45">
      <c r="B2" s="67">
        <v>96</v>
      </c>
      <c r="C2" s="67">
        <v>85</v>
      </c>
    </row>
    <row r="3" spans="1:4" x14ac:dyDescent="0.45">
      <c r="B3" s="67">
        <v>75</v>
      </c>
      <c r="C3" s="67">
        <v>45</v>
      </c>
    </row>
    <row r="4" spans="1:4" x14ac:dyDescent="0.45">
      <c r="B4" s="67">
        <v>35</v>
      </c>
      <c r="C4" s="67">
        <v>69</v>
      </c>
    </row>
    <row r="5" spans="1:4" x14ac:dyDescent="0.45">
      <c r="B5" s="67">
        <v>66</v>
      </c>
      <c r="C5" s="67">
        <v>72</v>
      </c>
    </row>
    <row r="6" spans="1:4" x14ac:dyDescent="0.45">
      <c r="B6" s="67">
        <v>84</v>
      </c>
      <c r="C6" s="67">
        <v>80</v>
      </c>
    </row>
    <row r="7" spans="1:4" x14ac:dyDescent="0.45">
      <c r="B7" s="67">
        <v>83</v>
      </c>
      <c r="C7" s="67">
        <v>91</v>
      </c>
    </row>
    <row r="8" spans="1:4" x14ac:dyDescent="0.45">
      <c r="B8" s="67">
        <v>58</v>
      </c>
      <c r="C8" s="67">
        <v>68</v>
      </c>
    </row>
    <row r="9" spans="1:4" x14ac:dyDescent="0.45">
      <c r="B9" s="67">
        <v>30</v>
      </c>
      <c r="C9" s="67">
        <v>85</v>
      </c>
    </row>
    <row r="10" spans="1:4" x14ac:dyDescent="0.45">
      <c r="B10" s="67">
        <v>28</v>
      </c>
      <c r="C10" s="67">
        <v>87</v>
      </c>
    </row>
    <row r="11" spans="1:4" x14ac:dyDescent="0.45">
      <c r="C11" s="67">
        <v>86</v>
      </c>
    </row>
    <row r="13" spans="1:4" x14ac:dyDescent="0.45">
      <c r="A13" s="100" t="s">
        <v>495</v>
      </c>
    </row>
    <row r="15" spans="1:4" x14ac:dyDescent="0.45">
      <c r="A15" s="100" t="s">
        <v>496</v>
      </c>
      <c r="D15" s="100" t="s">
        <v>497</v>
      </c>
    </row>
    <row r="17" spans="1:1" x14ac:dyDescent="0.45">
      <c r="A17" s="100" t="s">
        <v>498</v>
      </c>
    </row>
    <row r="18" spans="1:1" x14ac:dyDescent="0.45">
      <c r="A18" s="100" t="s">
        <v>499</v>
      </c>
    </row>
    <row r="19" spans="1:1" x14ac:dyDescent="0.45">
      <c r="A19" s="100" t="s">
        <v>500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J31"/>
  <sheetViews>
    <sheetView workbookViewId="0">
      <selection activeCell="H34" sqref="H34"/>
    </sheetView>
  </sheetViews>
  <sheetFormatPr defaultColWidth="8.7109375" defaultRowHeight="16.75" x14ac:dyDescent="0.45"/>
  <cols>
    <col min="1" max="1" width="7.640625" style="67" customWidth="1"/>
    <col min="2" max="3" width="12.35546875" style="67" bestFit="1" customWidth="1"/>
    <col min="4" max="4" width="14.2109375" style="67" customWidth="1"/>
    <col min="5" max="5" width="13.35546875" style="67" customWidth="1"/>
    <col min="6" max="6" width="12.7109375" style="67" bestFit="1" customWidth="1"/>
    <col min="7" max="7" width="12.35546875" style="67" bestFit="1" customWidth="1"/>
    <col min="8" max="16384" width="8.7109375" style="67"/>
  </cols>
  <sheetData>
    <row r="1" spans="1:10" x14ac:dyDescent="0.45">
      <c r="B1" s="108" t="s">
        <v>523</v>
      </c>
      <c r="C1" s="108" t="s">
        <v>524</v>
      </c>
      <c r="E1" s="2" t="s">
        <v>76</v>
      </c>
      <c r="F1" s="2"/>
      <c r="G1" s="2"/>
    </row>
    <row r="2" spans="1:10" ht="17.149999999999999" thickBot="1" x14ac:dyDescent="0.5">
      <c r="B2" s="113">
        <v>75600</v>
      </c>
      <c r="C2" s="113">
        <v>37700</v>
      </c>
      <c r="E2" s="2"/>
      <c r="F2" s="2"/>
      <c r="G2" s="2"/>
    </row>
    <row r="3" spans="1:10" x14ac:dyDescent="0.45">
      <c r="B3" s="113">
        <v>69500</v>
      </c>
      <c r="C3" s="113">
        <v>42200</v>
      </c>
      <c r="E3" s="4"/>
      <c r="F3" s="4" t="s">
        <v>525</v>
      </c>
      <c r="G3" s="4" t="s">
        <v>526</v>
      </c>
    </row>
    <row r="4" spans="1:10" x14ac:dyDescent="0.45">
      <c r="B4" s="113">
        <v>75100</v>
      </c>
      <c r="C4" s="113">
        <v>42800</v>
      </c>
      <c r="E4" s="2" t="s">
        <v>114</v>
      </c>
      <c r="F4" s="113">
        <v>74638.888888888891</v>
      </c>
      <c r="G4" s="113">
        <v>44280</v>
      </c>
    </row>
    <row r="5" spans="1:10" x14ac:dyDescent="0.45">
      <c r="B5" s="113">
        <v>90500</v>
      </c>
      <c r="C5" s="113">
        <v>55900</v>
      </c>
      <c r="E5" s="2" t="s">
        <v>8</v>
      </c>
      <c r="F5" s="113">
        <v>509588961.11111069</v>
      </c>
      <c r="G5" s="113">
        <v>131817333.33333333</v>
      </c>
    </row>
    <row r="6" spans="1:10" x14ac:dyDescent="0.45">
      <c r="B6" s="113">
        <v>40250</v>
      </c>
      <c r="C6" s="113">
        <v>59400</v>
      </c>
      <c r="E6" s="2" t="s">
        <v>115</v>
      </c>
      <c r="F6" s="2">
        <v>9</v>
      </c>
      <c r="G6" s="2">
        <v>10</v>
      </c>
    </row>
    <row r="7" spans="1:10" x14ac:dyDescent="0.45">
      <c r="B7" s="113">
        <v>38600</v>
      </c>
      <c r="C7" s="113">
        <v>30100</v>
      </c>
      <c r="E7" s="2" t="s">
        <v>9</v>
      </c>
      <c r="F7" s="2">
        <v>8</v>
      </c>
      <c r="G7" s="2">
        <v>9</v>
      </c>
    </row>
    <row r="8" spans="1:10" x14ac:dyDescent="0.45">
      <c r="B8" s="113">
        <v>85680</v>
      </c>
      <c r="C8" s="113">
        <v>43500</v>
      </c>
      <c r="E8" s="2" t="s">
        <v>77</v>
      </c>
      <c r="F8" s="102">
        <v>3.8658721749626559</v>
      </c>
      <c r="G8" s="2"/>
    </row>
    <row r="9" spans="1:10" x14ac:dyDescent="0.45">
      <c r="B9" s="113">
        <v>92000</v>
      </c>
      <c r="C9" s="113">
        <v>31500</v>
      </c>
      <c r="E9" s="2" t="s">
        <v>116</v>
      </c>
      <c r="F9" s="102">
        <v>2.9872611611123916E-2</v>
      </c>
      <c r="G9" s="2"/>
    </row>
    <row r="10" spans="1:10" ht="17.149999999999999" thickBot="1" x14ac:dyDescent="0.5">
      <c r="B10" s="113">
        <v>104520</v>
      </c>
      <c r="C10" s="113">
        <v>63000</v>
      </c>
      <c r="E10" s="3" t="s">
        <v>117</v>
      </c>
      <c r="F10" s="114">
        <v>3.229582612686777</v>
      </c>
      <c r="G10" s="3"/>
    </row>
    <row r="11" spans="1:10" x14ac:dyDescent="0.45">
      <c r="B11" s="113"/>
      <c r="C11" s="113">
        <v>36700</v>
      </c>
      <c r="E11"/>
      <c r="F11"/>
      <c r="G11"/>
    </row>
    <row r="13" spans="1:10" x14ac:dyDescent="0.45">
      <c r="A13" s="100" t="s">
        <v>527</v>
      </c>
      <c r="B13" s="113">
        <f>_xlfn.VAR.S(B2:B11)</f>
        <v>509588961.11111069</v>
      </c>
      <c r="C13" s="113">
        <f>_xlfn.VAR.S(C2:C11)</f>
        <v>131817333.33333333</v>
      </c>
    </row>
    <row r="14" spans="1:10" x14ac:dyDescent="0.45">
      <c r="A14" s="100" t="s">
        <v>512</v>
      </c>
      <c r="B14" s="113">
        <f>AVERAGE(B2:B10)</f>
        <v>74638.888888888891</v>
      </c>
      <c r="C14" s="113">
        <f>AVERAGE(C2:C11)</f>
        <v>44280</v>
      </c>
    </row>
    <row r="16" spans="1:10" x14ac:dyDescent="0.45">
      <c r="A16" s="67" t="s">
        <v>528</v>
      </c>
      <c r="B16" s="102">
        <f>_xlfn.T.TEST(B2:B10,C2:C11,1,3)</f>
        <v>1.8071166754790868E-3</v>
      </c>
      <c r="C16"/>
      <c r="D16" s="67" t="s">
        <v>10</v>
      </c>
      <c r="G16"/>
      <c r="H16"/>
      <c r="I16"/>
      <c r="J16"/>
    </row>
    <row r="17" spans="2:10" ht="17.149999999999999" thickBot="1" x14ac:dyDescent="0.5">
      <c r="B17"/>
      <c r="C17"/>
      <c r="G17"/>
      <c r="H17"/>
      <c r="I17"/>
      <c r="J17"/>
    </row>
    <row r="18" spans="2:10" x14ac:dyDescent="0.45">
      <c r="C18"/>
      <c r="D18" s="68"/>
      <c r="E18" s="68" t="s">
        <v>525</v>
      </c>
      <c r="F18" s="68" t="s">
        <v>526</v>
      </c>
      <c r="G18"/>
      <c r="H18"/>
      <c r="I18"/>
      <c r="J18"/>
    </row>
    <row r="19" spans="2:10" x14ac:dyDescent="0.45">
      <c r="C19"/>
      <c r="D19" s="67" t="s">
        <v>114</v>
      </c>
      <c r="E19" s="113">
        <v>74638.888888888891</v>
      </c>
      <c r="F19" s="113">
        <v>44280</v>
      </c>
      <c r="G19"/>
      <c r="H19"/>
      <c r="I19"/>
      <c r="J19"/>
    </row>
    <row r="20" spans="2:10" x14ac:dyDescent="0.45">
      <c r="C20"/>
      <c r="D20" s="67" t="s">
        <v>8</v>
      </c>
      <c r="E20" s="113">
        <v>509588961.11111069</v>
      </c>
      <c r="F20" s="113">
        <v>131817333.33333333</v>
      </c>
      <c r="G20"/>
      <c r="H20"/>
      <c r="I20"/>
      <c r="J20"/>
    </row>
    <row r="21" spans="2:10" x14ac:dyDescent="0.45">
      <c r="C21"/>
      <c r="D21" s="67" t="s">
        <v>115</v>
      </c>
      <c r="E21" s="67">
        <v>9</v>
      </c>
      <c r="F21" s="67">
        <v>10</v>
      </c>
      <c r="G21"/>
      <c r="H21"/>
      <c r="I21"/>
      <c r="J21"/>
    </row>
    <row r="22" spans="2:10" x14ac:dyDescent="0.45">
      <c r="C22"/>
      <c r="D22" s="67" t="s">
        <v>119</v>
      </c>
      <c r="E22" s="67">
        <v>0</v>
      </c>
      <c r="G22"/>
      <c r="H22"/>
      <c r="I22"/>
      <c r="J22"/>
    </row>
    <row r="23" spans="2:10" x14ac:dyDescent="0.45">
      <c r="C23"/>
      <c r="D23" s="67" t="s">
        <v>9</v>
      </c>
      <c r="E23" s="67">
        <v>12</v>
      </c>
      <c r="G23"/>
      <c r="H23"/>
      <c r="I23"/>
      <c r="J23"/>
    </row>
    <row r="24" spans="2:10" x14ac:dyDescent="0.45">
      <c r="C24"/>
      <c r="D24" s="67" t="s">
        <v>120</v>
      </c>
      <c r="E24" s="102">
        <v>3.633705042807343</v>
      </c>
      <c r="G24"/>
      <c r="H24"/>
      <c r="I24"/>
      <c r="J24"/>
    </row>
    <row r="25" spans="2:10" x14ac:dyDescent="0.45">
      <c r="C25"/>
      <c r="D25" s="67" t="s">
        <v>121</v>
      </c>
      <c r="E25" s="102">
        <v>1.7136829587015745E-3</v>
      </c>
      <c r="G25"/>
      <c r="H25"/>
      <c r="I25"/>
      <c r="J25"/>
    </row>
    <row r="26" spans="2:10" x14ac:dyDescent="0.45">
      <c r="C26"/>
      <c r="D26" s="67" t="s">
        <v>117</v>
      </c>
      <c r="E26" s="102">
        <v>1.7822875556493194</v>
      </c>
      <c r="G26"/>
      <c r="H26"/>
      <c r="I26"/>
      <c r="J26"/>
    </row>
    <row r="27" spans="2:10" x14ac:dyDescent="0.45">
      <c r="C27"/>
      <c r="D27" s="67" t="s">
        <v>122</v>
      </c>
      <c r="E27" s="102">
        <v>3.427365917403149E-3</v>
      </c>
      <c r="G27"/>
      <c r="H27"/>
      <c r="I27"/>
      <c r="J27"/>
    </row>
    <row r="28" spans="2:10" ht="17.149999999999999" thickBot="1" x14ac:dyDescent="0.5">
      <c r="C28"/>
      <c r="D28" s="69" t="s">
        <v>123</v>
      </c>
      <c r="E28" s="115">
        <v>2.1788128296672284</v>
      </c>
      <c r="F28" s="69"/>
      <c r="G28"/>
      <c r="H28"/>
      <c r="I28"/>
      <c r="J28"/>
    </row>
    <row r="29" spans="2:10" x14ac:dyDescent="0.45">
      <c r="D29"/>
      <c r="E29"/>
      <c r="F29"/>
      <c r="G29"/>
      <c r="H29"/>
      <c r="I29"/>
      <c r="J29"/>
    </row>
    <row r="30" spans="2:10" x14ac:dyDescent="0.45">
      <c r="D30"/>
      <c r="E30"/>
      <c r="F30"/>
      <c r="G30"/>
      <c r="H30"/>
      <c r="I30"/>
      <c r="J30"/>
    </row>
    <row r="31" spans="2:10" x14ac:dyDescent="0.45">
      <c r="D31"/>
      <c r="E31"/>
      <c r="F31"/>
      <c r="G31"/>
      <c r="H31"/>
      <c r="I31"/>
      <c r="J31"/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105</vt:i4>
      </vt:variant>
    </vt:vector>
  </HeadingPairs>
  <TitlesOfParts>
    <vt:vector size="105" baseType="lpstr">
      <vt:lpstr>summary</vt:lpstr>
      <vt:lpstr>statistic</vt:lpstr>
      <vt:lpstr>統計函數</vt:lpstr>
      <vt:lpstr>常用統計函數</vt:lpstr>
      <vt:lpstr>NORMSDIST</vt:lpstr>
      <vt:lpstr>NORM.S.DIST</vt:lpstr>
      <vt:lpstr>GAUSS</vt:lpstr>
      <vt:lpstr>NORMSINV</vt:lpstr>
      <vt:lpstr>NORM.S.INV</vt:lpstr>
      <vt:lpstr>依α査Z值</vt:lpstr>
      <vt:lpstr>常態分配表</vt:lpstr>
      <vt:lpstr>常態分配表練習</vt:lpstr>
      <vt:lpstr>信賴區間</vt:lpstr>
      <vt:lpstr>信賴區間-練習</vt:lpstr>
      <vt:lpstr>Z檢定</vt:lpstr>
      <vt:lpstr>Z檢定-練習</vt:lpstr>
      <vt:lpstr>Ztest2</vt:lpstr>
      <vt:lpstr>Z檢定1</vt:lpstr>
      <vt:lpstr>Z檢定1-練習</vt:lpstr>
      <vt:lpstr>Z檢定2</vt:lpstr>
      <vt:lpstr>Z檢定2-練習</vt:lpstr>
      <vt:lpstr>所得</vt:lpstr>
      <vt:lpstr>TDIST</vt:lpstr>
      <vt:lpstr>TDIST-練習</vt:lpstr>
      <vt:lpstr>T.DIST</vt:lpstr>
      <vt:lpstr>T.DIST練習</vt:lpstr>
      <vt:lpstr>TINV</vt:lpstr>
      <vt:lpstr>TINV-練習</vt:lpstr>
      <vt:lpstr>TINV-馬上練習</vt:lpstr>
      <vt:lpstr>T.INV</vt:lpstr>
      <vt:lpstr>T.INV-練習</vt:lpstr>
      <vt:lpstr>外食費用-小樣本</vt:lpstr>
      <vt:lpstr>T.TEST1</vt:lpstr>
      <vt:lpstr>T.TEST2</vt:lpstr>
      <vt:lpstr>T.TEST2-練習</vt:lpstr>
      <vt:lpstr>T.Test變異數相同</vt:lpstr>
      <vt:lpstr>T.TEST3</vt:lpstr>
      <vt:lpstr>T.TEST3-練習</vt:lpstr>
      <vt:lpstr>T.TEST4</vt:lpstr>
      <vt:lpstr>T.TEST4-練習</vt:lpstr>
      <vt:lpstr>T.Test變異數不同</vt:lpstr>
      <vt:lpstr>T.TEST5</vt:lpstr>
      <vt:lpstr>T.TEST5-練習</vt:lpstr>
      <vt:lpstr>T.TEST6</vt:lpstr>
      <vt:lpstr>T.TEST6-練習</vt:lpstr>
      <vt:lpstr>配對1</vt:lpstr>
      <vt:lpstr>配對2</vt:lpstr>
      <vt:lpstr>配對3</vt:lpstr>
      <vt:lpstr>CHIDIST</vt:lpstr>
      <vt:lpstr>CHIDIST-練習</vt:lpstr>
      <vt:lpstr>CHISQ.DIST.RT</vt:lpstr>
      <vt:lpstr>CHISQ.DIST.RT練習</vt:lpstr>
      <vt:lpstr>CHIINV</vt:lpstr>
      <vt:lpstr>CHIINV-練習</vt:lpstr>
      <vt:lpstr>CHISQ.INV.RT</vt:lpstr>
      <vt:lpstr>CHISQ.INV.RT練習</vt:lpstr>
      <vt:lpstr>CHISQ.INV.RT之缺點</vt:lpstr>
      <vt:lpstr>CHISQ.INV.RT之缺點-練習</vt:lpstr>
      <vt:lpstr>CHIINV-卡方值</vt:lpstr>
      <vt:lpstr>卡方檢定-傳統</vt:lpstr>
      <vt:lpstr>卡方檢定-傳統-練習</vt:lpstr>
      <vt:lpstr>卡方-CHISQ.TEST</vt:lpstr>
      <vt:lpstr>卡方-CHISQ.TEST-練習</vt:lpstr>
      <vt:lpstr>卡方檢定</vt:lpstr>
      <vt:lpstr>卡方-年齡與疾病</vt:lpstr>
      <vt:lpstr>問卷資料</vt:lpstr>
      <vt:lpstr>問卷資料-練習</vt:lpstr>
      <vt:lpstr>問卷資料-馬上練習</vt:lpstr>
      <vt:lpstr>問卷資料-欄百分比</vt:lpstr>
      <vt:lpstr>問卷資料-欄百分比-練習</vt:lpstr>
      <vt:lpstr>問卷資料-性別交叉品牌</vt:lpstr>
      <vt:lpstr>問卷資料-所得未分組</vt:lpstr>
      <vt:lpstr>問卷資料-所得未分組-練習</vt:lpstr>
      <vt:lpstr>問卷資料-所得分組</vt:lpstr>
      <vt:lpstr>問卷資料-所得分組-練習</vt:lpstr>
      <vt:lpstr>問卷資料-品牌交叉分組所得</vt:lpstr>
      <vt:lpstr>業績未分組</vt:lpstr>
      <vt:lpstr>業績分組</vt:lpstr>
      <vt:lpstr>業績分組-練習</vt:lpstr>
      <vt:lpstr>地區分組交叉性別</vt:lpstr>
      <vt:lpstr>地區分組交叉性別-練習</vt:lpstr>
      <vt:lpstr>取消群組</vt:lpstr>
      <vt:lpstr>取消群組-練習</vt:lpstr>
      <vt:lpstr>FDIST</vt:lpstr>
      <vt:lpstr>FDIST-練習</vt:lpstr>
      <vt:lpstr>F.DIST.RT</vt:lpstr>
      <vt:lpstr>F.DIST.RT練習</vt:lpstr>
      <vt:lpstr>FINV</vt:lpstr>
      <vt:lpstr>FINV-練習</vt:lpstr>
      <vt:lpstr>F.INV.RT</vt:lpstr>
      <vt:lpstr>F.INV.RT練習</vt:lpstr>
      <vt:lpstr>F分配的臨界值</vt:lpstr>
      <vt:lpstr>F-TEST1</vt:lpstr>
      <vt:lpstr>F-TEST1 練習</vt:lpstr>
      <vt:lpstr>F-TEST2</vt:lpstr>
      <vt:lpstr>F-TEST2-練習</vt:lpstr>
      <vt:lpstr>F-TEST3</vt:lpstr>
      <vt:lpstr>F-TEST3 練習</vt:lpstr>
      <vt:lpstr>F&amp;T</vt:lpstr>
      <vt:lpstr>F&amp;T 練習</vt:lpstr>
      <vt:lpstr>F&amp;T馬上練習</vt:lpstr>
      <vt:lpstr>廣告ANOVA</vt:lpstr>
      <vt:lpstr>廣告ANOVA-練習</vt:lpstr>
      <vt:lpstr>信用卡刷卡金額</vt:lpstr>
      <vt:lpstr>手機平均月費</vt:lpstr>
    </vt:vector>
  </TitlesOfParts>
  <Company>NTPU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</dc:creator>
  <cp:lastModifiedBy>SL</cp:lastModifiedBy>
  <dcterms:created xsi:type="dcterms:W3CDTF">2006-11-27T02:17:05Z</dcterms:created>
  <dcterms:modified xsi:type="dcterms:W3CDTF">2023-05-09T02:18:07Z</dcterms:modified>
</cp:coreProperties>
</file>