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urse\exceladv\statistic4\"/>
    </mc:Choice>
  </mc:AlternateContent>
  <xr:revisionPtr revIDLastSave="0" documentId="13_ncr:1_{58D4435A-73E1-4814-B42E-F229DDB6A14E}" xr6:coauthVersionLast="47" xr6:coauthVersionMax="47" xr10:uidLastSave="{00000000-0000-0000-0000-000000000000}"/>
  <bookViews>
    <workbookView xWindow="-103" yWindow="-103" windowWidth="33120" windowHeight="18120" tabRatio="765" activeTab="2" xr2:uid="{00000000-000D-0000-FFFF-FFFF00000000}"/>
  </bookViews>
  <sheets>
    <sheet name="summary" sheetId="122" r:id="rId1"/>
    <sheet name="statistic" sheetId="123" r:id="rId2"/>
    <sheet name="統計函數" sheetId="120" r:id="rId3"/>
    <sheet name="常用統計函數" sheetId="121" r:id="rId4"/>
    <sheet name=" 筆數" sheetId="1" r:id="rId5"/>
    <sheet name="分組筆數" sheetId="3" r:id="rId6"/>
    <sheet name="成績" sheetId="77" r:id="rId7"/>
    <sheet name="便利商店次數分配1" sheetId="87" r:id="rId8"/>
    <sheet name="COUNTBLANK" sheetId="5" r:id="rId9"/>
    <sheet name="分組加總" sheetId="7" r:id="rId10"/>
    <sheet name="分組均數" sheetId="9" r:id="rId11"/>
    <sheet name="不同性別之運動時間均數" sheetId="89" r:id="rId12"/>
    <sheet name="均數1" sheetId="13" r:id="rId13"/>
    <sheet name="均數2" sheetId="15" r:id="rId14"/>
    <sheet name="均數3" sheetId="17" r:id="rId15"/>
    <sheet name="極大值" sheetId="19" r:id="rId16"/>
    <sheet name="極小值" sheetId="21" r:id="rId17"/>
    <sheet name="生產" sheetId="23" r:id="rId18"/>
    <sheet name="體操" sheetId="25" r:id="rId19"/>
    <sheet name="平均絕對差" sheetId="104" r:id="rId20"/>
    <sheet name="標準差" sheetId="27" r:id="rId21"/>
    <sheet name="變異數" sheetId="29" r:id="rId22"/>
    <sheet name="排名次" sheetId="31" r:id="rId23"/>
    <sheet name="排名" sheetId="33" r:id="rId24"/>
    <sheet name="高球名次" sheetId="78" r:id="rId25"/>
    <sheet name="同分同等級" sheetId="80" r:id="rId26"/>
    <sheet name="平均等級" sheetId="82" r:id="rId27"/>
    <sheet name="便利商店次數分配2" sheetId="90" r:id="rId28"/>
    <sheet name="次數分配 1" sheetId="36" r:id="rId29"/>
    <sheet name="次數分配 2" sheetId="37" r:id="rId30"/>
    <sheet name="分組次數分配" sheetId="39" r:id="rId31"/>
    <sheet name="成績次數分配" sheetId="41" r:id="rId32"/>
    <sheet name="字串次數分配" sheetId="42" r:id="rId33"/>
    <sheet name="累計百分比" sheetId="44" r:id="rId34"/>
    <sheet name="教育程度次數分配直方圖" sheetId="92" r:id="rId35"/>
    <sheet name="教育程度次數分配直方圖-練習" sheetId="93" r:id="rId36"/>
    <sheet name="所得分組次數分配與直方圖" sheetId="94" r:id="rId37"/>
    <sheet name="所得分組次數分配與直方圖-練習" sheetId="95" r:id="rId38"/>
    <sheet name="眾數" sheetId="108" r:id="rId39"/>
    <sheet name="餐飲科主修類別" sheetId="102" r:id="rId40"/>
    <sheet name="中位數" sheetId="110" r:id="rId41"/>
    <sheet name="中位數較不受極端值影響" sheetId="112" r:id="rId42"/>
    <sheet name="注重順序之中位數" sheetId="113" r:id="rId43"/>
    <sheet name="四分位數" sheetId="52" r:id="rId44"/>
    <sheet name="成績之百分位數" sheetId="116" r:id="rId45"/>
    <sheet name="運動時間之百分位數" sheetId="118" r:id="rId46"/>
    <sheet name="偏態" sheetId="54" r:id="rId47"/>
    <sheet name="偏態-練習" sheetId="73" r:id="rId48"/>
    <sheet name="峰度" sheetId="56" r:id="rId49"/>
    <sheet name="峰度-練習" sheetId="75" r:id="rId50"/>
    <sheet name="TRIMMEAN" sheetId="58" r:id="rId51"/>
    <sheet name="體操平均成績" sheetId="84" r:id="rId52"/>
    <sheet name="LARGE" sheetId="60" r:id="rId53"/>
    <sheet name="SMALL" sheetId="62" r:id="rId54"/>
    <sheet name="取五次較高成績" sheetId="85" r:id="rId55"/>
    <sheet name="敘述統計1" sheetId="96" r:id="rId56"/>
    <sheet name="敘述統計2" sheetId="98" r:id="rId57"/>
    <sheet name="一週飲料花費之敘述統計" sheetId="99" r:id="rId58"/>
    <sheet name="SUMSQ" sheetId="67" r:id="rId59"/>
    <sheet name="SUBTOTAL" sheetId="100" r:id="rId60"/>
    <sheet name="SUBTOTAL-練習" sheetId="101" r:id="rId61"/>
    <sheet name="工作表8" sheetId="126" r:id="rId62"/>
  </sheets>
  <definedNames>
    <definedName name="_xlnm._FilterDatabase" localSheetId="1" hidden="1">statistic!$A$1:$H$105</definedName>
    <definedName name="_xlnm._FilterDatabase" localSheetId="59" hidden="1">SUBTOTAL!$A$1:$C$7</definedName>
    <definedName name="_xlnm._FilterDatabase" localSheetId="60" hidden="1">'SUBTOTAL-練習'!$A$1:$C$8</definedName>
    <definedName name="_xlnm._FilterDatabase" localSheetId="2" hidden="1">統計函數!$A$1:$F$85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26" l="1"/>
  <c r="G3" i="126"/>
  <c r="J2" i="84"/>
  <c r="I2" i="84"/>
  <c r="K2" i="84" s="1"/>
  <c r="F3" i="118"/>
  <c r="F4" i="118" s="1"/>
  <c r="F2" i="118"/>
  <c r="V9" i="44" a="1"/>
  <c r="V10" i="44" s="1"/>
  <c r="U3" i="44" a="1"/>
  <c r="U5" i="44" s="1"/>
  <c r="P12" i="42"/>
  <c r="P11" i="42"/>
  <c r="P10" i="42"/>
  <c r="P9" i="42"/>
  <c r="P8" i="42"/>
  <c r="P7" i="42"/>
  <c r="P6" i="42"/>
  <c r="P5" i="42"/>
  <c r="P4" i="42"/>
  <c r="P3" i="42"/>
  <c r="P2" i="42"/>
  <c r="E3" i="41" a="1"/>
  <c r="E3" i="41" s="1"/>
  <c r="G8" i="36" a="1"/>
  <c r="G11" i="36" s="1"/>
  <c r="G2" i="36" a="1"/>
  <c r="G2" i="36" s="1"/>
  <c r="B15" i="36" a="1"/>
  <c r="B16" i="36" s="1"/>
  <c r="I2" i="33"/>
  <c r="J2" i="33" s="1"/>
  <c r="J13" i="29"/>
  <c r="J12" i="29"/>
  <c r="J11" i="29"/>
  <c r="F4" i="89"/>
  <c r="F3" i="89"/>
  <c r="G3" i="36" l="1"/>
  <c r="G5" i="36" s="1"/>
  <c r="H2" i="36" s="1"/>
  <c r="G8" i="36"/>
  <c r="G9" i="36"/>
  <c r="G10" i="36"/>
  <c r="V12" i="44"/>
  <c r="U4" i="44"/>
  <c r="V9" i="44"/>
  <c r="V11" i="44"/>
  <c r="U3" i="44"/>
  <c r="E4" i="41"/>
  <c r="E5" i="41"/>
  <c r="E6" i="41"/>
  <c r="G4" i="36"/>
  <c r="B15" i="36"/>
  <c r="G12" i="36" l="1"/>
  <c r="H10" i="36" s="1"/>
  <c r="V13" i="44"/>
  <c r="U6" i="44"/>
  <c r="E7" i="41"/>
  <c r="H3" i="36"/>
  <c r="H4" i="36"/>
  <c r="B17" i="36"/>
  <c r="C15" i="36"/>
  <c r="H9" i="36" l="1"/>
  <c r="H11" i="36"/>
  <c r="H8" i="36"/>
  <c r="F7" i="41"/>
  <c r="F3" i="41"/>
  <c r="F4" i="41"/>
  <c r="F5" i="41"/>
  <c r="F6" i="41"/>
  <c r="C17" i="36"/>
  <c r="C16" i="36"/>
  <c r="D105" i="123" l="1"/>
  <c r="C105" i="123"/>
  <c r="D104" i="123"/>
  <c r="C104" i="123"/>
  <c r="D103" i="123"/>
  <c r="C103" i="123"/>
  <c r="D102" i="123"/>
  <c r="C102" i="123"/>
  <c r="D101" i="123"/>
  <c r="C101" i="123"/>
  <c r="D100" i="123"/>
  <c r="C100" i="123"/>
  <c r="D99" i="123"/>
  <c r="C99" i="123"/>
  <c r="D98" i="123"/>
  <c r="C98" i="123"/>
  <c r="D97" i="123"/>
  <c r="C97" i="123"/>
  <c r="D96" i="123"/>
  <c r="C96" i="123"/>
  <c r="D95" i="123"/>
  <c r="C95" i="123"/>
  <c r="D94" i="123"/>
  <c r="C94" i="123"/>
  <c r="D93" i="123"/>
  <c r="C93" i="123"/>
  <c r="D92" i="123"/>
  <c r="C92" i="123"/>
  <c r="D91" i="123"/>
  <c r="C91" i="123"/>
  <c r="D90" i="123"/>
  <c r="C90" i="123"/>
  <c r="D89" i="123"/>
  <c r="C89" i="123"/>
  <c r="D88" i="123"/>
  <c r="C88" i="123"/>
  <c r="D87" i="123"/>
  <c r="C87" i="123"/>
  <c r="D86" i="123"/>
  <c r="C86" i="123"/>
  <c r="D85" i="123"/>
  <c r="C85" i="123"/>
  <c r="D84" i="123"/>
  <c r="C84" i="123"/>
  <c r="D83" i="123"/>
  <c r="C83" i="123"/>
  <c r="D82" i="123"/>
  <c r="C82" i="123"/>
  <c r="D81" i="123"/>
  <c r="C81" i="123"/>
  <c r="D80" i="123"/>
  <c r="C80" i="123"/>
  <c r="D79" i="123"/>
  <c r="C79" i="123"/>
  <c r="D78" i="123"/>
  <c r="C78" i="123"/>
  <c r="D77" i="123"/>
  <c r="C77" i="123"/>
  <c r="D76" i="123"/>
  <c r="C76" i="123"/>
  <c r="D75" i="123"/>
  <c r="C75" i="123"/>
  <c r="D74" i="123"/>
  <c r="C74" i="123"/>
  <c r="D73" i="123"/>
  <c r="C73" i="123"/>
  <c r="D72" i="123"/>
  <c r="C72" i="123"/>
  <c r="D71" i="123"/>
  <c r="C71" i="123"/>
  <c r="D70" i="123"/>
  <c r="C70" i="123"/>
  <c r="D69" i="123"/>
  <c r="C69" i="123"/>
  <c r="D68" i="123"/>
  <c r="C68" i="123"/>
  <c r="D67" i="123"/>
  <c r="C67" i="123"/>
  <c r="D66" i="123"/>
  <c r="C66" i="123"/>
  <c r="D65" i="123"/>
  <c r="C65" i="123"/>
  <c r="D64" i="123"/>
  <c r="C64" i="123"/>
  <c r="D63" i="123"/>
  <c r="C63" i="123"/>
  <c r="D62" i="123"/>
  <c r="C62" i="123"/>
  <c r="D61" i="123"/>
  <c r="C61" i="123"/>
  <c r="D60" i="123"/>
  <c r="C60" i="123"/>
  <c r="D59" i="123"/>
  <c r="C59" i="123"/>
  <c r="D58" i="123"/>
  <c r="C58" i="123"/>
  <c r="D57" i="123"/>
  <c r="C57" i="123"/>
  <c r="D56" i="123"/>
  <c r="C56" i="123"/>
  <c r="D55" i="123"/>
  <c r="C55" i="123"/>
  <c r="D54" i="123"/>
  <c r="C54" i="123"/>
  <c r="D53" i="123"/>
  <c r="C53" i="123"/>
  <c r="D52" i="123"/>
  <c r="C52" i="123"/>
  <c r="D51" i="123"/>
  <c r="C51" i="123"/>
  <c r="D50" i="123"/>
  <c r="C50" i="123"/>
  <c r="D49" i="123"/>
  <c r="C49" i="123"/>
  <c r="D48" i="123"/>
  <c r="C48" i="123"/>
  <c r="D47" i="123"/>
  <c r="C47" i="123"/>
  <c r="D46" i="123"/>
  <c r="C46" i="123"/>
  <c r="D45" i="123"/>
  <c r="C45" i="123"/>
  <c r="D44" i="123"/>
  <c r="C44" i="123"/>
  <c r="D43" i="123"/>
  <c r="C43" i="123"/>
  <c r="D42" i="123"/>
  <c r="C42" i="123"/>
  <c r="D41" i="123"/>
  <c r="C41" i="123"/>
  <c r="D40" i="123"/>
  <c r="C40" i="123"/>
  <c r="D39" i="123"/>
  <c r="C39" i="123"/>
  <c r="D38" i="123"/>
  <c r="C38" i="123"/>
  <c r="D37" i="123"/>
  <c r="C37" i="123"/>
  <c r="D36" i="123"/>
  <c r="C36" i="123"/>
  <c r="D35" i="123"/>
  <c r="C35" i="123"/>
  <c r="D34" i="123"/>
  <c r="C34" i="123"/>
  <c r="D33" i="123"/>
  <c r="C33" i="123"/>
  <c r="D32" i="123"/>
  <c r="C32" i="123"/>
  <c r="D31" i="123"/>
  <c r="C31" i="123"/>
  <c r="D30" i="123"/>
  <c r="C30" i="123"/>
  <c r="D29" i="123"/>
  <c r="C29" i="123"/>
  <c r="D28" i="123"/>
  <c r="C28" i="123"/>
  <c r="D27" i="123"/>
  <c r="C27" i="123"/>
  <c r="D26" i="123"/>
  <c r="C26" i="123"/>
  <c r="D25" i="123"/>
  <c r="C25" i="123"/>
  <c r="D24" i="123"/>
  <c r="C24" i="123"/>
  <c r="D23" i="123"/>
  <c r="C23" i="123"/>
  <c r="D22" i="123"/>
  <c r="C22" i="123"/>
  <c r="D21" i="123"/>
  <c r="C21" i="123"/>
  <c r="D20" i="123"/>
  <c r="C20" i="123"/>
  <c r="D19" i="123"/>
  <c r="C19" i="123"/>
  <c r="D18" i="123"/>
  <c r="C18" i="123"/>
  <c r="D17" i="123"/>
  <c r="C17" i="123"/>
  <c r="D16" i="123"/>
  <c r="C16" i="123"/>
  <c r="D15" i="123"/>
  <c r="C15" i="123"/>
  <c r="D14" i="123"/>
  <c r="C14" i="123"/>
  <c r="D13" i="123"/>
  <c r="C13" i="123"/>
  <c r="D12" i="123"/>
  <c r="C12" i="123"/>
  <c r="D11" i="123"/>
  <c r="C11" i="123"/>
  <c r="D10" i="123"/>
  <c r="C10" i="123"/>
  <c r="D9" i="123"/>
  <c r="C9" i="123"/>
  <c r="D8" i="123"/>
  <c r="C8" i="123"/>
  <c r="D7" i="123"/>
  <c r="C7" i="123"/>
  <c r="D6" i="123"/>
  <c r="C6" i="123"/>
  <c r="D5" i="123"/>
  <c r="C5" i="123"/>
  <c r="D4" i="123"/>
  <c r="C4" i="123"/>
  <c r="D3" i="123"/>
  <c r="C3" i="123"/>
  <c r="D2" i="123"/>
  <c r="C2" i="123"/>
  <c r="H10" i="123"/>
  <c r="H38" i="123"/>
  <c r="H43" i="123"/>
  <c r="H73" i="123"/>
  <c r="H74" i="123"/>
  <c r="H83" i="123"/>
  <c r="E3" i="123"/>
  <c r="E4" i="123"/>
  <c r="E5" i="123"/>
  <c r="E6" i="123"/>
  <c r="E7" i="123"/>
  <c r="E8" i="123"/>
  <c r="E9" i="123"/>
  <c r="E10" i="123"/>
  <c r="E11" i="123"/>
  <c r="E12" i="123"/>
  <c r="E13" i="123"/>
  <c r="E14" i="123"/>
  <c r="E15" i="123"/>
  <c r="E16" i="123"/>
  <c r="E17" i="123"/>
  <c r="E18" i="123"/>
  <c r="E19" i="123"/>
  <c r="E20" i="123"/>
  <c r="E21" i="123"/>
  <c r="E22" i="123"/>
  <c r="E23" i="123"/>
  <c r="E24" i="123"/>
  <c r="E25" i="123"/>
  <c r="E26" i="123"/>
  <c r="E27" i="123"/>
  <c r="E28" i="123"/>
  <c r="E29" i="123"/>
  <c r="E30" i="123"/>
  <c r="E31" i="123"/>
  <c r="E32" i="123"/>
  <c r="E33" i="123"/>
  <c r="E34" i="123"/>
  <c r="E35" i="123"/>
  <c r="E36" i="123"/>
  <c r="E37" i="123"/>
  <c r="E38" i="123"/>
  <c r="E39" i="123"/>
  <c r="E40" i="123"/>
  <c r="E41" i="123"/>
  <c r="E42" i="123"/>
  <c r="E43" i="123"/>
  <c r="E44" i="123"/>
  <c r="E45" i="123"/>
  <c r="E46" i="123"/>
  <c r="E47" i="123"/>
  <c r="E48" i="123"/>
  <c r="E49" i="123"/>
  <c r="E50" i="123"/>
  <c r="E51" i="123"/>
  <c r="E52" i="123"/>
  <c r="E53" i="123"/>
  <c r="E54" i="123"/>
  <c r="E55" i="123"/>
  <c r="E56" i="123"/>
  <c r="E57" i="123"/>
  <c r="E58" i="123"/>
  <c r="E59" i="123"/>
  <c r="E60" i="123"/>
  <c r="E61" i="123"/>
  <c r="E62" i="123"/>
  <c r="E63" i="123"/>
  <c r="E64" i="123"/>
  <c r="E65" i="123"/>
  <c r="E66" i="123"/>
  <c r="E67" i="123"/>
  <c r="E68" i="123"/>
  <c r="E69" i="123"/>
  <c r="E70" i="123"/>
  <c r="E71" i="123"/>
  <c r="E72" i="123"/>
  <c r="E73" i="123"/>
  <c r="E74" i="123"/>
  <c r="E75" i="123"/>
  <c r="E76" i="123"/>
  <c r="E77" i="123"/>
  <c r="E78" i="123"/>
  <c r="E79" i="123"/>
  <c r="E80" i="123"/>
  <c r="E81" i="123"/>
  <c r="E82" i="123"/>
  <c r="E83" i="123"/>
  <c r="E84" i="123"/>
  <c r="E85" i="123"/>
  <c r="E86" i="123"/>
  <c r="E87" i="123"/>
  <c r="E88" i="123"/>
  <c r="E89" i="123"/>
  <c r="E90" i="123"/>
  <c r="E91" i="123"/>
  <c r="E92" i="123"/>
  <c r="E93" i="123"/>
  <c r="E94" i="123"/>
  <c r="E95" i="123"/>
  <c r="E96" i="123"/>
  <c r="E97" i="123"/>
  <c r="E98" i="123"/>
  <c r="E99" i="123"/>
  <c r="E100" i="123"/>
  <c r="E101" i="123"/>
  <c r="E102" i="123"/>
  <c r="E103" i="123"/>
  <c r="E104" i="123"/>
  <c r="E105" i="123"/>
  <c r="E2" i="123"/>
  <c r="F16" i="116" l="1"/>
  <c r="F15" i="116"/>
  <c r="F14" i="116"/>
  <c r="C14" i="116"/>
  <c r="F13" i="116"/>
  <c r="C13" i="116"/>
  <c r="F12" i="116"/>
  <c r="C12" i="116"/>
  <c r="B16" i="113" l="1"/>
  <c r="B15" i="113"/>
  <c r="B14" i="113"/>
  <c r="B12" i="112"/>
  <c r="B11" i="112"/>
  <c r="B8" i="112"/>
  <c r="B7" i="112"/>
  <c r="B4" i="112"/>
  <c r="B3" i="112"/>
  <c r="B5" i="110"/>
  <c r="B2" i="110"/>
  <c r="B13" i="108" a="1"/>
  <c r="B14" i="108" s="1"/>
  <c r="B9" i="108"/>
  <c r="B6" i="108"/>
  <c r="B3" i="108"/>
  <c r="B13" i="108" l="1"/>
  <c r="D14" i="104" l="1"/>
  <c r="B12" i="104"/>
  <c r="D7" i="104" s="1"/>
  <c r="D10" i="104"/>
  <c r="D4" i="104" l="1"/>
  <c r="D5" i="104"/>
  <c r="D8" i="104"/>
  <c r="D2" i="104"/>
  <c r="D6" i="104"/>
  <c r="D3" i="104"/>
  <c r="C14" i="102"/>
  <c r="C13" i="102"/>
  <c r="D9" i="104" l="1"/>
  <c r="D11" i="104" s="1"/>
  <c r="C9" i="101"/>
  <c r="C5" i="101"/>
  <c r="G24" i="101" s="1"/>
  <c r="C21" i="101"/>
  <c r="C19" i="101"/>
  <c r="G18" i="101"/>
  <c r="C18" i="101"/>
  <c r="C16" i="101"/>
  <c r="C15" i="101"/>
  <c r="G14" i="101"/>
  <c r="C14" i="101"/>
  <c r="G13" i="100"/>
  <c r="G20" i="101" l="1"/>
  <c r="G16" i="101"/>
  <c r="C17" i="101"/>
  <c r="C20" i="101"/>
  <c r="C22" i="101"/>
  <c r="C23" i="101"/>
  <c r="G15" i="101"/>
  <c r="G17" i="101"/>
  <c r="G19" i="101"/>
  <c r="G21" i="101"/>
  <c r="C24" i="101"/>
  <c r="G22" i="101"/>
  <c r="G23" i="101"/>
  <c r="C10" i="101"/>
  <c r="C21" i="100"/>
  <c r="C13" i="100"/>
  <c r="G20" i="100"/>
  <c r="C17" i="100"/>
  <c r="C11" i="100"/>
  <c r="C18" i="100"/>
  <c r="C14" i="100"/>
  <c r="G21" i="100"/>
  <c r="G17" i="100"/>
  <c r="G12" i="100"/>
  <c r="C20" i="100"/>
  <c r="C16" i="100"/>
  <c r="C12" i="100"/>
  <c r="G19" i="100"/>
  <c r="G15" i="100"/>
  <c r="G16" i="100"/>
  <c r="C19" i="100"/>
  <c r="C15" i="100"/>
  <c r="G11" i="100"/>
  <c r="G18" i="100"/>
  <c r="G14" i="100"/>
  <c r="D13" i="54"/>
  <c r="G2" i="90" l="1" a="1"/>
  <c r="G5" i="90" s="1"/>
  <c r="G2" i="90" l="1"/>
  <c r="G6" i="90"/>
  <c r="G3" i="90"/>
  <c r="G4" i="90"/>
  <c r="G7" i="90" l="1"/>
  <c r="H3" i="90" s="1"/>
  <c r="H2" i="90" l="1"/>
  <c r="H7" i="90"/>
  <c r="H5" i="90"/>
  <c r="H4" i="90"/>
  <c r="H6" i="90"/>
  <c r="G6" i="87" l="1"/>
  <c r="G5" i="87"/>
  <c r="G4" i="87"/>
  <c r="G3" i="87"/>
  <c r="G2" i="87"/>
  <c r="G7" i="87" l="1"/>
  <c r="H7" i="87" s="1"/>
  <c r="C2" i="82"/>
  <c r="C3" i="82"/>
  <c r="C4" i="82"/>
  <c r="C5" i="82"/>
  <c r="C6" i="82"/>
  <c r="C7" i="82"/>
  <c r="C8" i="82"/>
  <c r="C3" i="31"/>
  <c r="C4" i="31"/>
  <c r="C5" i="31"/>
  <c r="C6" i="31"/>
  <c r="C7" i="31"/>
  <c r="C8" i="31"/>
  <c r="C2" i="31"/>
  <c r="H5" i="87" l="1"/>
  <c r="H2" i="87"/>
  <c r="H4" i="87"/>
  <c r="H6" i="87"/>
  <c r="H3" i="87"/>
  <c r="E12" i="29"/>
  <c r="B13" i="29"/>
  <c r="B12" i="29"/>
  <c r="B11" i="29"/>
  <c r="B12" i="27" l="1"/>
  <c r="I3" i="85" l="1"/>
  <c r="I4" i="85"/>
  <c r="I5" i="85"/>
  <c r="I6" i="85"/>
  <c r="I7" i="85"/>
  <c r="I8" i="85"/>
  <c r="I2" i="85"/>
  <c r="D12" i="54" l="1"/>
  <c r="C3" i="80" l="1"/>
  <c r="C4" i="80"/>
  <c r="C5" i="80"/>
  <c r="C6" i="80"/>
  <c r="C7" i="80"/>
  <c r="C8" i="80"/>
  <c r="C2" i="80"/>
  <c r="C3" i="78"/>
  <c r="C4" i="78"/>
  <c r="C5" i="78"/>
  <c r="C6" i="78"/>
  <c r="C7" i="78"/>
  <c r="C8" i="78"/>
  <c r="C2" i="78"/>
  <c r="I3" i="25" l="1"/>
  <c r="I4" i="25"/>
  <c r="I5" i="25"/>
  <c r="I6" i="25"/>
  <c r="I7" i="25"/>
  <c r="I8" i="25"/>
  <c r="C11" i="9"/>
  <c r="C10" i="9"/>
  <c r="F9" i="3" l="1"/>
  <c r="F8" i="3"/>
  <c r="F7" i="3"/>
  <c r="F6" i="3"/>
  <c r="F4" i="3"/>
  <c r="F3" i="3"/>
  <c r="F2" i="3"/>
  <c r="D12" i="75" l="1"/>
  <c r="B3" i="67"/>
  <c r="B7" i="62"/>
  <c r="B6" i="62"/>
  <c r="B5" i="62"/>
  <c r="B4" i="62"/>
  <c r="B7" i="60"/>
  <c r="B6" i="60"/>
  <c r="B5" i="60"/>
  <c r="B4" i="60"/>
  <c r="D5" i="58"/>
  <c r="D4" i="58"/>
  <c r="B3" i="58"/>
  <c r="D13" i="56"/>
  <c r="D12" i="56"/>
  <c r="B16" i="52"/>
  <c r="B15" i="52"/>
  <c r="B14" i="52"/>
  <c r="B13" i="52"/>
  <c r="B12" i="52"/>
  <c r="I9" i="44" a="1"/>
  <c r="I12" i="44" s="1"/>
  <c r="H3" i="44" a="1"/>
  <c r="H4" i="44" s="1"/>
  <c r="C12" i="42"/>
  <c r="C11" i="42"/>
  <c r="F10" i="42"/>
  <c r="C10" i="42"/>
  <c r="C9" i="42"/>
  <c r="C8" i="42"/>
  <c r="F7" i="42"/>
  <c r="C7" i="42"/>
  <c r="F6" i="42"/>
  <c r="C6" i="42"/>
  <c r="C5" i="42"/>
  <c r="C4" i="42"/>
  <c r="C3" i="42"/>
  <c r="C2" i="42"/>
  <c r="I3" i="39" a="1"/>
  <c r="I5" i="39" s="1"/>
  <c r="D15" i="37" a="1"/>
  <c r="D18" i="37" s="1"/>
  <c r="C15" i="37" a="1"/>
  <c r="C16" i="37" s="1"/>
  <c r="B15" i="37" a="1"/>
  <c r="B15" i="37" s="1"/>
  <c r="E13" i="29"/>
  <c r="E11" i="29"/>
  <c r="B13" i="27"/>
  <c r="B11" i="27"/>
  <c r="I2" i="25"/>
  <c r="D4" i="23"/>
  <c r="D3" i="23"/>
  <c r="D2" i="23"/>
  <c r="B12" i="21"/>
  <c r="B11" i="21"/>
  <c r="B18" i="19"/>
  <c r="B17" i="19"/>
  <c r="B12" i="19"/>
  <c r="B11" i="19"/>
  <c r="E8" i="17"/>
  <c r="E7" i="17"/>
  <c r="E3" i="17"/>
  <c r="E2" i="17"/>
  <c r="C12" i="15"/>
  <c r="C11" i="15"/>
  <c r="C12" i="13"/>
  <c r="C11" i="13"/>
  <c r="D14" i="7"/>
  <c r="D13" i="7"/>
  <c r="C11" i="7"/>
  <c r="C10" i="7"/>
  <c r="B10" i="5"/>
  <c r="F5" i="3"/>
  <c r="C17" i="1"/>
  <c r="C16" i="1"/>
  <c r="C12" i="1"/>
  <c r="C11" i="1"/>
  <c r="D15" i="37" l="1"/>
  <c r="H12" i="52"/>
  <c r="H13" i="52"/>
  <c r="H3" i="44"/>
  <c r="J3" i="44" s="1"/>
  <c r="J4" i="44" s="1"/>
  <c r="J5" i="44" s="1"/>
  <c r="D6" i="23"/>
  <c r="C15" i="37"/>
  <c r="D17" i="37"/>
  <c r="F2" i="42" a="1"/>
  <c r="F3" i="42" s="1"/>
  <c r="C17" i="37"/>
  <c r="H5" i="44"/>
  <c r="B16" i="37"/>
  <c r="I4" i="39"/>
  <c r="I6" i="39"/>
  <c r="I9" i="44"/>
  <c r="I11" i="44"/>
  <c r="D16" i="37"/>
  <c r="I3" i="39"/>
  <c r="I10" i="44"/>
  <c r="F2" i="42" l="1"/>
  <c r="H6" i="44"/>
  <c r="I4" i="44" s="1"/>
  <c r="I7" i="39"/>
  <c r="J6" i="39" s="1"/>
  <c r="K9" i="44"/>
  <c r="K10" i="44" s="1"/>
  <c r="K11" i="44" s="1"/>
  <c r="K12" i="44" s="1"/>
  <c r="I13" i="44"/>
  <c r="J10" i="44" s="1"/>
  <c r="I3" i="44" l="1"/>
  <c r="K3" i="44" s="1"/>
  <c r="K4" i="44" s="1"/>
  <c r="I5" i="44"/>
  <c r="J9" i="44"/>
  <c r="L9" i="44" s="1"/>
  <c r="L10" i="44" s="1"/>
  <c r="W10" i="44"/>
  <c r="W11" i="44"/>
  <c r="W9" i="44"/>
  <c r="W12" i="44"/>
  <c r="W13" i="44"/>
  <c r="I6" i="44"/>
  <c r="V5" i="44"/>
  <c r="V4" i="44"/>
  <c r="V3" i="44"/>
  <c r="V6" i="44"/>
  <c r="J4" i="39"/>
  <c r="J11" i="44"/>
  <c r="K5" i="44"/>
  <c r="J7" i="39"/>
  <c r="J5" i="39"/>
  <c r="J13" i="44"/>
  <c r="J12" i="44"/>
  <c r="J3" i="39"/>
  <c r="L11" i="44" l="1"/>
  <c r="L12" i="44" s="1"/>
</calcChain>
</file>

<file path=xl/sharedStrings.xml><?xml version="1.0" encoding="utf-8"?>
<sst xmlns="http://schemas.openxmlformats.org/spreadsheetml/2006/main" count="2093" uniqueCount="1143">
  <si>
    <t>以AVERAGEA求</t>
  </si>
  <si>
    <t>以AVERAGE求</t>
  </si>
  <si>
    <t>作業2</t>
  </si>
  <si>
    <t>以MAXA求</t>
  </si>
  <si>
    <t>以MAX求</t>
  </si>
  <si>
    <t>以MINA求</t>
  </si>
  <si>
    <t>以MIN求</t>
  </si>
  <si>
    <t>乙</t>
  </si>
  <si>
    <t>丙</t>
  </si>
  <si>
    <r>
      <t>裁判2</t>
    </r>
    <r>
      <rPr>
        <b/>
        <sz val="12"/>
        <rFont val="Times New Roman"/>
        <family val="1"/>
      </rPr>
      <t/>
    </r>
  </si>
  <si>
    <r>
      <t>裁判3</t>
    </r>
    <r>
      <rPr>
        <b/>
        <sz val="12"/>
        <rFont val="Times New Roman"/>
        <family val="1"/>
      </rPr>
      <t/>
    </r>
  </si>
  <si>
    <r>
      <t>裁判4</t>
    </r>
    <r>
      <rPr>
        <b/>
        <sz val="12"/>
        <rFont val="Times New Roman"/>
        <family val="1"/>
      </rPr>
      <t/>
    </r>
  </si>
  <si>
    <r>
      <t>裁判5</t>
    </r>
    <r>
      <rPr>
        <b/>
        <sz val="12"/>
        <rFont val="Times New Roman"/>
        <family val="1"/>
      </rPr>
      <t/>
    </r>
  </si>
  <si>
    <r>
      <t>裁判6</t>
    </r>
    <r>
      <rPr>
        <b/>
        <sz val="12"/>
        <rFont val="Times New Roman"/>
        <family val="1"/>
      </rPr>
      <t/>
    </r>
  </si>
  <si>
    <r>
      <t>裁判7</t>
    </r>
    <r>
      <rPr>
        <b/>
        <sz val="12"/>
        <rFont val="Times New Roman"/>
        <family val="1"/>
      </rPr>
      <t/>
    </r>
  </si>
  <si>
    <t>男</t>
  </si>
  <si>
    <t>女</t>
  </si>
  <si>
    <t>答案</t>
  </si>
  <si>
    <t>分組</t>
  </si>
  <si>
    <t>頻率</t>
  </si>
  <si>
    <t>峰度</t>
  </si>
  <si>
    <t>低闊峰</t>
  </si>
  <si>
    <t>AVERAGE</t>
  </si>
  <si>
    <t>COUNT</t>
  </si>
  <si>
    <t>COUNTA</t>
  </si>
  <si>
    <t>MAX</t>
  </si>
  <si>
    <t>MIN</t>
  </si>
  <si>
    <t>PRODUCT</t>
  </si>
  <si>
    <t>SUM</t>
  </si>
  <si>
    <t>平均數</t>
  </si>
  <si>
    <t>標準誤</t>
  </si>
  <si>
    <t>中間值</t>
  </si>
  <si>
    <t>眾數</t>
  </si>
  <si>
    <t>標準差</t>
  </si>
  <si>
    <t>變異數</t>
  </si>
  <si>
    <t>偏態</t>
  </si>
  <si>
    <t>範圍</t>
  </si>
  <si>
    <t>最小值</t>
  </si>
  <si>
    <t>最大值</t>
  </si>
  <si>
    <t>總和</t>
  </si>
  <si>
    <t>個數</t>
  </si>
  <si>
    <t>第 K 個最大值(2)</t>
  </si>
  <si>
    <t>第 K 個最小值(2)</t>
  </si>
  <si>
    <t>函數類別</t>
    <phoneticPr fontId="2" type="noConversion"/>
  </si>
  <si>
    <t>作用</t>
    <phoneticPr fontId="2" type="noConversion"/>
  </si>
  <si>
    <t>均方和</t>
    <phoneticPr fontId="2" type="noConversion"/>
  </si>
  <si>
    <t>成績</t>
    <phoneticPr fontId="4" type="noConversion"/>
  </si>
  <si>
    <t>第幾小</t>
    <phoneticPr fontId="2" type="noConversion"/>
  </si>
  <si>
    <t xml:space="preserve">  ←  =SMALL($A$1:$E$1,A4)</t>
  </si>
  <si>
    <t xml:space="preserve">  ←  =SMALL($A$1:$E$1,A5)</t>
  </si>
  <si>
    <t xml:space="preserve">  ←  =SMALL($A$1:$E$1,A6)</t>
  </si>
  <si>
    <t xml:space="preserve">  ←  =SMALL($A$1:$E$1,A7)</t>
  </si>
  <si>
    <t>第幾大</t>
    <phoneticPr fontId="2" type="noConversion"/>
  </si>
  <si>
    <t xml:space="preserve">  ←  =LARGE($A$1:$E$1,A4)</t>
    <phoneticPr fontId="2" type="noConversion"/>
  </si>
  <si>
    <r>
      <t xml:space="preserve">  ←  =LARGE($A$1:$E$1,A5)</t>
    </r>
    <r>
      <rPr>
        <b/>
        <sz val="12"/>
        <rFont val="Times New Roman"/>
        <family val="1"/>
      </rPr>
      <t/>
    </r>
  </si>
  <si>
    <r>
      <t xml:space="preserve">  ←  =LARGE($A$1:$E$1,A6)</t>
    </r>
    <r>
      <rPr>
        <b/>
        <sz val="12"/>
        <rFont val="Times New Roman"/>
        <family val="1"/>
      </rPr>
      <t/>
    </r>
  </si>
  <si>
    <r>
      <t xml:space="preserve">  ←  =LARGE($A$1:$E$1,A7)</t>
    </r>
    <r>
      <rPr>
        <b/>
        <sz val="12"/>
        <rFont val="Times New Roman"/>
        <family val="1"/>
      </rPr>
      <t/>
    </r>
  </si>
  <si>
    <t>原均數</t>
    <phoneticPr fontId="2" type="noConversion"/>
  </si>
  <si>
    <t>分組</t>
    <phoneticPr fontId="2" type="noConversion"/>
  </si>
  <si>
    <t>成績</t>
    <phoneticPr fontId="4" type="noConversion"/>
  </si>
  <si>
    <t>偏態</t>
    <phoneticPr fontId="2" type="noConversion"/>
  </si>
  <si>
    <t>右偏分配</t>
    <phoneticPr fontId="2" type="noConversion"/>
  </si>
  <si>
    <t>極小</t>
    <phoneticPr fontId="2" type="noConversion"/>
  </si>
  <si>
    <t>全距</t>
    <phoneticPr fontId="2" type="noConversion"/>
  </si>
  <si>
    <t>四分位差</t>
    <phoneticPr fontId="2" type="noConversion"/>
  </si>
  <si>
    <t>極大</t>
    <phoneticPr fontId="2" type="noConversion"/>
  </si>
  <si>
    <t xml:space="preserve">  ← =QUARTILE($A$1:$H$9,0)</t>
    <phoneticPr fontId="2" type="noConversion"/>
  </si>
  <si>
    <r>
      <t xml:space="preserve">  ← =QUARTILE($A$1:$H$9,1)</t>
    </r>
    <r>
      <rPr>
        <b/>
        <sz val="12"/>
        <rFont val="Times New Roman"/>
        <family val="1"/>
      </rPr>
      <t/>
    </r>
  </si>
  <si>
    <r>
      <t xml:space="preserve">  ← =QUARTILE($A$1:$H$9,2)</t>
    </r>
    <r>
      <rPr>
        <b/>
        <sz val="12"/>
        <rFont val="Times New Roman"/>
        <family val="1"/>
      </rPr>
      <t/>
    </r>
  </si>
  <si>
    <r>
      <t xml:space="preserve">  ← =QUARTILE($A$1:$H$9,3)</t>
    </r>
    <r>
      <rPr>
        <b/>
        <sz val="12"/>
        <rFont val="Times New Roman"/>
        <family val="1"/>
      </rPr>
      <t/>
    </r>
  </si>
  <si>
    <r>
      <t xml:space="preserve">  ← =QUARTILE($A$1:$H$9,4)</t>
    </r>
    <r>
      <rPr>
        <b/>
        <sz val="12"/>
        <rFont val="Times New Roman"/>
        <family val="1"/>
      </rPr>
      <t/>
    </r>
  </si>
  <si>
    <t>問卷編號</t>
    <phoneticPr fontId="2" type="noConversion"/>
  </si>
  <si>
    <t>對價格的注重順序</t>
    <phoneticPr fontId="2" type="noConversion"/>
  </si>
  <si>
    <t>對品質的注重順序</t>
    <phoneticPr fontId="2" type="noConversion"/>
  </si>
  <si>
    <t xml:space="preserve">  ← 1表最注重</t>
    <phoneticPr fontId="2" type="noConversion"/>
  </si>
  <si>
    <t>價格</t>
    <phoneticPr fontId="2" type="noConversion"/>
  </si>
  <si>
    <t>外觀</t>
    <phoneticPr fontId="2" type="noConversion"/>
  </si>
  <si>
    <t>品質</t>
    <phoneticPr fontId="2" type="noConversion"/>
  </si>
  <si>
    <t>累積 %</t>
  </si>
  <si>
    <t>李慶昭</t>
    <phoneticPr fontId="2" type="noConversion"/>
  </si>
  <si>
    <t xml:space="preserve">  ← =RANK(B3,$B$2:$B$8)</t>
    <phoneticPr fontId="2" type="noConversion"/>
  </si>
  <si>
    <t xml:space="preserve">  ← =RANK(B4,$B$2:$B$8)</t>
    <phoneticPr fontId="2" type="noConversion"/>
  </si>
  <si>
    <t xml:space="preserve">  ← =RANK(B5,$B$2:$B$8)</t>
    <phoneticPr fontId="2" type="noConversion"/>
  </si>
  <si>
    <t xml:space="preserve">  ← =RANK(B6,$B$2:$B$8)</t>
    <phoneticPr fontId="2" type="noConversion"/>
  </si>
  <si>
    <t xml:space="preserve">  ← =RANK(B7,$B$2:$B$8)</t>
    <phoneticPr fontId="2" type="noConversion"/>
  </si>
  <si>
    <t xml:space="preserve">  ← =RANK(B8,$B$2:$B$8)</t>
    <phoneticPr fontId="2" type="noConversion"/>
  </si>
  <si>
    <t>姓名</t>
    <phoneticPr fontId="2" type="noConversion"/>
  </si>
  <si>
    <t>成績</t>
    <phoneticPr fontId="2" type="noConversion"/>
  </si>
  <si>
    <t>缺考</t>
    <phoneticPr fontId="2" type="noConversion"/>
  </si>
  <si>
    <t>標準差</t>
    <phoneticPr fontId="2" type="noConversion"/>
  </si>
  <si>
    <t>以STDEV</t>
    <phoneticPr fontId="2" type="noConversion"/>
  </si>
  <si>
    <t>以STDEVA</t>
    <phoneticPr fontId="2" type="noConversion"/>
  </si>
  <si>
    <t>變異數</t>
    <phoneticPr fontId="2" type="noConversion"/>
  </si>
  <si>
    <t>以VAR</t>
    <phoneticPr fontId="2" type="noConversion"/>
  </si>
  <si>
    <t xml:space="preserve">  ←  =VAR(B2:B8)</t>
    <phoneticPr fontId="2" type="noConversion"/>
  </si>
  <si>
    <t>以VARA</t>
    <phoneticPr fontId="2" type="noConversion"/>
  </si>
  <si>
    <t xml:space="preserve">  ←  =VARA(B2:B8)</t>
    <phoneticPr fontId="2" type="noConversion"/>
  </si>
  <si>
    <t xml:space="preserve"> ← =STDEV(B2:B8)</t>
    <phoneticPr fontId="2" type="noConversion"/>
  </si>
  <si>
    <t xml:space="preserve"> ← =STDEVA(B2:B8)</t>
    <phoneticPr fontId="2" type="noConversion"/>
  </si>
  <si>
    <t>選手</t>
    <phoneticPr fontId="2" type="noConversion"/>
  </si>
  <si>
    <t>裁判1</t>
    <phoneticPr fontId="2" type="noConversion"/>
  </si>
  <si>
    <t>總分</t>
    <phoneticPr fontId="2" type="noConversion"/>
  </si>
  <si>
    <t>零件別</t>
    <phoneticPr fontId="2" type="noConversion"/>
  </si>
  <si>
    <t>零件數</t>
    <phoneticPr fontId="2" type="noConversion"/>
  </si>
  <si>
    <t>完成一件要幾個零件</t>
    <phoneticPr fontId="2" type="noConversion"/>
  </si>
  <si>
    <t>可完成數</t>
    <phoneticPr fontId="2" type="noConversion"/>
  </si>
  <si>
    <t>甲</t>
    <phoneticPr fontId="2" type="noConversion"/>
  </si>
  <si>
    <t>這些零件最多可完成</t>
    <phoneticPr fontId="2" type="noConversion"/>
  </si>
  <si>
    <t>完成一件
要幾個零件</t>
    <phoneticPr fontId="2" type="noConversion"/>
  </si>
  <si>
    <t xml:space="preserve"> ← =INT(B2/C2)</t>
    <phoneticPr fontId="2" type="noConversion"/>
  </si>
  <si>
    <t xml:space="preserve"> ← =INT(B3/C3)</t>
    <phoneticPr fontId="2" type="noConversion"/>
  </si>
  <si>
    <t xml:space="preserve"> ← =INT(B4/C4)</t>
    <phoneticPr fontId="2" type="noConversion"/>
  </si>
  <si>
    <t>缺考　</t>
    <phoneticPr fontId="2" type="noConversion"/>
  </si>
  <si>
    <t>求成績欄之極小值</t>
    <phoneticPr fontId="2" type="noConversion"/>
  </si>
  <si>
    <t xml:space="preserve">  ← =MINA(B2:B8)</t>
    <phoneticPr fontId="2" type="noConversion"/>
  </si>
  <si>
    <t xml:space="preserve">  ← =MIN(B2:B8)</t>
    <phoneticPr fontId="2" type="noConversion"/>
  </si>
  <si>
    <t>求成績欄之極大值</t>
    <phoneticPr fontId="2" type="noConversion"/>
  </si>
  <si>
    <t xml:space="preserve">  ←  =MAXA(B2:B8)</t>
    <phoneticPr fontId="2" type="noConversion"/>
  </si>
  <si>
    <t xml:space="preserve">  ←  =MAX(B2:B8)</t>
    <phoneticPr fontId="2" type="noConversion"/>
  </si>
  <si>
    <t>N/A</t>
    <phoneticPr fontId="2" type="noConversion"/>
  </si>
  <si>
    <t>求極大值</t>
    <phoneticPr fontId="2" type="noConversion"/>
  </si>
  <si>
    <t xml:space="preserve">  ←  =MAXA(A14:E14)</t>
    <phoneticPr fontId="2" type="noConversion"/>
  </si>
  <si>
    <t xml:space="preserve">  ←  =MAX(A14:E14)</t>
    <phoneticPr fontId="2" type="noConversion"/>
  </si>
  <si>
    <t>作業1</t>
    <phoneticPr fontId="2" type="noConversion"/>
  </si>
  <si>
    <t>作業3</t>
    <phoneticPr fontId="2" type="noConversion"/>
  </si>
  <si>
    <t>平均</t>
    <phoneticPr fontId="2" type="noConversion"/>
  </si>
  <si>
    <t xml:space="preserve">  ← =AVERAGE(B2:D2)</t>
    <phoneticPr fontId="2" type="noConversion"/>
  </si>
  <si>
    <t xml:space="preserve">  ← =AVERAGE(B3:D3)</t>
    <phoneticPr fontId="2" type="noConversion"/>
  </si>
  <si>
    <t>姓名</t>
    <phoneticPr fontId="2" type="noConversion"/>
  </si>
  <si>
    <t>作業1</t>
    <phoneticPr fontId="2" type="noConversion"/>
  </si>
  <si>
    <t>缺</t>
    <phoneticPr fontId="2" type="noConversion"/>
  </si>
  <si>
    <t xml:space="preserve">  ← =AVERAGEA(B7:D7)</t>
    <phoneticPr fontId="2" type="noConversion"/>
  </si>
  <si>
    <t xml:space="preserve">  ← =AVERAGEA(B8:D8)</t>
    <phoneticPr fontId="2" type="noConversion"/>
  </si>
  <si>
    <t>求成績欄均數</t>
    <phoneticPr fontId="2" type="noConversion"/>
  </si>
  <si>
    <t xml:space="preserve">  ←  =AVERAGEA(B2:B8)</t>
    <phoneticPr fontId="2" type="noConversion"/>
  </si>
  <si>
    <t xml:space="preserve">  ←  =AVERAGE(B2:B8)</t>
    <phoneticPr fontId="2" type="noConversion"/>
  </si>
  <si>
    <t>AVERAGEA()係計算所選範圍內所有非空白的儲存格之均數</t>
    <phoneticPr fontId="2" type="noConversion"/>
  </si>
  <si>
    <t>AVERAGE()則計算所選範圍內所有含數值資料的儲存格之均數</t>
    <phoneticPr fontId="2" type="noConversion"/>
  </si>
  <si>
    <t xml:space="preserve">  ← =AVERAGE(B2:B8)</t>
    <phoneticPr fontId="2" type="noConversion"/>
  </si>
  <si>
    <t>部門</t>
    <phoneticPr fontId="2" type="noConversion"/>
  </si>
  <si>
    <t>業績</t>
    <phoneticPr fontId="2" type="noConversion"/>
  </si>
  <si>
    <t>門市</t>
    <phoneticPr fontId="2" type="noConversion"/>
  </si>
  <si>
    <t>門市</t>
    <phoneticPr fontId="2" type="noConversion"/>
  </si>
  <si>
    <t>門市</t>
    <phoneticPr fontId="2" type="noConversion"/>
  </si>
  <si>
    <t>業務</t>
    <phoneticPr fontId="2" type="noConversion"/>
  </si>
  <si>
    <t>業務</t>
    <phoneticPr fontId="2" type="noConversion"/>
  </si>
  <si>
    <t>門市部業績合計</t>
    <phoneticPr fontId="2" type="noConversion"/>
  </si>
  <si>
    <t>業務</t>
    <phoneticPr fontId="2" type="noConversion"/>
  </si>
  <si>
    <t>門市部業績均數</t>
    <phoneticPr fontId="2" type="noConversion"/>
  </si>
  <si>
    <t>業務部業績均數</t>
    <phoneticPr fontId="2" type="noConversion"/>
  </si>
  <si>
    <t>業務部業績合計</t>
    <phoneticPr fontId="2" type="noConversion"/>
  </si>
  <si>
    <t>業績大於等於30000合計</t>
    <phoneticPr fontId="2" type="noConversion"/>
  </si>
  <si>
    <t>業績未滿30000合計</t>
    <phoneticPr fontId="2" type="noConversion"/>
  </si>
  <si>
    <t>無成績者</t>
    <phoneticPr fontId="2" type="noConversion"/>
  </si>
  <si>
    <t>性別</t>
    <phoneticPr fontId="2" type="noConversion"/>
  </si>
  <si>
    <t>女</t>
    <phoneticPr fontId="2" type="noConversion"/>
  </si>
  <si>
    <t>男性人數</t>
    <phoneticPr fontId="2" type="noConversion"/>
  </si>
  <si>
    <t>女</t>
    <phoneticPr fontId="2" type="noConversion"/>
  </si>
  <si>
    <t>女性人數</t>
    <phoneticPr fontId="2" type="noConversion"/>
  </si>
  <si>
    <t>80分及以上</t>
    <phoneticPr fontId="2" type="noConversion"/>
  </si>
  <si>
    <t>男</t>
    <phoneticPr fontId="2" type="noConversion"/>
  </si>
  <si>
    <t>80分以下</t>
    <phoneticPr fontId="2" type="noConversion"/>
  </si>
  <si>
    <t>女</t>
    <phoneticPr fontId="2" type="noConversion"/>
  </si>
  <si>
    <t>男</t>
    <phoneticPr fontId="2" type="noConversion"/>
  </si>
  <si>
    <t>&gt;=80</t>
    <phoneticPr fontId="2" type="noConversion"/>
  </si>
  <si>
    <t>&lt;80</t>
    <phoneticPr fontId="2" type="noConversion"/>
  </si>
  <si>
    <t>針對成績欄求筆數</t>
    <phoneticPr fontId="2" type="noConversion"/>
  </si>
  <si>
    <t>以COUNTA求</t>
    <phoneticPr fontId="2" type="noConversion"/>
  </si>
  <si>
    <t>以COUNT求</t>
    <phoneticPr fontId="2" type="noConversion"/>
  </si>
  <si>
    <t>針對姓名欄求筆數</t>
    <phoneticPr fontId="2" type="noConversion"/>
  </si>
  <si>
    <t xml:space="preserve">  ←  =SUMSQ(A1:C1)</t>
    <phoneticPr fontId="2" type="noConversion"/>
  </si>
  <si>
    <t>期末</t>
    <phoneticPr fontId="2" type="noConversion"/>
  </si>
  <si>
    <t xml:space="preserve">  ←  =AVERAGE(A1:F1)</t>
    <phoneticPr fontId="2" type="noConversion"/>
  </si>
  <si>
    <t>排除最大及最小後之均數</t>
    <phoneticPr fontId="2" type="noConversion"/>
  </si>
  <si>
    <t xml:space="preserve">  ←  =TRIMMEAN(A1:F1,0.4)</t>
    <phoneticPr fontId="2" type="noConversion"/>
  </si>
  <si>
    <t xml:space="preserve">  ←  =AVERAGE(B1:E1)</t>
    <phoneticPr fontId="2" type="noConversion"/>
  </si>
  <si>
    <t>偏態</t>
    <phoneticPr fontId="2" type="noConversion"/>
  </si>
  <si>
    <t>右偏分配</t>
    <phoneticPr fontId="2" type="noConversion"/>
  </si>
  <si>
    <r>
      <t>Q</t>
    </r>
    <r>
      <rPr>
        <b/>
        <vertAlign val="subscript"/>
        <sz val="12"/>
        <rFont val="新細明體"/>
        <family val="1"/>
        <charset val="136"/>
        <scheme val="minor"/>
      </rPr>
      <t>1</t>
    </r>
    <phoneticPr fontId="2" type="noConversion"/>
  </si>
  <si>
    <r>
      <t>Q</t>
    </r>
    <r>
      <rPr>
        <b/>
        <vertAlign val="subscript"/>
        <sz val="12"/>
        <rFont val="新細明體"/>
        <family val="1"/>
        <charset val="136"/>
        <scheme val="minor"/>
      </rPr>
      <t>2</t>
    </r>
    <phoneticPr fontId="2" type="noConversion"/>
  </si>
  <si>
    <r>
      <t>Q</t>
    </r>
    <r>
      <rPr>
        <b/>
        <vertAlign val="subscript"/>
        <sz val="12"/>
        <rFont val="新細明體"/>
        <family val="1"/>
        <charset val="136"/>
        <scheme val="minor"/>
      </rPr>
      <t>3</t>
    </r>
    <phoneticPr fontId="2" type="noConversion"/>
  </si>
  <si>
    <t>性別</t>
    <phoneticPr fontId="2" type="noConversion"/>
  </si>
  <si>
    <t xml:space="preserve">  ← 1表男性，2表女性</t>
    <phoneticPr fontId="2" type="noConversion"/>
  </si>
  <si>
    <t>受訪者主要性別</t>
    <phoneticPr fontId="2" type="noConversion"/>
  </si>
  <si>
    <t>第一題</t>
    <phoneticPr fontId="2" type="noConversion"/>
  </si>
  <si>
    <t>第二題</t>
    <phoneticPr fontId="2" type="noConversion"/>
  </si>
  <si>
    <t>教育程度</t>
    <phoneticPr fontId="2" type="noConversion"/>
  </si>
  <si>
    <t>答案</t>
    <phoneticPr fontId="2" type="noConversion"/>
  </si>
  <si>
    <t>所得</t>
    <phoneticPr fontId="2" type="noConversion"/>
  </si>
  <si>
    <t>次數</t>
    <phoneticPr fontId="2" type="noConversion"/>
  </si>
  <si>
    <t>百分比</t>
    <phoneticPr fontId="2" type="noConversion"/>
  </si>
  <si>
    <t>累計次數</t>
    <phoneticPr fontId="2" type="noConversion"/>
  </si>
  <si>
    <t>累計%</t>
    <phoneticPr fontId="2" type="noConversion"/>
  </si>
  <si>
    <t>合計</t>
    <phoneticPr fontId="2" type="noConversion"/>
  </si>
  <si>
    <t>-</t>
    <phoneticPr fontId="2" type="noConversion"/>
  </si>
  <si>
    <t>所得分組</t>
    <phoneticPr fontId="2" type="noConversion"/>
  </si>
  <si>
    <t>0~</t>
    <phoneticPr fontId="2" type="noConversion"/>
  </si>
  <si>
    <t>性別1</t>
    <phoneticPr fontId="2" type="noConversion"/>
  </si>
  <si>
    <t>人數</t>
    <phoneticPr fontId="2" type="noConversion"/>
  </si>
  <si>
    <t>男</t>
    <phoneticPr fontId="2" type="noConversion"/>
  </si>
  <si>
    <t>女</t>
    <phoneticPr fontId="2" type="noConversion"/>
  </si>
  <si>
    <t xml:space="preserve">  ←  =FREQUENCY(C2:C12,E2:E3)</t>
    <phoneticPr fontId="2" type="noConversion"/>
  </si>
  <si>
    <t xml:space="preserve">  ←  =COUNTIF($B$2:$B$12,E6)</t>
    <phoneticPr fontId="2" type="noConversion"/>
  </si>
  <si>
    <t xml:space="preserve">  ←  =DCOUNTA(A1:B12,2,E9:E10)</t>
    <phoneticPr fontId="2" type="noConversion"/>
  </si>
  <si>
    <t xml:space="preserve">        ↑ =IF(B12="男",1,2)</t>
    <phoneticPr fontId="2" type="noConversion"/>
  </si>
  <si>
    <t>合計</t>
    <phoneticPr fontId="4" type="noConversion"/>
  </si>
  <si>
    <t>答案數</t>
    <phoneticPr fontId="2" type="noConversion"/>
  </si>
  <si>
    <t>%</t>
    <phoneticPr fontId="2" type="noConversion"/>
  </si>
  <si>
    <t>總計</t>
    <phoneticPr fontId="2" type="noConversion"/>
  </si>
  <si>
    <t>選手</t>
    <phoneticPr fontId="2" type="noConversion"/>
  </si>
  <si>
    <t>裁判1</t>
    <phoneticPr fontId="2" type="noConversion"/>
  </si>
  <si>
    <t>總分</t>
    <phoneticPr fontId="2" type="noConversion"/>
  </si>
  <si>
    <t>名次</t>
    <phoneticPr fontId="4" type="noConversion"/>
  </si>
  <si>
    <t>成績</t>
    <phoneticPr fontId="2" type="noConversion"/>
  </si>
  <si>
    <t>名次</t>
    <phoneticPr fontId="2" type="noConversion"/>
  </si>
  <si>
    <t>名次</t>
    <phoneticPr fontId="2" type="noConversion"/>
  </si>
  <si>
    <t xml:space="preserve">  ← =RANK(B2,$B$2:$B$8)</t>
    <phoneticPr fontId="2" type="noConversion"/>
  </si>
  <si>
    <r>
      <t>COUNTA()係計算所選範圍內所有</t>
    </r>
    <r>
      <rPr>
        <b/>
        <sz val="12"/>
        <color indexed="10"/>
        <rFont val="新細明體"/>
        <family val="1"/>
        <charset val="136"/>
        <scheme val="minor"/>
      </rPr>
      <t>非空白</t>
    </r>
    <r>
      <rPr>
        <sz val="12"/>
        <rFont val="新細明體"/>
        <family val="1"/>
        <charset val="136"/>
        <scheme val="minor"/>
      </rPr>
      <t>的儲存格個數</t>
    </r>
    <phoneticPr fontId="2" type="noConversion"/>
  </si>
  <si>
    <r>
      <t>COUNT()則計算所選範圍內所有</t>
    </r>
    <r>
      <rPr>
        <b/>
        <sz val="12"/>
        <color indexed="10"/>
        <rFont val="新細明體"/>
        <family val="1"/>
        <charset val="136"/>
        <scheme val="minor"/>
      </rPr>
      <t>含數值資料</t>
    </r>
    <r>
      <rPr>
        <sz val="12"/>
        <rFont val="新細明體"/>
        <family val="1"/>
        <charset val="136"/>
        <scheme val="minor"/>
      </rPr>
      <t>的儲存格個數。</t>
    </r>
    <phoneticPr fontId="2" type="noConversion"/>
  </si>
  <si>
    <t xml:space="preserve"> ← =COUNTIF(B2:B8,"男")</t>
    <phoneticPr fontId="2" type="noConversion"/>
  </si>
  <si>
    <t xml:space="preserve"> ← =COUNTIF(B2:B8,"女")</t>
    <phoneticPr fontId="2" type="noConversion"/>
  </si>
  <si>
    <t xml:space="preserve"> ← =COUNTIF(C2:C8,"&gt;=80")</t>
    <phoneticPr fontId="2" type="noConversion"/>
  </si>
  <si>
    <t xml:space="preserve"> ← =COUNTIF(D2:D8,"&lt;80")</t>
    <phoneticPr fontId="2" type="noConversion"/>
  </si>
  <si>
    <t xml:space="preserve"> ← =COUNTIF($B$2:$B$8,E6)</t>
    <phoneticPr fontId="2" type="noConversion"/>
  </si>
  <si>
    <t xml:space="preserve"> ← =COUNTIF($B$2:$B$8,E7)</t>
    <phoneticPr fontId="2" type="noConversion"/>
  </si>
  <si>
    <t xml:space="preserve"> ← =COUNTIF($C$2:$C$8,E8)</t>
    <phoneticPr fontId="2" type="noConversion"/>
  </si>
  <si>
    <t xml:space="preserve"> ← =COUNTIF($C$2:$C$8,E9)</t>
    <phoneticPr fontId="2" type="noConversion"/>
  </si>
  <si>
    <t xml:space="preserve">  ←  =COUNTA(B2:B8)</t>
    <phoneticPr fontId="2" type="noConversion"/>
  </si>
  <si>
    <t xml:space="preserve">  ←  =COUNT(B2:B8)</t>
    <phoneticPr fontId="2" type="noConversion"/>
  </si>
  <si>
    <t xml:space="preserve">  ←  =COUNTA(A2:A8)</t>
    <phoneticPr fontId="2" type="noConversion"/>
  </si>
  <si>
    <t xml:space="preserve">  ←  =COUNT(A2:A8)</t>
    <phoneticPr fontId="2" type="noConversion"/>
  </si>
  <si>
    <t>成績</t>
    <phoneticPr fontId="2" type="noConversion"/>
  </si>
  <si>
    <t>及格</t>
    <phoneticPr fontId="4" type="noConversion"/>
  </si>
  <si>
    <t>不及格</t>
    <phoneticPr fontId="4" type="noConversion"/>
  </si>
  <si>
    <t xml:space="preserve">  ← =SUMIF(A2:A8,"門市",C2:C8)</t>
  </si>
  <si>
    <t xml:space="preserve">  ← =SUMIF(A2:A8,"業務",C2:C8)</t>
  </si>
  <si>
    <t xml:space="preserve">  ← =SUMIF(C2:C8,"&gt;=30000")</t>
  </si>
  <si>
    <t xml:space="preserve">  ← =SUMIF(C2:C8,"&lt;30000")</t>
  </si>
  <si>
    <t xml:space="preserve">  ←  =AVERAGEIF(A2:A8,"門市",C2:C8)</t>
    <phoneticPr fontId="2" type="noConversion"/>
  </si>
  <si>
    <t xml:space="preserve">  ←  =AVERAGEIF(A2:A8,"業務",C2:C8)</t>
    <phoneticPr fontId="2" type="noConversion"/>
  </si>
  <si>
    <t>桿數</t>
    <phoneticPr fontId="2" type="noConversion"/>
  </si>
  <si>
    <t>成績</t>
    <phoneticPr fontId="4" type="noConversion"/>
  </si>
  <si>
    <t>30001~</t>
    <phoneticPr fontId="2" type="noConversion"/>
  </si>
  <si>
    <t>50001~</t>
    <phoneticPr fontId="2" type="noConversion"/>
  </si>
  <si>
    <t>70001~</t>
    <phoneticPr fontId="2" type="noConversion"/>
  </si>
  <si>
    <t>選手</t>
    <phoneticPr fontId="2" type="noConversion"/>
  </si>
  <si>
    <t>裁判1</t>
    <phoneticPr fontId="2" type="noConversion"/>
  </si>
  <si>
    <t>總分</t>
    <phoneticPr fontId="2" type="noConversion"/>
  </si>
  <si>
    <t>平均</t>
    <phoneticPr fontId="4" type="noConversion"/>
  </si>
  <si>
    <t>名次</t>
    <phoneticPr fontId="4" type="noConversion"/>
  </si>
  <si>
    <t>小考1</t>
    <phoneticPr fontId="2" type="noConversion"/>
  </si>
  <si>
    <t>小考2</t>
  </si>
  <si>
    <t>小考3</t>
  </si>
  <si>
    <t>小考4</t>
  </si>
  <si>
    <t>小考5</t>
  </si>
  <si>
    <t>小考6</t>
  </si>
  <si>
    <t>小考7</t>
  </si>
  <si>
    <t>學期平均</t>
    <phoneticPr fontId="2" type="noConversion"/>
  </si>
  <si>
    <t>VAR.S</t>
    <phoneticPr fontId="2" type="noConversion"/>
  </si>
  <si>
    <t>VAR.P</t>
    <phoneticPr fontId="2" type="noConversion"/>
  </si>
  <si>
    <t>STDEV.S</t>
    <phoneticPr fontId="2" type="noConversion"/>
  </si>
  <si>
    <t>STDEV.P</t>
    <phoneticPr fontId="2" type="noConversion"/>
  </si>
  <si>
    <t>以STDEV.S</t>
    <phoneticPr fontId="2" type="noConversion"/>
  </si>
  <si>
    <t xml:space="preserve"> ← =STDEV.S(B2:B8)</t>
    <phoneticPr fontId="2" type="noConversion"/>
  </si>
  <si>
    <t>以VAR.S</t>
    <phoneticPr fontId="2" type="noConversion"/>
  </si>
  <si>
    <t xml:space="preserve">  ←  =VAR.S(B2:B8)</t>
    <phoneticPr fontId="2" type="noConversion"/>
  </si>
  <si>
    <t>編號</t>
    <phoneticPr fontId="4" type="noConversion"/>
  </si>
  <si>
    <t>便利商店</t>
    <phoneticPr fontId="4" type="noConversion"/>
  </si>
  <si>
    <t>性別</t>
    <phoneticPr fontId="4" type="noConversion"/>
  </si>
  <si>
    <t>代碼</t>
    <phoneticPr fontId="4" type="noConversion"/>
  </si>
  <si>
    <t>人數</t>
    <phoneticPr fontId="4" type="noConversion"/>
  </si>
  <si>
    <t>比例</t>
    <phoneticPr fontId="4" type="noConversion"/>
  </si>
  <si>
    <t>7-11</t>
    <phoneticPr fontId="4" type="noConversion"/>
  </si>
  <si>
    <t>全家</t>
    <phoneticPr fontId="4" type="noConversion"/>
  </si>
  <si>
    <t>萊爾富</t>
    <phoneticPr fontId="4" type="noConversion"/>
  </si>
  <si>
    <t>OK</t>
    <phoneticPr fontId="4" type="noConversion"/>
  </si>
  <si>
    <t>其他</t>
    <phoneticPr fontId="4" type="noConversion"/>
  </si>
  <si>
    <t>總計</t>
    <phoneticPr fontId="4" type="noConversion"/>
  </si>
  <si>
    <t>每次運動時間/分</t>
    <phoneticPr fontId="4" type="noConversion"/>
  </si>
  <si>
    <t>平均每次運動時間/分</t>
    <phoneticPr fontId="4" type="noConversion"/>
  </si>
  <si>
    <t>男</t>
    <phoneticPr fontId="4" type="noConversion"/>
  </si>
  <si>
    <t>女</t>
    <phoneticPr fontId="4" type="noConversion"/>
  </si>
  <si>
    <t>編號</t>
    <phoneticPr fontId="4" type="noConversion"/>
  </si>
  <si>
    <t>性別</t>
    <phoneticPr fontId="4" type="noConversion"/>
  </si>
  <si>
    <t>第二題</t>
    <phoneticPr fontId="2" type="noConversion"/>
  </si>
  <si>
    <t>~國中</t>
    <phoneticPr fontId="4" type="noConversion"/>
  </si>
  <si>
    <t>高中</t>
    <phoneticPr fontId="4" type="noConversion"/>
  </si>
  <si>
    <t>專科</t>
    <phoneticPr fontId="4" type="noConversion"/>
  </si>
  <si>
    <t>大學~</t>
    <phoneticPr fontId="4" type="noConversion"/>
  </si>
  <si>
    <t>答案</t>
    <phoneticPr fontId="2" type="noConversion"/>
  </si>
  <si>
    <t>問卷編號</t>
    <phoneticPr fontId="2" type="noConversion"/>
  </si>
  <si>
    <t>性別</t>
    <phoneticPr fontId="2" type="noConversion"/>
  </si>
  <si>
    <t>第一題</t>
    <phoneticPr fontId="2" type="noConversion"/>
  </si>
  <si>
    <t>第二題</t>
    <phoneticPr fontId="2" type="noConversion"/>
  </si>
  <si>
    <t>教育程度</t>
    <phoneticPr fontId="2" type="noConversion"/>
  </si>
  <si>
    <t>所得組界</t>
    <phoneticPr fontId="2" type="noConversion"/>
  </si>
  <si>
    <t>所得組界</t>
  </si>
  <si>
    <t>0~30000</t>
    <phoneticPr fontId="4" type="noConversion"/>
  </si>
  <si>
    <t>30001~50000</t>
    <phoneticPr fontId="4" type="noConversion"/>
  </si>
  <si>
    <t>50001~70000</t>
    <phoneticPr fontId="4" type="noConversion"/>
  </si>
  <si>
    <t>70000~</t>
    <phoneticPr fontId="4" type="noConversion"/>
  </si>
  <si>
    <t>問卷編號</t>
    <phoneticPr fontId="2" type="noConversion"/>
  </si>
  <si>
    <t>性別</t>
    <phoneticPr fontId="2" type="noConversion"/>
  </si>
  <si>
    <t>第二題</t>
    <phoneticPr fontId="2" type="noConversion"/>
  </si>
  <si>
    <t>所得</t>
    <phoneticPr fontId="2" type="noConversion"/>
  </si>
  <si>
    <t xml:space="preserve">  ← =SKEW(A2:A16)</t>
    <phoneticPr fontId="2" type="noConversion"/>
  </si>
  <si>
    <t xml:space="preserve">  ← =SKEW.P(A2:A16)</t>
    <phoneticPr fontId="2" type="noConversion"/>
  </si>
  <si>
    <t>學號</t>
    <phoneticPr fontId="2" type="noConversion"/>
  </si>
  <si>
    <t>分數</t>
    <phoneticPr fontId="2" type="noConversion"/>
  </si>
  <si>
    <t>分數</t>
  </si>
  <si>
    <t>期中</t>
    <phoneticPr fontId="2" type="noConversion"/>
  </si>
  <si>
    <t>編號</t>
    <phoneticPr fontId="4" type="noConversion"/>
  </si>
  <si>
    <t>一週飲料錢</t>
    <phoneticPr fontId="4" type="noConversion"/>
  </si>
  <si>
    <t>姓名</t>
  </si>
  <si>
    <t>性別</t>
  </si>
  <si>
    <t>呂玉鳳</t>
    <phoneticPr fontId="4" type="noConversion"/>
  </si>
  <si>
    <t>蕭惠真</t>
    <phoneticPr fontId="4" type="noConversion"/>
  </si>
  <si>
    <t>林美惠</t>
  </si>
  <si>
    <t>蘇儀義</t>
    <phoneticPr fontId="4" type="noConversion"/>
  </si>
  <si>
    <t>男</t>
    <phoneticPr fontId="4" type="noConversion"/>
  </si>
  <si>
    <t>黃啟川</t>
  </si>
  <si>
    <t>梁國棟</t>
  </si>
  <si>
    <t>女 平均值</t>
  </si>
  <si>
    <t>男 平均值</t>
  </si>
  <si>
    <t>總計平均數</t>
  </si>
  <si>
    <t>主修餐飲</t>
    <phoneticPr fontId="2" type="noConversion"/>
  </si>
  <si>
    <t>主修類別</t>
    <phoneticPr fontId="2" type="noConversion"/>
  </si>
  <si>
    <t>1. 中餐</t>
    <phoneticPr fontId="2" type="noConversion"/>
  </si>
  <si>
    <t>2. 西餐</t>
    <phoneticPr fontId="2" type="noConversion"/>
  </si>
  <si>
    <t>3. 烘培</t>
    <phoneticPr fontId="2" type="noConversion"/>
  </si>
  <si>
    <t>4. 調酒</t>
    <phoneticPr fontId="2" type="noConversion"/>
  </si>
  <si>
    <t>主修最多之餐飲類別</t>
    <phoneticPr fontId="2" type="noConversion"/>
  </si>
  <si>
    <t xml:space="preserve">  ←  =MODE.SNGL(B2:B11)</t>
    <phoneticPr fontId="2" type="noConversion"/>
  </si>
  <si>
    <t xml:space="preserve">  ←  =MODE.SNGL(C2:C11)</t>
    <phoneticPr fontId="2" type="noConversion"/>
  </si>
  <si>
    <t>學號</t>
    <phoneticPr fontId="2" type="noConversion"/>
  </si>
  <si>
    <t>姓名</t>
    <phoneticPr fontId="2" type="noConversion"/>
  </si>
  <si>
    <t>|成績-均數|</t>
    <phoneticPr fontId="4" type="noConversion"/>
  </si>
  <si>
    <t>|成績-均數|</t>
    <phoneticPr fontId="4" type="noConversion"/>
  </si>
  <si>
    <t>廖晨帆</t>
  </si>
  <si>
    <t>← =ABS(C2-$B$12)</t>
  </si>
  <si>
    <t>廖彗君</t>
  </si>
  <si>
    <t>程家嘉</t>
  </si>
  <si>
    <t>劉荏蓉</t>
  </si>
  <si>
    <t>林耀宗</t>
  </si>
  <si>
    <t>李皖瑜</t>
  </si>
  <si>
    <t>莊媛智</t>
  </si>
  <si>
    <t>合計</t>
    <phoneticPr fontId="4" type="noConversion"/>
  </si>
  <si>
    <t>← =SUM(D2:D8)</t>
  </si>
  <si>
    <t>樣本數</t>
    <phoneticPr fontId="4" type="noConversion"/>
  </si>
  <si>
    <t>樣本數</t>
    <phoneticPr fontId="4" type="noConversion"/>
  </si>
  <si>
    <t>← =COUNT(C2:C8)</t>
  </si>
  <si>
    <t>平均絕對差</t>
  </si>
  <si>
    <t>← =D9/C10</t>
  </si>
  <si>
    <t>平均</t>
    <phoneticPr fontId="4" type="noConversion"/>
  </si>
  <si>
    <t>← =AVEDEV(C2:C8)</t>
  </si>
  <si>
    <t xml:space="preserve">  ← =AVERAGEA(B2:B8)</t>
    <phoneticPr fontId="2" type="noConversion"/>
  </si>
  <si>
    <t>眾數</t>
    <phoneticPr fontId="2" type="noConversion"/>
  </si>
  <si>
    <t xml:space="preserve"> ←  =MODE.SNGL(A1:H1)</t>
    <phoneticPr fontId="2" type="noConversion"/>
  </si>
  <si>
    <t>眾數</t>
    <phoneticPr fontId="2" type="noConversion"/>
  </si>
  <si>
    <t>中位數</t>
    <phoneticPr fontId="2" type="noConversion"/>
  </si>
  <si>
    <t xml:space="preserve"> ← =MEDIAN(A1:G1)</t>
  </si>
  <si>
    <t xml:space="preserve"> ← =MEDIAN(A4:F4)  取(5+7)/2</t>
  </si>
  <si>
    <t>中位數</t>
    <phoneticPr fontId="2" type="noConversion"/>
  </si>
  <si>
    <t xml:space="preserve">  ← =MEDIAN(A1:G1)</t>
  </si>
  <si>
    <t>平均數</t>
    <phoneticPr fontId="2" type="noConversion"/>
  </si>
  <si>
    <t xml:space="preserve">  ← =AVERAGE(A1:G1)</t>
  </si>
  <si>
    <t xml:space="preserve">  ← =MEDIAN(A6:G6)</t>
  </si>
  <si>
    <t xml:space="preserve">  ← =AVERAGE(A6:G6)</t>
  </si>
  <si>
    <t xml:space="preserve">  ← =MEDIAN(A9:G9)</t>
  </si>
  <si>
    <t xml:space="preserve">  ← =AVERAGE(A10:G10)</t>
  </si>
  <si>
    <t>編號</t>
    <phoneticPr fontId="2" type="noConversion"/>
  </si>
  <si>
    <t>對價格的注重順序</t>
    <phoneticPr fontId="2" type="noConversion"/>
  </si>
  <si>
    <t>對外觀的注重順序</t>
    <phoneticPr fontId="2" type="noConversion"/>
  </si>
  <si>
    <t>注重順序之中位數</t>
    <phoneticPr fontId="2" type="noConversion"/>
  </si>
  <si>
    <t>價格</t>
    <phoneticPr fontId="2" type="noConversion"/>
  </si>
  <si>
    <t xml:space="preserve">  ← =MEDIAN(B2:B11)</t>
    <phoneticPr fontId="2" type="noConversion"/>
  </si>
  <si>
    <t xml:space="preserve">  ← =MEDIAN(C2:C11)</t>
    <phoneticPr fontId="2" type="noConversion"/>
  </si>
  <si>
    <t xml:space="preserve">  ← =MEDIAN(D2:D11)</t>
    <phoneticPr fontId="2" type="noConversion"/>
  </si>
  <si>
    <t>以QUARTILE()求</t>
    <phoneticPr fontId="2" type="noConversion"/>
  </si>
  <si>
    <t>以PERCENTILE()求</t>
    <phoneticPr fontId="2" type="noConversion"/>
  </si>
  <si>
    <r>
      <t>Q</t>
    </r>
    <r>
      <rPr>
        <b/>
        <vertAlign val="subscript"/>
        <sz val="12"/>
        <rFont val="新細明體"/>
        <family val="1"/>
        <charset val="136"/>
        <scheme val="minor"/>
      </rPr>
      <t>1</t>
    </r>
    <phoneticPr fontId="2" type="noConversion"/>
  </si>
  <si>
    <t xml:space="preserve"> ←  =PERCENTILE.INC($A$1:$H$9,E12)</t>
  </si>
  <si>
    <t xml:space="preserve"> ←  =PERCENTILE.INC($A$1:$H$9,E13)</t>
  </si>
  <si>
    <t xml:space="preserve"> ←  =PERCENTILE.INC($A$1:$H$9,E14)</t>
  </si>
  <si>
    <r>
      <t>D</t>
    </r>
    <r>
      <rPr>
        <b/>
        <vertAlign val="subscript"/>
        <sz val="12"/>
        <rFont val="新細明體"/>
        <family val="1"/>
        <charset val="136"/>
        <scheme val="minor"/>
      </rPr>
      <t>3</t>
    </r>
    <phoneticPr fontId="2" type="noConversion"/>
  </si>
  <si>
    <t xml:space="preserve"> ←  =PERCENTILE.INC($A$1:$H$9,E15)</t>
  </si>
  <si>
    <r>
      <t>D</t>
    </r>
    <r>
      <rPr>
        <b/>
        <vertAlign val="subscript"/>
        <sz val="12"/>
        <rFont val="新細明體"/>
        <family val="1"/>
        <charset val="136"/>
        <scheme val="minor"/>
      </rPr>
      <t>9</t>
    </r>
    <phoneticPr fontId="2" type="noConversion"/>
  </si>
  <si>
    <t xml:space="preserve"> ←  =PERCENTILE.INC($A$1:$H$9,E16)</t>
  </si>
  <si>
    <t>1</t>
    <phoneticPr fontId="4" type="noConversion"/>
  </si>
  <si>
    <r>
      <t>P</t>
    </r>
    <r>
      <rPr>
        <vertAlign val="subscript"/>
        <sz val="12"/>
        <rFont val="新細明體"/>
        <family val="1"/>
        <charset val="136"/>
        <scheme val="minor"/>
      </rPr>
      <t>20</t>
    </r>
    <phoneticPr fontId="4" type="noConversion"/>
  </si>
  <si>
    <t>2</t>
    <phoneticPr fontId="4" type="noConversion"/>
  </si>
  <si>
    <r>
      <t>P</t>
    </r>
    <r>
      <rPr>
        <vertAlign val="subscript"/>
        <sz val="12"/>
        <rFont val="新細明體"/>
        <family val="1"/>
        <charset val="136"/>
        <scheme val="minor"/>
      </rPr>
      <t>80</t>
    </r>
    <phoneticPr fontId="4" type="noConversion"/>
  </si>
  <si>
    <t>3</t>
  </si>
  <si>
    <r>
      <t>P</t>
    </r>
    <r>
      <rPr>
        <vertAlign val="subscript"/>
        <sz val="12"/>
        <rFont val="新細明體"/>
        <family val="1"/>
        <charset val="136"/>
        <scheme val="minor"/>
      </rPr>
      <t>80</t>
    </r>
    <r>
      <rPr>
        <sz val="12"/>
        <rFont val="新細明體"/>
        <family val="1"/>
        <charset val="136"/>
        <scheme val="minor"/>
      </rPr>
      <t>-P</t>
    </r>
    <r>
      <rPr>
        <vertAlign val="subscript"/>
        <sz val="12"/>
        <rFont val="新細明體"/>
        <family val="1"/>
        <charset val="136"/>
        <scheme val="minor"/>
      </rPr>
      <t>20</t>
    </r>
    <phoneticPr fontId="4" type="noConversion"/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</si>
  <si>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</si>
  <si>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</si>
  <si>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</si>
  <si>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</si>
  <si>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</si>
  <si>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</si>
  <si>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</si>
  <si>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</si>
  <si>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</si>
  <si>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</si>
  <si>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</si>
  <si>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</si>
  <si>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</si>
  <si>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</si>
  <si>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</si>
  <si>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</si>
  <si>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</si>
  <si>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</si>
  <si>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</si>
  <si>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</si>
  <si>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</si>
  <si>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</si>
  <si>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</si>
  <si>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</si>
  <si>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</si>
  <si>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</si>
  <si>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</si>
  <si>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</si>
  <si>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</si>
  <si>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</si>
  <si>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</si>
  <si>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</si>
  <si>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</si>
  <si>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</si>
  <si>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</si>
  <si>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</si>
  <si>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</si>
  <si>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</si>
  <si>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</si>
  <si>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</si>
  <si>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</si>
  <si>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</si>
  <si>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</si>
  <si>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</si>
  <si>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</si>
  <si>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</si>
  <si>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</si>
  <si>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</si>
  <si>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</si>
  <si>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</si>
  <si>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</si>
  <si>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</si>
  <si>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</si>
  <si>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</si>
  <si>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</si>
  <si>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</si>
  <si>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</si>
  <si>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</si>
  <si>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</si>
  <si>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</si>
  <si>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</si>
  <si>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</si>
  <si>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</si>
  <si>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</si>
  <si>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</si>
  <si>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統計函數</t>
  </si>
  <si>
    <t>說明</t>
    <phoneticPr fontId="2" type="noConversion"/>
  </si>
  <si>
    <t>語法</t>
    <phoneticPr fontId="2" type="noConversion"/>
  </si>
  <si>
    <t>備註</t>
    <phoneticPr fontId="2" type="noConversion"/>
  </si>
  <si>
    <t>課本章節</t>
    <phoneticPr fontId="2" type="noConversion"/>
  </si>
  <si>
    <t>計算引數清單中數值的個數</t>
  </si>
  <si>
    <t>COUNT(value1,value2, ...)</t>
  </si>
  <si>
    <t>計數</t>
    <phoneticPr fontId="2" type="noConversion"/>
  </si>
  <si>
    <t>7-1</t>
    <phoneticPr fontId="2" type="noConversion"/>
  </si>
  <si>
    <t>COUNTA(value1,value2, ...)</t>
  </si>
  <si>
    <t>COUNTIF</t>
  </si>
  <si>
    <t>計算符合指定條件的區域中的非空儲存格數</t>
  </si>
  <si>
    <t>countif(range,criteria)</t>
    <phoneticPr fontId="2" type="noConversion"/>
  </si>
  <si>
    <t>7-2</t>
  </si>
  <si>
    <t>COUNTBLANK</t>
  </si>
  <si>
    <t>計算範圍中空儲存格的個數</t>
  </si>
  <si>
    <t>countblank(range)</t>
    <phoneticPr fontId="2" type="noConversion"/>
  </si>
  <si>
    <t>7-3</t>
    <phoneticPr fontId="2" type="noConversion"/>
  </si>
  <si>
    <t>SUMIF</t>
  </si>
  <si>
    <t>按指定準則加總指定儲存格</t>
  </si>
  <si>
    <t>sumtif(range,criteria)</t>
    <phoneticPr fontId="2" type="noConversion"/>
  </si>
  <si>
    <t>加總</t>
    <phoneticPr fontId="2" type="noConversion"/>
  </si>
  <si>
    <t>7-4</t>
    <phoneticPr fontId="2" type="noConversion"/>
  </si>
  <si>
    <t>數學函數</t>
    <phoneticPr fontId="2" type="noConversion"/>
  </si>
  <si>
    <t>傳回引數的平均值</t>
  </si>
  <si>
    <t>AVERAGE(number1,number2, ...)</t>
  </si>
  <si>
    <t>平均值</t>
  </si>
  <si>
    <t>7-5</t>
  </si>
  <si>
    <t>AVERAGEA</t>
  </si>
  <si>
    <t>傳回引數的平均值，包含數字、文字和邏輯值</t>
  </si>
  <si>
    <t>AVERAGEA(value1,value2,...)</t>
  </si>
  <si>
    <t>AVEDEV</t>
  </si>
  <si>
    <t>傳回一組資料與其平均值絕對偏差的平均值</t>
    <phoneticPr fontId="2" type="noConversion"/>
  </si>
  <si>
    <t>AVEDEV(number1,number2, ...)</t>
  </si>
  <si>
    <t>HARMEAN</t>
  </si>
  <si>
    <t>傳回調和平均值</t>
  </si>
  <si>
    <t>HARMEAN(number1,number2, ...)</t>
  </si>
  <si>
    <t>COVAR</t>
  </si>
  <si>
    <t>傳回共變數，即成對偏差乘積的平均數</t>
    <phoneticPr fontId="2" type="noConversion"/>
  </si>
  <si>
    <t>COVAR(array1,array2)</t>
  </si>
  <si>
    <t>GEOMEAN</t>
  </si>
  <si>
    <t>傳回幾何平均數</t>
  </si>
  <si>
    <t>GEOMEAN(number1,number2, ...)</t>
  </si>
  <si>
    <t>傳回引數清單中的最大值</t>
    <phoneticPr fontId="2" type="noConversion"/>
  </si>
  <si>
    <t>MAX(number1,number2,...)</t>
  </si>
  <si>
    <t>7-6</t>
  </si>
  <si>
    <t>MAXA</t>
  </si>
  <si>
    <t>傳回引數清單中的最大值，包含數字、文字和邏輯值</t>
  </si>
  <si>
    <t>MAXA(value1,value2,...)</t>
  </si>
  <si>
    <t>傳回引數清單的最小值</t>
  </si>
  <si>
    <t>MIN(number1,number2, ...)</t>
  </si>
  <si>
    <t>最小值</t>
    <phoneticPr fontId="2" type="noConversion"/>
  </si>
  <si>
    <t>7-7</t>
  </si>
  <si>
    <t>MINA</t>
  </si>
  <si>
    <t>傳回引數清單中的最小值，包含數字、文字和邏輯值</t>
  </si>
  <si>
    <t>MINA(value1,value2,...)</t>
  </si>
  <si>
    <t>CRITBINOM</t>
  </si>
  <si>
    <t>傳回累積二項分配小於或等於臨界值的最小值</t>
  </si>
  <si>
    <t>CRITBINOM(trials,probability_s,alpha)</t>
  </si>
  <si>
    <t>STDEV</t>
  </si>
  <si>
    <t>根據樣本來估計標準差</t>
    <phoneticPr fontId="2" type="noConversion"/>
  </si>
  <si>
    <t>STDEV(number1,number2,...)</t>
  </si>
  <si>
    <t>樣本標準差</t>
    <phoneticPr fontId="2" type="noConversion"/>
  </si>
  <si>
    <t>7-8</t>
  </si>
  <si>
    <t>STDEVA</t>
  </si>
  <si>
    <t>根據樣本來估計標準差，包含數字、文字和邏輯值</t>
  </si>
  <si>
    <t>STDEVA(value1,value2,...)</t>
  </si>
  <si>
    <t>STDEVP</t>
  </si>
  <si>
    <t>根據整個母體來計算標準差</t>
  </si>
  <si>
    <t>STDEVP(number1,number2,...)</t>
  </si>
  <si>
    <t>母體標準差</t>
    <phoneticPr fontId="2" type="noConversion"/>
  </si>
  <si>
    <t>7-9</t>
  </si>
  <si>
    <t>STDEVPA</t>
  </si>
  <si>
    <t>根據整個母體來計算標準差，包含數字、文字和邏輯值</t>
  </si>
  <si>
    <t>STDEVPA(value1,value2,...)</t>
  </si>
  <si>
    <t>VAR</t>
  </si>
  <si>
    <t>根據樣本來估計變異數</t>
    <phoneticPr fontId="2" type="noConversion"/>
  </si>
  <si>
    <t>VAR(number1,number2,...)</t>
  </si>
  <si>
    <t>樣本變異數</t>
    <phoneticPr fontId="2" type="noConversion"/>
  </si>
  <si>
    <t>7-10</t>
  </si>
  <si>
    <t>VARA</t>
  </si>
  <si>
    <t>根據樣本來估計變異數，包含數字、文字和邏輯值</t>
  </si>
  <si>
    <t>VARA(value1,value2,...)</t>
  </si>
  <si>
    <t>VARP</t>
  </si>
  <si>
    <t>根據整個母體來計算變異數</t>
  </si>
  <si>
    <t>VARP(number1,number2,...)</t>
  </si>
  <si>
    <t>母體變異數</t>
    <phoneticPr fontId="2" type="noConversion"/>
  </si>
  <si>
    <t>7-11</t>
  </si>
  <si>
    <t>VARPA</t>
  </si>
  <si>
    <t>根據整個母體來計算變異數，包含數字、文字和邏輯值</t>
  </si>
  <si>
    <t>VARPA(value1,value2,...)</t>
  </si>
  <si>
    <t>RANK</t>
  </si>
  <si>
    <t>傳回某數在數字清單中的排位</t>
  </si>
  <si>
    <t>RANK(number,ref,order)</t>
  </si>
  <si>
    <t>排名</t>
    <phoneticPr fontId="2" type="noConversion"/>
  </si>
  <si>
    <t>7-12</t>
  </si>
  <si>
    <t>PERCENTRANK</t>
  </si>
  <si>
    <t>傳回資料集中值的百分比排位</t>
    <phoneticPr fontId="2" type="noConversion"/>
  </si>
  <si>
    <t>PERCENTRANK(array,x,significance)</t>
  </si>
  <si>
    <t>排名(百分比)</t>
    <phoneticPr fontId="2" type="noConversion"/>
  </si>
  <si>
    <t>PERCENTILE</t>
  </si>
  <si>
    <t>傳回範圍中第k個值的百分比</t>
  </si>
  <si>
    <t>PERCENTILE(array,k)</t>
  </si>
  <si>
    <t>百分比</t>
  </si>
  <si>
    <t>FREQUENCY</t>
  </si>
  <si>
    <t>傳回作為向量陣列的頻率分配</t>
    <phoneticPr fontId="2" type="noConversion"/>
  </si>
  <si>
    <t>FREQUENCY(data_array,bins_array)</t>
  </si>
  <si>
    <t>頻率分配</t>
  </si>
  <si>
    <t>7-13</t>
  </si>
  <si>
    <t>MODE</t>
  </si>
  <si>
    <t>傳回資料集中出現最多的值</t>
  </si>
  <si>
    <t>MODE(number1,number2, ...)</t>
  </si>
  <si>
    <t>7-14</t>
  </si>
  <si>
    <t>MEDIAN</t>
  </si>
  <si>
    <t>傳回指定數字的中位數</t>
  </si>
  <si>
    <t>MEDIAN(number1,number2, ...)</t>
  </si>
  <si>
    <t>7-15</t>
  </si>
  <si>
    <t>QUARTILE</t>
  </si>
  <si>
    <t>傳回資料集的四分位數</t>
    <phoneticPr fontId="2" type="noConversion"/>
  </si>
  <si>
    <t>QUARTILE(array,quart)</t>
  </si>
  <si>
    <t>四分位數</t>
  </si>
  <si>
    <t>7-16</t>
  </si>
  <si>
    <t>SKEW</t>
  </si>
  <si>
    <t>傳回分配的偏態</t>
    <phoneticPr fontId="2" type="noConversion"/>
  </si>
  <si>
    <t>SKEW(number1,number2,...)</t>
  </si>
  <si>
    <t>7-17</t>
    <phoneticPr fontId="2" type="noConversion"/>
  </si>
  <si>
    <t>KURT</t>
  </si>
  <si>
    <t>傳回資料集的峰度</t>
    <phoneticPr fontId="2" type="noConversion"/>
  </si>
  <si>
    <t>KURT(number1,number2, ...)</t>
  </si>
  <si>
    <t>7-18</t>
    <phoneticPr fontId="2" type="noConversion"/>
  </si>
  <si>
    <t>TRIMMEAN</t>
  </si>
  <si>
    <t>傳回資料集合內部的平均數</t>
    <phoneticPr fontId="2" type="noConversion"/>
  </si>
  <si>
    <t>TRIMMEAN(array,percent)</t>
  </si>
  <si>
    <t>7-19</t>
    <phoneticPr fontId="2" type="noConversion"/>
  </si>
  <si>
    <t>LARGE</t>
  </si>
  <si>
    <t>傳回資料集中第k個最大值</t>
  </si>
  <si>
    <t>LARGE(array,k)</t>
  </si>
  <si>
    <t>array</t>
    <phoneticPr fontId="2" type="noConversion"/>
  </si>
  <si>
    <t>7-20</t>
  </si>
  <si>
    <t>SMALL</t>
  </si>
  <si>
    <t>傳回資料集中的第k個最小值</t>
  </si>
  <si>
    <t>SMALL(array,k)</t>
  </si>
  <si>
    <t>7-21</t>
  </si>
  <si>
    <t>敘述統計</t>
    <phoneticPr fontId="2" type="noConversion"/>
  </si>
  <si>
    <r>
      <t>計算一組資料內之各相關統計值。如：均數、變異數、標準差、中位數、眾數、偏態、峰度、第幾大、第幾小、</t>
    </r>
    <r>
      <rPr>
        <sz val="12"/>
        <rFont val="Times New Roman"/>
        <family val="1"/>
      </rPr>
      <t>…</t>
    </r>
    <r>
      <rPr>
        <sz val="12"/>
        <rFont val="細明體"/>
        <family val="3"/>
        <charset val="136"/>
      </rPr>
      <t>等</t>
    </r>
    <phoneticPr fontId="2" type="noConversion"/>
  </si>
  <si>
    <t>工具/資料分析/敘述統計</t>
    <phoneticPr fontId="2" type="noConversion"/>
  </si>
  <si>
    <t>敘述統計</t>
  </si>
  <si>
    <t>7-22</t>
  </si>
  <si>
    <t>SUMSQ</t>
  </si>
  <si>
    <t>傳回引數的平方和</t>
  </si>
  <si>
    <t>sumsq(number1,number2…)</t>
    <phoneticPr fontId="2" type="noConversion"/>
  </si>
  <si>
    <t>均方和</t>
    <phoneticPr fontId="2" type="noConversion"/>
  </si>
  <si>
    <t>7-23</t>
    <phoneticPr fontId="2" type="noConversion"/>
  </si>
  <si>
    <t>SUBTOTAL</t>
  </si>
  <si>
    <t>傳回清單或資料庫中的小計</t>
  </si>
  <si>
    <t>subtotal(function_num,ref1,[ref2]..)</t>
    <phoneticPr fontId="2" type="noConversion"/>
  </si>
  <si>
    <t>小計</t>
    <phoneticPr fontId="2" type="noConversion"/>
  </si>
  <si>
    <t>7-24</t>
    <phoneticPr fontId="2" type="noConversion"/>
  </si>
  <si>
    <t>DEVSQ</t>
  </si>
  <si>
    <t>傳回偏差的平方和</t>
    <phoneticPr fontId="2" type="noConversion"/>
  </si>
  <si>
    <t>DEVSQ(number1,number2,...)</t>
  </si>
  <si>
    <t>平方和</t>
  </si>
  <si>
    <t>NORMSDIST</t>
  </si>
  <si>
    <t>傳回標準常態累計分配</t>
  </si>
  <si>
    <t>NORMSDIST(z)</t>
  </si>
  <si>
    <t>分配</t>
    <phoneticPr fontId="2" type="noConversion"/>
  </si>
  <si>
    <t>8-1</t>
    <phoneticPr fontId="2" type="noConversion"/>
  </si>
  <si>
    <t>NORMDIST</t>
  </si>
  <si>
    <t>傳回常態累計分配</t>
  </si>
  <si>
    <t>NORMDIST(x,mean,standard_dev,cumulative)</t>
  </si>
  <si>
    <t>NORMSINV</t>
  </si>
  <si>
    <t>傳回標準常態累計分配的反值</t>
  </si>
  <si>
    <t>NORMSINV(probability)</t>
  </si>
  <si>
    <t>分配反函數</t>
    <phoneticPr fontId="2" type="noConversion"/>
  </si>
  <si>
    <t>8-2</t>
  </si>
  <si>
    <t>NORMINV</t>
  </si>
  <si>
    <t>傳回常態累計分配的反值</t>
  </si>
  <si>
    <t>NORMINV(probability,mean,standard_dev)</t>
  </si>
  <si>
    <t>CONFIDENCE</t>
  </si>
  <si>
    <t>傳回母體平均數的信賴區間</t>
    <phoneticPr fontId="2" type="noConversion"/>
  </si>
  <si>
    <t>CONFIDENCE(alpha,standard_dev,size)</t>
  </si>
  <si>
    <t>信賴區間</t>
  </si>
  <si>
    <t>8-3</t>
    <phoneticPr fontId="2" type="noConversion"/>
  </si>
  <si>
    <t>ZTEST</t>
  </si>
  <si>
    <t>傳回z檢定的單尾機率值</t>
  </si>
  <si>
    <t>ZTEST(array,x,sigma)</t>
  </si>
  <si>
    <t>檢定</t>
  </si>
  <si>
    <t>8-4</t>
  </si>
  <si>
    <t>CHITEST</t>
  </si>
  <si>
    <t>傳回獨立性檢定</t>
    <phoneticPr fontId="2" type="noConversion"/>
  </si>
  <si>
    <t>CHITEST(actual_range,expected_range)</t>
  </si>
  <si>
    <t>FTEST</t>
  </si>
  <si>
    <t>傳回F檢定的結果</t>
  </si>
  <si>
    <t>FTEST(array1,array2)</t>
  </si>
  <si>
    <t>8-12</t>
  </si>
  <si>
    <t>TDIST</t>
  </si>
  <si>
    <t>傳回Student's式t分配</t>
  </si>
  <si>
    <t>TDIST(x,degrees_freedom,tails)</t>
  </si>
  <si>
    <t>8-5</t>
  </si>
  <si>
    <t>TINV</t>
  </si>
  <si>
    <t>傳回Student's式t分配的反值</t>
  </si>
  <si>
    <t>TINV(probability,degrees_freedom)</t>
  </si>
  <si>
    <t>8-6</t>
  </si>
  <si>
    <t>TTEST</t>
  </si>
  <si>
    <r>
      <t>傳回</t>
    </r>
    <r>
      <rPr>
        <sz val="12"/>
        <rFont val="Times New Roman"/>
        <family val="1"/>
      </rPr>
      <t>Student's</t>
    </r>
    <r>
      <rPr>
        <sz val="12"/>
        <rFont val="細明體"/>
        <family val="3"/>
        <charset val="136"/>
      </rPr>
      <t>式</t>
    </r>
    <r>
      <rPr>
        <sz val="12"/>
        <rFont val="Times New Roman"/>
        <family val="1"/>
      </rPr>
      <t>t</t>
    </r>
    <r>
      <rPr>
        <sz val="12"/>
        <rFont val="細明體"/>
        <family val="3"/>
        <charset val="136"/>
      </rPr>
      <t>檢定相關的機率</t>
    </r>
    <phoneticPr fontId="2" type="noConversion"/>
  </si>
  <si>
    <t>TTEST(array1,array2,tails,type)</t>
  </si>
  <si>
    <t>機率</t>
  </si>
  <si>
    <t>8-7</t>
  </si>
  <si>
    <t>PROB</t>
  </si>
  <si>
    <t>傳回區域中值在上下限之間的機率</t>
    <phoneticPr fontId="2" type="noConversion"/>
  </si>
  <si>
    <t>PROB(x_range,prob_range,lower_limit,upper_limit)</t>
  </si>
  <si>
    <t>CHIDIST</t>
  </si>
  <si>
    <t>傳回單尾卡方分配的機率</t>
  </si>
  <si>
    <t>CHIDIST(x,degrees_freedom)</t>
  </si>
  <si>
    <t>8-8</t>
  </si>
  <si>
    <t>CHIINV</t>
  </si>
  <si>
    <t>傳回單尾卡方分配的反值</t>
  </si>
  <si>
    <t>CHIINV(probability,degrees_freedom)</t>
  </si>
  <si>
    <t>8-9</t>
  </si>
  <si>
    <t>FDIST</t>
  </si>
  <si>
    <t>傳回F機率分配</t>
  </si>
  <si>
    <t>FDIST(x,degrees_freedom1,degrees_freedom2)</t>
  </si>
  <si>
    <t>8-10</t>
  </si>
  <si>
    <t>FINV</t>
  </si>
  <si>
    <t>傳回F機率分配的反值</t>
  </si>
  <si>
    <t>FINV(probability,degrees_freedom1,degrees_freedom2)</t>
  </si>
  <si>
    <t>8-11</t>
  </si>
  <si>
    <t>BETADIST</t>
  </si>
  <si>
    <t>傳回beta累計分配函數</t>
  </si>
  <si>
    <t>BETADIST(x,alpha,beta,A,B)</t>
  </si>
  <si>
    <t>BETAINV</t>
  </si>
  <si>
    <t>傳回Beta分配累積函數的反函數值</t>
  </si>
  <si>
    <t>BETAINV(probability,alpha,beta,A,B)</t>
  </si>
  <si>
    <t>BINOMDIST</t>
  </si>
  <si>
    <t>傳回單獨項二項分配機率</t>
  </si>
  <si>
    <t>BINOMDIST(number_s,trials,probability_s,cumulative)</t>
  </si>
  <si>
    <t>EXPONDIST</t>
  </si>
  <si>
    <t>傳回指數分配</t>
  </si>
  <si>
    <t>EXPONDIST(x,lambda,cumulative)</t>
  </si>
  <si>
    <t>GAMMADIST</t>
  </si>
  <si>
    <t>傳回伽瑪分配</t>
  </si>
  <si>
    <t>GAMMADIST(x,alpha,beta,cumulative)</t>
  </si>
  <si>
    <t>GAMMAINV</t>
  </si>
  <si>
    <t>傳回伽瑪累積分配的反值</t>
  </si>
  <si>
    <t>GAMMAINV(probability,alpha,beta)</t>
  </si>
  <si>
    <t>HYPGEOMDIST</t>
  </si>
  <si>
    <t>傳回超幾何分配</t>
  </si>
  <si>
    <t>HYPGEOMDIST(sample_s,number_sample, population_s,number_population)</t>
  </si>
  <si>
    <t>LOGINV</t>
  </si>
  <si>
    <t>傳回對數常態分配的反值</t>
  </si>
  <si>
    <t>LOGINV(probability,mean,standard_dev)</t>
  </si>
  <si>
    <t>LOGNORMDIST</t>
  </si>
  <si>
    <t>傳回累計對數常態分配</t>
  </si>
  <si>
    <t>LOGNORMDIST(x,mean,standard_dev)</t>
  </si>
  <si>
    <t>NEGBINOMDIST</t>
  </si>
  <si>
    <t>傳回負二項分配</t>
  </si>
  <si>
    <t>NEGBINOMDIST(number_f,number_s,probability_s)</t>
  </si>
  <si>
    <t>POISSON</t>
  </si>
  <si>
    <t>傳回波氏分配</t>
  </si>
  <si>
    <t>POISSON(x,mean,cumulative)</t>
  </si>
  <si>
    <t>WEIBULL</t>
  </si>
  <si>
    <t>傳回Weibull分配</t>
  </si>
  <si>
    <t>WEIBULL(x,alpha,beta,cumulative)</t>
  </si>
  <si>
    <t>CORREL</t>
  </si>
  <si>
    <t>傳回兩個資料集之間的相關係數</t>
    <phoneticPr fontId="2" type="noConversion"/>
  </si>
  <si>
    <t>CORREL(array1,array2)</t>
  </si>
  <si>
    <t>相關係數</t>
  </si>
  <si>
    <t>9-1</t>
    <phoneticPr fontId="2" type="noConversion"/>
  </si>
  <si>
    <t>RSQ</t>
  </si>
  <si>
    <t>傳回皮耳森積差相關係數的平方</t>
  </si>
  <si>
    <t>RSQ(known_y's,known_x's)</t>
  </si>
  <si>
    <t>PEARSON</t>
  </si>
  <si>
    <t>傳回皮耳森積差相關係數</t>
    <phoneticPr fontId="2" type="noConversion"/>
  </si>
  <si>
    <t>PEARSON(array1,array2)</t>
  </si>
  <si>
    <t>LINEST</t>
  </si>
  <si>
    <t>傳回線性趨勢的參數</t>
    <phoneticPr fontId="2" type="noConversion"/>
  </si>
  <si>
    <t>LINEST(known_y's,known_x's,const,stats)</t>
  </si>
  <si>
    <t>迴歸</t>
  </si>
  <si>
    <t>9-6</t>
    <phoneticPr fontId="2" type="noConversion"/>
  </si>
  <si>
    <t>INTERCEPT</t>
  </si>
  <si>
    <t>傳回線性迴歸線的截距</t>
    <phoneticPr fontId="2" type="noConversion"/>
  </si>
  <si>
    <t>INTERCEPT(known_y's,known_x's)</t>
  </si>
  <si>
    <t>9-7</t>
    <phoneticPr fontId="2" type="noConversion"/>
  </si>
  <si>
    <t>SLOPE</t>
  </si>
  <si>
    <t>傳回線性迴歸直線的斜率</t>
    <phoneticPr fontId="2" type="noConversion"/>
  </si>
  <si>
    <t>SLOPE(known_y's,known_x's)</t>
  </si>
  <si>
    <t>9-8</t>
    <phoneticPr fontId="2" type="noConversion"/>
  </si>
  <si>
    <t>STEYX</t>
  </si>
  <si>
    <r>
      <t>傳回迴歸線中為每個</t>
    </r>
    <r>
      <rPr>
        <sz val="12"/>
        <rFont val="Times New Roman"/>
        <family val="1"/>
      </rPr>
      <t>x</t>
    </r>
    <r>
      <rPr>
        <sz val="12"/>
        <rFont val="細明體"/>
        <family val="3"/>
        <charset val="136"/>
      </rPr>
      <t>所預測</t>
    </r>
    <r>
      <rPr>
        <sz val="12"/>
        <rFont val="Times New Roman"/>
        <family val="1"/>
      </rPr>
      <t>y</t>
    </r>
    <r>
      <rPr>
        <sz val="12"/>
        <rFont val="細明體"/>
        <family val="3"/>
        <charset val="136"/>
      </rPr>
      <t>值時所產生的標準差</t>
    </r>
    <phoneticPr fontId="2" type="noConversion"/>
  </si>
  <si>
    <t>STEYX(known_y's,known_x's)</t>
  </si>
  <si>
    <t>LOGEST</t>
  </si>
  <si>
    <t>傳回指數趨勢的參數</t>
  </si>
  <si>
    <t>LOGEST(known_y's,known_x's,const,stats)</t>
  </si>
  <si>
    <t>9-11</t>
    <phoneticPr fontId="2" type="noConversion"/>
  </si>
  <si>
    <t>FORECAST</t>
  </si>
  <si>
    <t>傳回線性趨向上的一個值</t>
  </si>
  <si>
    <t>FORECAST(x,known_y's,known_x's)</t>
  </si>
  <si>
    <t>趨勢</t>
  </si>
  <si>
    <t>9-9</t>
    <phoneticPr fontId="2" type="noConversion"/>
  </si>
  <si>
    <t>TREND</t>
  </si>
  <si>
    <t>傳回線性趨勢線上的值</t>
  </si>
  <si>
    <t>TREND(known_y's,known_x's,new_x's,const)</t>
  </si>
  <si>
    <t>9-10</t>
  </si>
  <si>
    <t>GROWTH</t>
  </si>
  <si>
    <t>傳回指數趨勢線上的值</t>
    <phoneticPr fontId="2" type="noConversion"/>
  </si>
  <si>
    <t>GROWTH(known_y's,known_x's,new_x's,const)</t>
  </si>
  <si>
    <t>9-12</t>
    <phoneticPr fontId="2" type="noConversion"/>
  </si>
  <si>
    <t>GAMMALN</t>
  </si>
  <si>
    <r>
      <t>傳回伽瑪函數的自然對數，</t>
    </r>
    <r>
      <rPr>
        <sz val="12"/>
        <rFont val="Times New Roman"/>
        <family val="1"/>
      </rPr>
      <t>Γ(x)</t>
    </r>
    <phoneticPr fontId="2" type="noConversion"/>
  </si>
  <si>
    <t>GAMMALN(x)</t>
  </si>
  <si>
    <t>自然對數</t>
  </si>
  <si>
    <t>FISHER</t>
  </si>
  <si>
    <t>傳回費雪轉換</t>
    <phoneticPr fontId="2" type="noConversion"/>
  </si>
  <si>
    <t>FISHER(x)</t>
  </si>
  <si>
    <t>費雪轉換</t>
  </si>
  <si>
    <t>FISHERINV</t>
  </si>
  <si>
    <t>傳回費雪轉換的反值</t>
  </si>
  <si>
    <t>FISHERINV(y)</t>
  </si>
  <si>
    <t>PERMUT</t>
  </si>
  <si>
    <t>傳回指定物件數的排列數</t>
    <phoneticPr fontId="2" type="noConversion"/>
  </si>
  <si>
    <t>PERMUT(number,number_chosen)</t>
  </si>
  <si>
    <t>排列數</t>
  </si>
  <si>
    <t>STANDARDIZE</t>
  </si>
  <si>
    <t>傳回一個常態化數值</t>
    <phoneticPr fontId="2" type="noConversion"/>
  </si>
  <si>
    <t>STANDARDIZE(x,mean,standard_dev)</t>
  </si>
  <si>
    <t>常態化數值</t>
  </si>
  <si>
    <t>統計方式　　　　　　</t>
  </si>
  <si>
    <t>　使用函數（或公式）</t>
  </si>
  <si>
    <t>各科總分　　　　　　</t>
  </si>
  <si>
    <t>=SUM(範圍)</t>
  </si>
  <si>
    <t>算術平均值　　　　　</t>
  </si>
  <si>
    <t>=AVERAGE(範圍)</t>
  </si>
  <si>
    <t>加權平均成績　　　　</t>
  </si>
  <si>
    <t>=SUMPRODUCT(範圍,學分)/SUM(範圍)</t>
  </si>
  <si>
    <t>全距　　　　　　　　</t>
  </si>
  <si>
    <t>=MAX(範圍)-MIN(範圍)</t>
  </si>
  <si>
    <t>中位數　　　　　　　</t>
  </si>
  <si>
    <t>=MEDIAN(範圍)</t>
  </si>
  <si>
    <t>眾數　　　　　　　　</t>
  </si>
  <si>
    <t>=MODE(範圍)</t>
  </si>
  <si>
    <t>第 1 個四分位數　　　</t>
  </si>
  <si>
    <t>=QUARTILE(範圍,1)</t>
  </si>
  <si>
    <t>第 2 個四分位數　　　</t>
  </si>
  <si>
    <t>=QUARTILE(範圍,2)</t>
  </si>
  <si>
    <t>第 3 個四分位數　　　</t>
  </si>
  <si>
    <t>=QUARTILE(範圍,3)</t>
  </si>
  <si>
    <t>第 3 個十分位數　　　</t>
  </si>
  <si>
    <t>=PERCENTILE(範圍,0.3)</t>
  </si>
  <si>
    <t>第 6 個十分位數　　　</t>
  </si>
  <si>
    <t>=PERCENTILE(範圍,0.6)</t>
  </si>
  <si>
    <t>第 25 個百分位數　　</t>
  </si>
  <si>
    <t>=PERCENTILE(範圍,0.25)</t>
  </si>
  <si>
    <t>第 75 個百分位數　　</t>
  </si>
  <si>
    <t>=PERCENTILE(範圍,0.75)</t>
  </si>
  <si>
    <t>調和平均數　　　　　</t>
  </si>
  <si>
    <t>=HARMEAN(範圍)</t>
  </si>
  <si>
    <t> 20% 縮減式平均值　</t>
  </si>
  <si>
    <t>=TRIMMEAN(範圍,0.2)</t>
  </si>
  <si>
    <t>平均偏差值　　　　　</t>
  </si>
  <si>
    <t>=AVEDEV(範圍)</t>
  </si>
  <si>
    <t>母體標準差　　　　　</t>
  </si>
  <si>
    <t>=STDEVP(範圍)</t>
  </si>
  <si>
    <t>樣本的標準差　　　　</t>
  </si>
  <si>
    <t>=STDEV(範圍)</t>
  </si>
  <si>
    <r>
      <t>=STDEVP(</t>
    </r>
    <r>
      <rPr>
        <sz val="12"/>
        <color indexed="12"/>
        <rFont val="細明體"/>
        <family val="3"/>
        <charset val="136"/>
      </rPr>
      <t>範圍</t>
    </r>
    <r>
      <rPr>
        <sz val="12"/>
        <color indexed="12"/>
        <rFont val="Times New Roman"/>
        <family val="1"/>
      </rPr>
      <t>)</t>
    </r>
    <phoneticPr fontId="2" type="noConversion"/>
  </si>
  <si>
    <t>變異係數</t>
    <phoneticPr fontId="2" type="noConversion"/>
  </si>
  <si>
    <r>
      <t>=STDEVP(</t>
    </r>
    <r>
      <rPr>
        <sz val="12"/>
        <color indexed="10"/>
        <rFont val="細明體"/>
        <family val="3"/>
        <charset val="136"/>
      </rPr>
      <t>範圍</t>
    </r>
    <r>
      <rPr>
        <sz val="12"/>
        <color indexed="10"/>
        <rFont val="Times New Roman"/>
        <family val="1"/>
      </rPr>
      <t>)/AVERAGE(</t>
    </r>
    <r>
      <rPr>
        <sz val="12"/>
        <color indexed="10"/>
        <rFont val="細明體"/>
        <family val="3"/>
        <charset val="136"/>
      </rPr>
      <t>範圍</t>
    </r>
    <r>
      <rPr>
        <sz val="12"/>
        <color indexed="10"/>
        <rFont val="Times New Roman"/>
        <family val="1"/>
      </rPr>
      <t>)</t>
    </r>
    <phoneticPr fontId="2" type="noConversion"/>
  </si>
  <si>
    <t>生產之實例</t>
  </si>
  <si>
    <t>體操評分</t>
  </si>
  <si>
    <t>分組資料之次數分配</t>
  </si>
  <si>
    <t>字串資料</t>
  </si>
  <si>
    <t>計算累計人數及百分比</t>
  </si>
  <si>
    <t>利用『直方圖』求次數分配並繪圖</t>
  </si>
  <si>
    <t>連續性數值資料</t>
  </si>
  <si>
    <r>
      <t>COUNT(</t>
    </r>
    <r>
      <rPr>
        <b/>
        <sz val="12"/>
        <color rgb="FF486113"/>
        <rFont val="微軟正黑體"/>
        <family val="2"/>
        <charset val="136"/>
      </rPr>
      <t>範圍</t>
    </r>
    <r>
      <rPr>
        <b/>
        <sz val="12"/>
        <color rgb="FF486113"/>
        <rFont val="Trebuchet MS"/>
        <family val="2"/>
      </rPr>
      <t>1</t>
    </r>
    <r>
      <rPr>
        <sz val="12"/>
        <color rgb="FF486113"/>
        <rFont val="Trebuchet MS"/>
        <family val="2"/>
      </rPr>
      <t>,[</t>
    </r>
    <r>
      <rPr>
        <sz val="12"/>
        <color rgb="FF486113"/>
        <rFont val="微軟正黑體"/>
        <family val="2"/>
        <charset val="136"/>
      </rPr>
      <t>範圍</t>
    </r>
    <r>
      <rPr>
        <sz val="12"/>
        <color rgb="FF486113"/>
        <rFont val="Trebuchet MS"/>
        <family val="2"/>
      </rPr>
      <t>2], ...</t>
    </r>
    <r>
      <rPr>
        <b/>
        <sz val="12"/>
        <color rgb="FF486113"/>
        <rFont val="Trebuchet MS"/>
        <family val="2"/>
      </rPr>
      <t>)</t>
    </r>
  </si>
  <si>
    <r>
      <t>COUNT(value1</t>
    </r>
    <r>
      <rPr>
        <sz val="12"/>
        <color rgb="FF486113"/>
        <rFont val="Trebuchet MS"/>
        <family val="2"/>
      </rPr>
      <t>,[value2], ...</t>
    </r>
    <r>
      <rPr>
        <b/>
        <sz val="12"/>
        <color rgb="FF486113"/>
        <rFont val="Trebuchet MS"/>
        <family val="2"/>
      </rPr>
      <t>)</t>
    </r>
  </si>
  <si>
    <r>
      <t>COUNTA(</t>
    </r>
    <r>
      <rPr>
        <b/>
        <sz val="12"/>
        <color rgb="FF486113"/>
        <rFont val="微軟正黑體"/>
        <family val="2"/>
        <charset val="136"/>
      </rPr>
      <t>範圍</t>
    </r>
    <r>
      <rPr>
        <b/>
        <sz val="12"/>
        <color rgb="FF486113"/>
        <rFont val="Trebuchet MS"/>
        <family val="2"/>
      </rPr>
      <t>1</t>
    </r>
    <r>
      <rPr>
        <sz val="12"/>
        <color rgb="FF486113"/>
        <rFont val="Trebuchet MS"/>
        <family val="2"/>
      </rPr>
      <t>,[</t>
    </r>
    <r>
      <rPr>
        <sz val="12"/>
        <color rgb="FF486113"/>
        <rFont val="微軟正黑體"/>
        <family val="2"/>
        <charset val="136"/>
      </rPr>
      <t>範圍</t>
    </r>
    <r>
      <rPr>
        <sz val="12"/>
        <color rgb="FF486113"/>
        <rFont val="Trebuchet MS"/>
        <family val="2"/>
      </rPr>
      <t>2], ...</t>
    </r>
    <r>
      <rPr>
        <b/>
        <sz val="12"/>
        <color rgb="FF486113"/>
        <rFont val="Trebuchet MS"/>
        <family val="2"/>
      </rPr>
      <t>)</t>
    </r>
  </si>
  <si>
    <r>
      <t>COUNTA(value1</t>
    </r>
    <r>
      <rPr>
        <sz val="12"/>
        <color rgb="FF486113"/>
        <rFont val="Trebuchet MS"/>
        <family val="2"/>
      </rPr>
      <t>,[value2], ...</t>
    </r>
    <r>
      <rPr>
        <b/>
        <sz val="12"/>
        <color rgb="FF486113"/>
        <rFont val="Trebuchet MS"/>
        <family val="2"/>
      </rPr>
      <t>)</t>
    </r>
  </si>
  <si>
    <t>描述</t>
  </si>
  <si>
    <t>AVEDEV 函數</t>
  </si>
  <si>
    <t>根據資料點的平均值，傳回資料點絕對誤差的平均值</t>
  </si>
  <si>
    <t>AVERAGE 函數</t>
  </si>
  <si>
    <t>AVERAGEA 函數</t>
  </si>
  <si>
    <t>AVERAGEIF 函數</t>
  </si>
  <si>
    <t>傳回範圍中符合指定準則之所有儲存格的平均值 (算術平均值)</t>
  </si>
  <si>
    <t>AVERAGEIFS 函數</t>
  </si>
  <si>
    <t>傳回符合多個準則之所有儲存格的平均值 (算術平均值)</t>
  </si>
  <si>
    <t>BETA.DIST 函數</t>
  </si>
  <si>
    <t>傳回 Beta 累加分配函數</t>
  </si>
  <si>
    <t>BETA.INV 函數</t>
  </si>
  <si>
    <t>傳回指定 Beta 分配之累加分配函數的反函數值</t>
  </si>
  <si>
    <t>BINOM.DIST 函數</t>
  </si>
  <si>
    <t>傳回在特定次數的二項分配實驗中，實驗成功的機率</t>
  </si>
  <si>
    <t>BINOM.DIST.RANGE 函數</t>
  </si>
  <si>
    <t>使用二項分配傳回實驗結果的機率</t>
  </si>
  <si>
    <t>BINOM.INV 函數</t>
  </si>
  <si>
    <t>傳回累加二項分配小於或等於臨界值的最小值</t>
  </si>
  <si>
    <t>CHISQ.DIST 函數</t>
  </si>
  <si>
    <t>傳回累加 Beta 機率密度函數</t>
  </si>
  <si>
    <t>CHISQ.DIST.RT 函數</t>
  </si>
  <si>
    <t>傳回卡方分配的單尾機率</t>
  </si>
  <si>
    <t>CHISQ.INV 函數</t>
  </si>
  <si>
    <t>CHISQ.INV.RT 函數</t>
  </si>
  <si>
    <t>傳回卡方分配之單尾機率的反函數值</t>
  </si>
  <si>
    <t>CHISQ.TEST 函數</t>
  </si>
  <si>
    <t>傳回獨立性檢定的結果</t>
  </si>
  <si>
    <t>CONFIDENCE.NORM 函數</t>
  </si>
  <si>
    <t>傳回母體平均值的信賴區間</t>
  </si>
  <si>
    <t>CONFIDENCE.T 函數</t>
  </si>
  <si>
    <t>傳回 Student T 分配下，母體平均值的信賴區間</t>
  </si>
  <si>
    <t>CORREL 函數</t>
  </si>
  <si>
    <t>傳回兩個資料集之間的相關係數</t>
  </si>
  <si>
    <t>COUNT 函數</t>
  </si>
  <si>
    <t>計算引數清單中數字的個數</t>
  </si>
  <si>
    <t>COUNTA 函數</t>
  </si>
  <si>
    <t>計算引數清單中值的個數</t>
  </si>
  <si>
    <t>COUNTBLANK 函數</t>
  </si>
  <si>
    <t>計算範圍中空白儲存格的個數</t>
  </si>
  <si>
    <t>COUNTIF 函數</t>
  </si>
  <si>
    <t>計算範圍中符合指定準則的儲存格個數</t>
  </si>
  <si>
    <t>COUNTIFS 函數</t>
  </si>
  <si>
    <t>計算範圍中符合多個準則的儲存格個數</t>
  </si>
  <si>
    <t>COVARIANCE.P 函數</t>
  </si>
  <si>
    <t>傳回共變數，即成對誤差乘積的平均值</t>
  </si>
  <si>
    <t>COVARIANCE.S 函數</t>
  </si>
  <si>
    <t>傳回樣本共變數，也就是兩個資料集中各個成對資料點的差異乘積平均值</t>
  </si>
  <si>
    <t>DEVSQ 函數</t>
  </si>
  <si>
    <t>傳回誤差的平方和</t>
  </si>
  <si>
    <t>EXPON.DIST 函數</t>
  </si>
  <si>
    <t>F.DIST 函數</t>
  </si>
  <si>
    <t>傳回 F 機率分配</t>
  </si>
  <si>
    <t>F.DIST.RT 函數</t>
  </si>
  <si>
    <t>F.INV 函數</t>
  </si>
  <si>
    <t>傳回 F 機率分配的反函數值</t>
  </si>
  <si>
    <t>F.INV.RT 函數</t>
  </si>
  <si>
    <t>F.TEST 函數</t>
  </si>
  <si>
    <t>傳回 F 檢定的結果</t>
  </si>
  <si>
    <t>FISHER 函數</t>
  </si>
  <si>
    <t>傳回費雪轉換</t>
  </si>
  <si>
    <t>FISHERINV 函數</t>
  </si>
  <si>
    <t>傳回費雪轉換的反函數值</t>
  </si>
  <si>
    <t>FORECAST 函數</t>
  </si>
  <si>
    <t>傳回線性趨勢上的值</t>
  </si>
  <si>
    <t>FREQUENCY 函數</t>
  </si>
  <si>
    <t>以垂直陣列傳回頻率分配</t>
  </si>
  <si>
    <t>GAMMA 函數</t>
  </si>
  <si>
    <t>傳回伽瑪函數值</t>
  </si>
  <si>
    <t>GAMMA.DIST 函數</t>
  </si>
  <si>
    <t>GAMMA.INV 函數</t>
  </si>
  <si>
    <t>傳回伽瑪累加分配的反函數值</t>
  </si>
  <si>
    <t>GAMMALN 函數</t>
  </si>
  <si>
    <t>傳回伽瑪函數 Γ(x) 的自然對數</t>
  </si>
  <si>
    <t>GAMMALN.PRECISE 函數</t>
  </si>
  <si>
    <t>GAUSS 函數</t>
  </si>
  <si>
    <t>傳回較標準常態累加分配小 0.5 的值</t>
  </si>
  <si>
    <t>GEOMEAN 函數</t>
  </si>
  <si>
    <t>傳回幾何平均值</t>
  </si>
  <si>
    <t>GROWTH 函數</t>
  </si>
  <si>
    <t>傳回指數趨勢上的值</t>
  </si>
  <si>
    <t>HARMEAN 函數</t>
  </si>
  <si>
    <t>傳回調和平均數</t>
  </si>
  <si>
    <t>HYPGEOM.DIST 函數</t>
  </si>
  <si>
    <t>INTERCEPT 函數</t>
  </si>
  <si>
    <t>傳回線性迴歸線的截距</t>
  </si>
  <si>
    <t>KURT 函數</t>
  </si>
  <si>
    <t>傳回資料集的峰度值</t>
  </si>
  <si>
    <t>LARGE 函數</t>
  </si>
  <si>
    <t>傳回資料集中第 K 個最大值</t>
  </si>
  <si>
    <t>LINEST 函數</t>
  </si>
  <si>
    <t>傳回線性趨勢的參數</t>
  </si>
  <si>
    <t>LOGEST 函數</t>
  </si>
  <si>
    <t>LOGNORM.DIST 函數</t>
  </si>
  <si>
    <t>傳回累加對數常態分配</t>
  </si>
  <si>
    <t>LOGNORM.INV 函數</t>
  </si>
  <si>
    <t>傳回對數常態累加分配的反函數值</t>
  </si>
  <si>
    <t>MAX 函數</t>
  </si>
  <si>
    <t>傳回引數清單中的最大值</t>
  </si>
  <si>
    <t>MAXA 函數</t>
  </si>
  <si>
    <t>MEDIAN 函數</t>
  </si>
  <si>
    <t>MIN 函數</t>
  </si>
  <si>
    <t>傳回引數清單中的最小值</t>
  </si>
  <si>
    <t>MINA 函數</t>
  </si>
  <si>
    <t>MODE.MULT 函數</t>
  </si>
  <si>
    <t>傳回陣列或資料範圍中最常出現或重複之值的垂直陣列</t>
  </si>
  <si>
    <t>MODE.SNGL 函數</t>
  </si>
  <si>
    <t>傳回資料集中最常見的值</t>
  </si>
  <si>
    <t>NEGBINOM.DIST 函數</t>
  </si>
  <si>
    <t>NORM.DIST 函數</t>
  </si>
  <si>
    <t>傳回常態累加分配</t>
  </si>
  <si>
    <t>NORM.INV 函數</t>
  </si>
  <si>
    <t>傳回常態累加分配的反函數值</t>
  </si>
  <si>
    <t>NORM.S.DIST 函數</t>
  </si>
  <si>
    <t>傳回標準常態累加分配</t>
  </si>
  <si>
    <t>NORM.S.INV 函數</t>
  </si>
  <si>
    <t>傳回標準常態累加分配的反函數值</t>
  </si>
  <si>
    <t>PEARSON 函數</t>
  </si>
  <si>
    <t>傳回皮耳森積差相關係數</t>
  </si>
  <si>
    <t>PERCENTILE.EXC 函數</t>
  </si>
  <si>
    <t>傳回範圍中第 K 個百分位數的值，其中 K 的範圍在 0 到 1 之間 (不含 0 和 1)</t>
  </si>
  <si>
    <t>PERCENTILE.INC 函數</t>
  </si>
  <si>
    <t>傳回範圍中第 K 個百分位數的值</t>
  </si>
  <si>
    <t>PERCENTRANK.EXC 函數</t>
  </si>
  <si>
    <t>傳回某數值在資料集內的排名，以資料集的百分比 (0 到 1，不含 0 和 1) 表示</t>
  </si>
  <si>
    <t>PERCENTRANK.INC 函數</t>
  </si>
  <si>
    <t>傳回值在資料集中的百分比排名</t>
  </si>
  <si>
    <t>PERMUT 函數</t>
  </si>
  <si>
    <t>傳回指定物件數的排列方式數目</t>
  </si>
  <si>
    <t>PERMUTATIONA 函數</t>
  </si>
  <si>
    <t>傳回可以從總物件選取之指定物件數的排列方式數目 (含重複)</t>
  </si>
  <si>
    <t>PHI 函數</t>
  </si>
  <si>
    <t>傳回標準常態分配密度函數的值</t>
  </si>
  <si>
    <t>POISSON.DIST 函數</t>
  </si>
  <si>
    <t>PROB 函數</t>
  </si>
  <si>
    <t>傳回範圍中的值落在上下限之間的機率</t>
  </si>
  <si>
    <t>QUARTILE.EXC 函數</t>
  </si>
  <si>
    <t>傳回資料集的四分位數，以 0 到 1 之間 (不含 0 和 1) 的百分位數值為根據</t>
  </si>
  <si>
    <t>QUARTILE.INC 函數</t>
  </si>
  <si>
    <t>傳回資料集的四分位數</t>
  </si>
  <si>
    <t>RANK.AVG 函數</t>
  </si>
  <si>
    <t>傳回數字在一數列中的排名</t>
  </si>
  <si>
    <t>RANK.EQ 函數</t>
  </si>
  <si>
    <t>RSQ 函數</t>
  </si>
  <si>
    <t>SKEW 函數</t>
  </si>
  <si>
    <t>傳回分配的偏態</t>
  </si>
  <si>
    <t>SKEW.P 函數</t>
  </si>
  <si>
    <t>根據母體傳回分配的偏態：表示分配以其平均值為中心的不對稱程度</t>
  </si>
  <si>
    <t>SLOPE 函數</t>
  </si>
  <si>
    <t>傳回線性迴歸線的斜率</t>
  </si>
  <si>
    <t>SMALL 函數</t>
  </si>
  <si>
    <t>傳回資料集中第 K 個最小值</t>
  </si>
  <si>
    <t>STANDARDIZE 函數</t>
  </si>
  <si>
    <t>傳回常態化的值</t>
  </si>
  <si>
    <t>STDEV.P 函數</t>
  </si>
  <si>
    <t>STDEV.S 函數</t>
  </si>
  <si>
    <t>根據樣本來估算標準差</t>
  </si>
  <si>
    <t>STDEVA 函數</t>
  </si>
  <si>
    <t>STDEVPA 函數</t>
  </si>
  <si>
    <t>STEYX 函數</t>
  </si>
  <si>
    <t>傳回迴歸分析中為每個 x 所預測之 y 值的標準誤差</t>
  </si>
  <si>
    <t>T.DIST 函數</t>
  </si>
  <si>
    <t>傳回 Student T 分配的百分點 (機率)</t>
  </si>
  <si>
    <t>T.DIST.2T 函數</t>
  </si>
  <si>
    <t>T.DIST.RT 函數</t>
  </si>
  <si>
    <t>傳回 Student T 分配</t>
  </si>
  <si>
    <t>T.INV 函數</t>
  </si>
  <si>
    <t>傳回以機率和自由度函數表示之 Student T 分配的 T 值</t>
  </si>
  <si>
    <t>T.INV.2T 函數</t>
  </si>
  <si>
    <t>傳回 Student T 分配的反函數值</t>
  </si>
  <si>
    <t>T.TEST 函數</t>
  </si>
  <si>
    <t>傳回與 Student T 檢定相關的機率</t>
  </si>
  <si>
    <t>TREND 函數</t>
  </si>
  <si>
    <t>TRIMMEAN 函數</t>
  </si>
  <si>
    <t>傳回資料集內部的平均值</t>
  </si>
  <si>
    <t>VAR.P 函數</t>
  </si>
  <si>
    <t>VAR.S 函數</t>
  </si>
  <si>
    <t>根據樣本來估算變異數</t>
  </si>
  <si>
    <t>VARA 函數</t>
  </si>
  <si>
    <t>根據樣本來估算變異數，包含數字、文字和邏輯值</t>
  </si>
  <si>
    <t>VARPA 函數</t>
  </si>
  <si>
    <t>WEIBULL.DIST 函數</t>
  </si>
  <si>
    <t>傳回 Weibull 分配</t>
  </si>
  <si>
    <t>Z.TEST 函數</t>
  </si>
  <si>
    <t>傳回 Z 檢定的單尾機率值</t>
  </si>
  <si>
    <t>類別</t>
    <phoneticPr fontId="2" type="noConversion"/>
  </si>
  <si>
    <t>new</t>
    <phoneticPr fontId="2" type="noConversion"/>
  </si>
  <si>
    <t xml:space="preserve">  ←  =SUMIF(A2:A8,"門市",C2:C8)/COUNTIF(A2:A8,"門市")</t>
  </si>
  <si>
    <t xml:space="preserve">  ←  =SUMIF(A2:A8,"業務",C2:C8)/COUNTIF(A2:A8,"業務")</t>
  </si>
  <si>
    <t>極大值-練習</t>
  </si>
  <si>
    <t>姓名</t>
    <phoneticPr fontId="2" type="noConversion"/>
  </si>
  <si>
    <t>成績</t>
    <phoneticPr fontId="2" type="noConversion"/>
  </si>
  <si>
    <t>李碧華</t>
    <phoneticPr fontId="2" type="noConversion"/>
  </si>
  <si>
    <t>林淑芬</t>
  </si>
  <si>
    <t>王嘉育</t>
  </si>
  <si>
    <t>缺考　</t>
    <phoneticPr fontId="2" type="noConversion"/>
  </si>
  <si>
    <t>吳育仁</t>
  </si>
  <si>
    <t>呂姿瀅</t>
  </si>
  <si>
    <t>孫國華</t>
  </si>
  <si>
    <t>李慶昭</t>
    <phoneticPr fontId="2" type="noConversion"/>
  </si>
  <si>
    <t>求成績欄之極大值</t>
    <phoneticPr fontId="2" type="noConversion"/>
  </si>
  <si>
    <t xml:space="preserve">  ←  =MAXA(B2:B8)</t>
    <phoneticPr fontId="2" type="noConversion"/>
  </si>
  <si>
    <t xml:space="preserve">  ←  =MAX(B2:B8)</t>
    <phoneticPr fontId="2" type="noConversion"/>
  </si>
  <si>
    <t>N/A</t>
    <phoneticPr fontId="2" type="noConversion"/>
  </si>
  <si>
    <t>求極大值</t>
    <phoneticPr fontId="2" type="noConversion"/>
  </si>
  <si>
    <t xml:space="preserve">  ←  =MAXA(A14:E14)</t>
    <phoneticPr fontId="2" type="noConversion"/>
  </si>
  <si>
    <t xml:space="preserve">  ←  =MAX(A14:E14)</t>
    <phoneticPr fontId="2" type="noConversion"/>
  </si>
  <si>
    <t>答案數</t>
    <phoneticPr fontId="2" type="noConversion"/>
  </si>
  <si>
    <t>%</t>
    <phoneticPr fontId="2" type="noConversion"/>
  </si>
  <si>
    <t>61~</t>
    <phoneticPr fontId="4" type="noConversion"/>
  </si>
  <si>
    <t>71~</t>
    <phoneticPr fontId="4" type="noConversion"/>
  </si>
  <si>
    <t>81~</t>
    <phoneticPr fontId="4" type="noConversion"/>
  </si>
  <si>
    <t>合計</t>
    <phoneticPr fontId="4" type="noConversion"/>
  </si>
  <si>
    <t>成績</t>
    <phoneticPr fontId="4" type="noConversion"/>
  </si>
  <si>
    <t>次數</t>
    <phoneticPr fontId="4" type="noConversion"/>
  </si>
  <si>
    <t>百分比</t>
    <phoneticPr fontId="4" type="noConversion"/>
  </si>
  <si>
    <t>0~</t>
    <phoneticPr fontId="4" type="noConversion"/>
  </si>
  <si>
    <t>期中</t>
  </si>
  <si>
    <t>期末</t>
  </si>
  <si>
    <t>一週飲料錢</t>
  </si>
  <si>
    <t>楊珮茹</t>
    <phoneticPr fontId="4" type="noConversion"/>
  </si>
  <si>
    <t>楊智維</t>
    <phoneticPr fontId="4" type="noConversion"/>
  </si>
  <si>
    <t>男合計</t>
    <phoneticPr fontId="4" type="noConversion"/>
  </si>
  <si>
    <t>呂麗芬</t>
    <phoneticPr fontId="4" type="noConversion"/>
  </si>
  <si>
    <t>女合計</t>
    <phoneticPr fontId="4" type="noConversion"/>
  </si>
  <si>
    <t>梁美玲</t>
    <phoneticPr fontId="4" type="noConversion"/>
  </si>
  <si>
    <t>劉虹伶</t>
    <phoneticPr fontId="4" type="noConversion"/>
  </si>
  <si>
    <t>林明珍</t>
    <phoneticPr fontId="4" type="noConversion"/>
  </si>
  <si>
    <t>杜天耀</t>
    <phoneticPr fontId="4" type="noConversion"/>
  </si>
  <si>
    <t>王慧茱</t>
    <phoneticPr fontId="4" type="noConversion"/>
  </si>
  <si>
    <t>邱正宏</t>
    <phoneticPr fontId="4" type="noConversion"/>
  </si>
  <si>
    <t>NO</t>
    <phoneticPr fontId="2" type="noConversion"/>
  </si>
  <si>
    <t>S01</t>
    <phoneticPr fontId="2" type="noConversion"/>
  </si>
  <si>
    <t>S02</t>
  </si>
  <si>
    <t>S04</t>
  </si>
  <si>
    <t>S05</t>
  </si>
  <si>
    <t>S06</t>
  </si>
  <si>
    <t>S07</t>
  </si>
  <si>
    <t>S09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</si>
  <si>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</si>
  <si>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</si>
  <si>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</si>
  <si>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</si>
  <si>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</si>
  <si>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</si>
  <si>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</si>
  <si>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</si>
  <si>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</si>
  <si>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</si>
  <si>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S21</t>
  </si>
  <si>
    <t>S22</t>
  </si>
  <si>
    <t>S23</t>
  </si>
  <si>
    <t>S25</t>
  </si>
  <si>
    <t>S27</t>
  </si>
  <si>
    <t>S28</t>
  </si>
  <si>
    <t>S29</t>
  </si>
  <si>
    <t>S30</t>
  </si>
  <si>
    <t>S31</t>
  </si>
  <si>
    <t>S32</t>
  </si>
  <si>
    <t>S33</t>
  </si>
  <si>
    <t>S34</t>
  </si>
  <si>
    <t>S36</t>
  </si>
  <si>
    <t>S37</t>
  </si>
  <si>
    <t>S38</t>
  </si>
  <si>
    <t>S40</t>
  </si>
  <si>
    <t>S41</t>
  </si>
  <si>
    <t>S42</t>
  </si>
  <si>
    <t>S44</t>
  </si>
  <si>
    <t>S45</t>
  </si>
  <si>
    <t>郭大維</t>
  </si>
  <si>
    <t>黃珮姍</t>
  </si>
  <si>
    <t>許家智豪</t>
  </si>
  <si>
    <t>鄭彥廷</t>
  </si>
  <si>
    <t>林小羽</t>
  </si>
  <si>
    <t>張雯雯</t>
  </si>
  <si>
    <t>張芷寧</t>
  </si>
  <si>
    <r>
      <t>統計函數</t>
    </r>
    <r>
      <rPr>
        <b/>
        <sz val="16"/>
        <color rgb="FF0070C0"/>
        <rFont val="Trebuchet MS"/>
        <family val="2"/>
      </rPr>
      <t>(</t>
    </r>
    <r>
      <rPr>
        <b/>
        <sz val="16"/>
        <color rgb="FF0070C0"/>
        <rFont val="微軟正黑體"/>
        <family val="2"/>
        <charset val="136"/>
      </rPr>
      <t>一</t>
    </r>
    <r>
      <rPr>
        <b/>
        <sz val="16"/>
        <color rgb="FF0070C0"/>
        <rFont val="Trebuchet MS"/>
        <family val="2"/>
      </rPr>
      <t>)</t>
    </r>
    <phoneticPr fontId="2" type="noConversion"/>
  </si>
  <si>
    <r>
      <t>平均絕對差</t>
    </r>
    <r>
      <rPr>
        <sz val="12"/>
        <color rgb="FF0070C0"/>
        <rFont val="Trebuchet MS"/>
        <family val="2"/>
      </rPr>
      <t>AVEDEV()</t>
    </r>
  </si>
  <si>
    <r>
      <t>筆數</t>
    </r>
    <r>
      <rPr>
        <sz val="12"/>
        <color rgb="FF0070C0"/>
        <rFont val="Trebuchet MS"/>
        <family val="2"/>
      </rPr>
      <t>COUNT()</t>
    </r>
    <r>
      <rPr>
        <sz val="12"/>
        <color rgb="FF0070C0"/>
        <rFont val="微軟正黑體"/>
        <family val="2"/>
        <charset val="136"/>
      </rPr>
      <t>與</t>
    </r>
    <r>
      <rPr>
        <sz val="12"/>
        <color rgb="FF0070C0"/>
        <rFont val="Trebuchet MS"/>
        <family val="2"/>
      </rPr>
      <t>COUNTA()</t>
    </r>
  </si>
  <si>
    <r>
      <t>依條件算筆數</t>
    </r>
    <r>
      <rPr>
        <sz val="12"/>
        <color rgb="FF0070C0"/>
        <rFont val="Trebuchet MS"/>
        <family val="2"/>
      </rPr>
      <t>COUNTIF()</t>
    </r>
  </si>
  <si>
    <r>
      <t>以</t>
    </r>
    <r>
      <rPr>
        <sz val="12"/>
        <color rgb="FF0070C0"/>
        <rFont val="Trebuchet MS"/>
        <family val="2"/>
      </rPr>
      <t>COUNTIF()</t>
    </r>
    <r>
      <rPr>
        <sz val="12"/>
        <color rgb="FF0070C0"/>
        <rFont val="微軟正黑體"/>
        <family val="2"/>
        <charset val="136"/>
      </rPr>
      <t>求次數分配表</t>
    </r>
  </si>
  <si>
    <r>
      <t>計算空白儲存格</t>
    </r>
    <r>
      <rPr>
        <sz val="12"/>
        <color rgb="FF0070C0"/>
        <rFont val="Trebuchet MS"/>
        <family val="2"/>
      </rPr>
      <t>COUNTBLANK()</t>
    </r>
  </si>
  <si>
    <r>
      <t>依條件算加總</t>
    </r>
    <r>
      <rPr>
        <sz val="12"/>
        <color rgb="FF0070C0"/>
        <rFont val="Trebuchet MS"/>
        <family val="2"/>
      </rPr>
      <t>SUMIF()</t>
    </r>
  </si>
  <si>
    <r>
      <t>依條件求平均</t>
    </r>
    <r>
      <rPr>
        <sz val="12"/>
        <color rgb="FF0070C0"/>
        <rFont val="Trebuchet MS"/>
        <family val="2"/>
      </rPr>
      <t>AVERAGEIF()</t>
    </r>
  </si>
  <si>
    <r>
      <t>均數</t>
    </r>
    <r>
      <rPr>
        <sz val="12"/>
        <color rgb="FF0070C0"/>
        <rFont val="Trebuchet MS"/>
        <family val="2"/>
      </rPr>
      <t>AVERAGE()</t>
    </r>
    <r>
      <rPr>
        <sz val="12"/>
        <color rgb="FF0070C0"/>
        <rFont val="微軟正黑體"/>
        <family val="2"/>
        <charset val="136"/>
      </rPr>
      <t>與</t>
    </r>
    <r>
      <rPr>
        <sz val="12"/>
        <color rgb="FF0070C0"/>
        <rFont val="Trebuchet MS"/>
        <family val="2"/>
      </rPr>
      <t>AVERAGEA()</t>
    </r>
  </si>
  <si>
    <r>
      <t>極大</t>
    </r>
    <r>
      <rPr>
        <sz val="12"/>
        <color rgb="FF0070C0"/>
        <rFont val="Trebuchet MS"/>
        <family val="2"/>
      </rPr>
      <t>MAX()</t>
    </r>
    <r>
      <rPr>
        <sz val="12"/>
        <color rgb="FF0070C0"/>
        <rFont val="微軟正黑體"/>
        <family val="2"/>
        <charset val="136"/>
      </rPr>
      <t>與</t>
    </r>
    <r>
      <rPr>
        <sz val="12"/>
        <color rgb="FF0070C0"/>
        <rFont val="Trebuchet MS"/>
        <family val="2"/>
      </rPr>
      <t>MAXA()</t>
    </r>
  </si>
  <si>
    <r>
      <t>極小</t>
    </r>
    <r>
      <rPr>
        <sz val="12"/>
        <color rgb="FF0070C0"/>
        <rFont val="Trebuchet MS"/>
        <family val="2"/>
      </rPr>
      <t>MIN()</t>
    </r>
    <r>
      <rPr>
        <sz val="12"/>
        <color rgb="FF0070C0"/>
        <rFont val="微軟正黑體"/>
        <family val="2"/>
        <charset val="136"/>
      </rPr>
      <t>與</t>
    </r>
    <r>
      <rPr>
        <sz val="12"/>
        <color rgb="FF0070C0"/>
        <rFont val="Trebuchet MS"/>
        <family val="2"/>
      </rPr>
      <t>MINA()</t>
    </r>
  </si>
  <si>
    <r>
      <t>樣本標準差</t>
    </r>
    <r>
      <rPr>
        <sz val="12"/>
        <color rgb="FF0070C0"/>
        <rFont val="Trebuchet MS"/>
        <family val="2"/>
      </rPr>
      <t>STDEV()</t>
    </r>
    <r>
      <rPr>
        <sz val="12"/>
        <color rgb="FF0070C0"/>
        <rFont val="微軟正黑體"/>
        <family val="2"/>
        <charset val="136"/>
      </rPr>
      <t>、</t>
    </r>
    <r>
      <rPr>
        <sz val="12"/>
        <color rgb="FF0070C0"/>
        <rFont val="Trebuchet MS"/>
        <family val="2"/>
      </rPr>
      <t>STDEV.S()</t>
    </r>
    <r>
      <rPr>
        <sz val="12"/>
        <color rgb="FF0070C0"/>
        <rFont val="微軟正黑體"/>
        <family val="2"/>
        <charset val="136"/>
      </rPr>
      <t>與</t>
    </r>
    <r>
      <rPr>
        <sz val="12"/>
        <color rgb="FF0070C0"/>
        <rFont val="Trebuchet MS"/>
        <family val="2"/>
      </rPr>
      <t>STDEVA()</t>
    </r>
  </si>
  <si>
    <r>
      <t>母體標準差</t>
    </r>
    <r>
      <rPr>
        <sz val="12"/>
        <color rgb="FF0070C0"/>
        <rFont val="Trebuchet MS"/>
        <family val="2"/>
      </rPr>
      <t>STDEVP()</t>
    </r>
    <r>
      <rPr>
        <sz val="12"/>
        <color rgb="FF0070C0"/>
        <rFont val="微軟正黑體"/>
        <family val="2"/>
        <charset val="136"/>
      </rPr>
      <t>、</t>
    </r>
    <r>
      <rPr>
        <sz val="12"/>
        <color rgb="FF0070C0"/>
        <rFont val="Trebuchet MS"/>
        <family val="2"/>
      </rPr>
      <t>STDEV.P()</t>
    </r>
    <r>
      <rPr>
        <sz val="12"/>
        <color rgb="FF0070C0"/>
        <rFont val="微軟正黑體"/>
        <family val="2"/>
        <charset val="136"/>
      </rPr>
      <t>與</t>
    </r>
    <r>
      <rPr>
        <sz val="12"/>
        <color rgb="FF0070C0"/>
        <rFont val="Trebuchet MS"/>
        <family val="2"/>
      </rPr>
      <t>STDEVPA()</t>
    </r>
  </si>
  <si>
    <r>
      <t>樣本變異數</t>
    </r>
    <r>
      <rPr>
        <sz val="12"/>
        <color rgb="FF0070C0"/>
        <rFont val="Trebuchet MS"/>
        <family val="2"/>
      </rPr>
      <t>VAR()</t>
    </r>
    <r>
      <rPr>
        <sz val="12"/>
        <color rgb="FF0070C0"/>
        <rFont val="微軟正黑體"/>
        <family val="2"/>
        <charset val="136"/>
      </rPr>
      <t>、</t>
    </r>
    <r>
      <rPr>
        <sz val="12"/>
        <color rgb="FF0070C0"/>
        <rFont val="Trebuchet MS"/>
        <family val="2"/>
      </rPr>
      <t>VAR.S()</t>
    </r>
    <r>
      <rPr>
        <sz val="12"/>
        <color rgb="FF0070C0"/>
        <rFont val="微軟正黑體"/>
        <family val="2"/>
        <charset val="136"/>
      </rPr>
      <t>與</t>
    </r>
    <r>
      <rPr>
        <sz val="12"/>
        <color rgb="FF0070C0"/>
        <rFont val="Trebuchet MS"/>
        <family val="2"/>
      </rPr>
      <t>VARA()</t>
    </r>
  </si>
  <si>
    <r>
      <t>母體變異數</t>
    </r>
    <r>
      <rPr>
        <sz val="12"/>
        <color rgb="FF0070C0"/>
        <rFont val="Trebuchet MS"/>
        <family val="2"/>
      </rPr>
      <t>VARP()</t>
    </r>
    <r>
      <rPr>
        <sz val="12"/>
        <color rgb="FF0070C0"/>
        <rFont val="微軟正黑體"/>
        <family val="2"/>
        <charset val="136"/>
      </rPr>
      <t>、</t>
    </r>
    <r>
      <rPr>
        <sz val="12"/>
        <color rgb="FF0070C0"/>
        <rFont val="Trebuchet MS"/>
        <family val="2"/>
      </rPr>
      <t>VAR.P()</t>
    </r>
    <r>
      <rPr>
        <sz val="12"/>
        <color rgb="FF0070C0"/>
        <rFont val="微軟正黑體"/>
        <family val="2"/>
        <charset val="136"/>
      </rPr>
      <t>與</t>
    </r>
    <r>
      <rPr>
        <sz val="12"/>
        <color rgb="FF0070C0"/>
        <rFont val="Trebuchet MS"/>
        <family val="2"/>
      </rPr>
      <t>VARPA()</t>
    </r>
  </si>
  <si>
    <r>
      <t>排名次</t>
    </r>
    <r>
      <rPr>
        <sz val="12"/>
        <color rgb="FF0070C0"/>
        <rFont val="Trebuchet MS"/>
        <family val="2"/>
      </rPr>
      <t>RANK()</t>
    </r>
  </si>
  <si>
    <r>
      <t>同分同等級</t>
    </r>
    <r>
      <rPr>
        <sz val="12"/>
        <color rgb="FF0070C0"/>
        <rFont val="Trebuchet MS"/>
        <family val="2"/>
      </rPr>
      <t>RANK.EQ()</t>
    </r>
  </si>
  <si>
    <r>
      <t>平均等級</t>
    </r>
    <r>
      <rPr>
        <sz val="12"/>
        <color rgb="FF0070C0"/>
        <rFont val="Trebuchet MS"/>
        <family val="2"/>
      </rPr>
      <t>RANK.AVG()</t>
    </r>
  </si>
  <si>
    <r>
      <t>次數分配</t>
    </r>
    <r>
      <rPr>
        <sz val="12"/>
        <color rgb="FF0070C0"/>
        <rFont val="Trebuchet MS"/>
        <family val="2"/>
      </rPr>
      <t>FREQUENCY()</t>
    </r>
  </si>
  <si>
    <r>
      <t>眾數</t>
    </r>
    <r>
      <rPr>
        <sz val="12"/>
        <color rgb="FF0070C0"/>
        <rFont val="Trebuchet MS"/>
        <family val="2"/>
      </rPr>
      <t>MODE()</t>
    </r>
  </si>
  <si>
    <r>
      <t>中位數</t>
    </r>
    <r>
      <rPr>
        <sz val="12"/>
        <color rgb="FF0070C0"/>
        <rFont val="Trebuchet MS"/>
        <family val="2"/>
      </rPr>
      <t>MEDIAN()</t>
    </r>
  </si>
  <si>
    <r>
      <t>四分位數</t>
    </r>
    <r>
      <rPr>
        <sz val="12"/>
        <color rgb="FF0070C0"/>
        <rFont val="Trebuchet MS"/>
        <family val="2"/>
      </rPr>
      <t>QUARTILE()</t>
    </r>
  </si>
  <si>
    <r>
      <t>百分位數</t>
    </r>
    <r>
      <rPr>
        <sz val="12"/>
        <color rgb="FF0070C0"/>
        <rFont val="Trebuchet MS"/>
        <family val="2"/>
      </rPr>
      <t>PERCENTILE.INC()</t>
    </r>
  </si>
  <si>
    <r>
      <t>偏態</t>
    </r>
    <r>
      <rPr>
        <sz val="12"/>
        <color rgb="FF0070C0"/>
        <rFont val="Trebuchet MS"/>
        <family val="2"/>
      </rPr>
      <t>SKEW()</t>
    </r>
    <r>
      <rPr>
        <sz val="12"/>
        <color rgb="FF0070C0"/>
        <rFont val="微軟正黑體"/>
        <family val="2"/>
        <charset val="136"/>
      </rPr>
      <t>與</t>
    </r>
    <r>
      <rPr>
        <sz val="12"/>
        <color rgb="FF0070C0"/>
        <rFont val="Trebuchet MS"/>
        <family val="2"/>
      </rPr>
      <t>SKEW.P()</t>
    </r>
  </si>
  <si>
    <r>
      <t>峰度</t>
    </r>
    <r>
      <rPr>
        <sz val="12"/>
        <color rgb="FF0070C0"/>
        <rFont val="Trebuchet MS"/>
        <family val="2"/>
      </rPr>
      <t>KURT()</t>
    </r>
  </si>
  <si>
    <r>
      <t>去除極端值後求均數</t>
    </r>
    <r>
      <rPr>
        <sz val="12"/>
        <color rgb="FF0070C0"/>
        <rFont val="Trebuchet MS"/>
        <family val="2"/>
      </rPr>
      <t>TRIMMEAN()</t>
    </r>
  </si>
  <si>
    <r>
      <t>第</t>
    </r>
    <r>
      <rPr>
        <sz val="12"/>
        <color rgb="FF0070C0"/>
        <rFont val="Trebuchet MS"/>
        <family val="2"/>
      </rPr>
      <t>K</t>
    </r>
    <r>
      <rPr>
        <sz val="12"/>
        <color rgb="FF0070C0"/>
        <rFont val="微軟正黑體"/>
        <family val="2"/>
        <charset val="136"/>
      </rPr>
      <t>大的資料</t>
    </r>
    <r>
      <rPr>
        <sz val="12"/>
        <color rgb="FF0070C0"/>
        <rFont val="Trebuchet MS"/>
        <family val="2"/>
      </rPr>
      <t>LARGE()</t>
    </r>
  </si>
  <si>
    <r>
      <t>第</t>
    </r>
    <r>
      <rPr>
        <sz val="12"/>
        <color rgb="FF0070C0"/>
        <rFont val="Trebuchet MS"/>
        <family val="2"/>
      </rPr>
      <t>K</t>
    </r>
    <r>
      <rPr>
        <sz val="12"/>
        <color rgb="FF0070C0"/>
        <rFont val="微軟正黑體"/>
        <family val="2"/>
        <charset val="136"/>
      </rPr>
      <t>小的資料</t>
    </r>
    <r>
      <rPr>
        <sz val="12"/>
        <color rgb="FF0070C0"/>
        <rFont val="Trebuchet MS"/>
        <family val="2"/>
      </rPr>
      <t>SMALL()</t>
    </r>
  </si>
  <si>
    <r>
      <t>均方和</t>
    </r>
    <r>
      <rPr>
        <sz val="12"/>
        <color rgb="FF0070C0"/>
        <rFont val="Trebuchet MS"/>
        <family val="2"/>
      </rPr>
      <t>SUMSQ()</t>
    </r>
  </si>
  <si>
    <r>
      <t>小計</t>
    </r>
    <r>
      <rPr>
        <sz val="12"/>
        <color rgb="FF0070C0"/>
        <rFont val="Trebuchet MS"/>
        <family val="2"/>
      </rPr>
      <t>SUBTOTAL()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</si>
</sst>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_(* #,##0.00_);_(* \(#,##0.00\);_(* &quot;-&quot;??_);_(@_)"/>
    <numFmt numFmtId="177" formatCode="0.0"/>
    <numFmt numFmtId="178" formatCode="0.0%"/>
    <numFmt numFmtId="179" formatCode="m&quot;月&quot;d&quot;日&quot;"/>
    <numFmt numFmtId="180" formatCode="0.00_ "/>
    <numFmt numFmtId="181" formatCode="_-* #,##0_-;\-* #,##0_-;_-* &quot;-&quot;??_-;_-@_-"/>
  </numFmts>
  <fonts count="43" x14ac:knownFonts="1">
    <font>
      <sz val="12"/>
      <name val="Times New Roman"/>
      <family val="1"/>
    </font>
    <font>
      <sz val="12"/>
      <name val="Times New Roman"/>
      <family val="1"/>
    </font>
    <font>
      <sz val="9"/>
      <name val="細明體"/>
      <family val="3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2"/>
      <name val="Times New Roman"/>
      <family val="1"/>
    </font>
    <font>
      <b/>
      <sz val="12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2"/>
      <color indexed="10"/>
      <name val="新細明體"/>
      <family val="1"/>
      <charset val="136"/>
      <scheme val="minor"/>
    </font>
    <font>
      <b/>
      <vertAlign val="subscript"/>
      <sz val="12"/>
      <name val="新細明體"/>
      <family val="1"/>
      <charset val="136"/>
      <scheme val="minor"/>
    </font>
    <font>
      <b/>
      <sz val="12"/>
      <name val="新細明體"/>
      <family val="1"/>
      <charset val="136"/>
    </font>
    <font>
      <sz val="12"/>
      <name val="新細明體"/>
      <family val="1"/>
      <charset val="136"/>
      <scheme val="major"/>
    </font>
    <font>
      <sz val="12"/>
      <color indexed="8"/>
      <name val="新細明體"/>
      <family val="1"/>
      <charset val="136"/>
    </font>
    <font>
      <vertAlign val="subscript"/>
      <sz val="12"/>
      <name val="新細明體"/>
      <family val="1"/>
      <charset val="136"/>
      <scheme val="minor"/>
    </font>
    <font>
      <sz val="12"/>
      <name val="細明體"/>
      <family val="3"/>
      <charset val="136"/>
    </font>
    <font>
      <sz val="12"/>
      <color indexed="12"/>
      <name val="Times New Roman"/>
      <family val="1"/>
    </font>
    <font>
      <sz val="12"/>
      <color indexed="12"/>
      <name val="細明體"/>
      <family val="3"/>
      <charset val="136"/>
    </font>
    <font>
      <sz val="12"/>
      <color indexed="56"/>
      <name val="Times New Roman"/>
      <family val="1"/>
    </font>
    <font>
      <sz val="12"/>
      <color indexed="56"/>
      <name val="細明體"/>
      <family val="3"/>
      <charset val="136"/>
    </font>
    <font>
      <sz val="12"/>
      <name val="Verdana"/>
      <family val="2"/>
    </font>
    <font>
      <sz val="12"/>
      <color indexed="12"/>
      <name val="Verdana"/>
      <family val="2"/>
    </font>
    <font>
      <sz val="12"/>
      <color indexed="53"/>
      <name val="Verdana"/>
      <family val="2"/>
    </font>
    <font>
      <sz val="12"/>
      <color indexed="53"/>
      <name val="Times New Roman"/>
      <family val="1"/>
    </font>
    <font>
      <sz val="12"/>
      <color indexed="14"/>
      <name val="Verdana"/>
      <family val="2"/>
    </font>
    <font>
      <sz val="12"/>
      <color indexed="14"/>
      <name val="Times New Roman"/>
      <family val="1"/>
    </font>
    <font>
      <sz val="12"/>
      <color indexed="10"/>
      <name val="細明體"/>
      <family val="3"/>
      <charset val="136"/>
    </font>
    <font>
      <sz val="12"/>
      <color indexed="10"/>
      <name val="Times New Roman"/>
      <family val="1"/>
    </font>
    <font>
      <b/>
      <sz val="12"/>
      <color rgb="FF486113"/>
      <name val="Trebuchet MS"/>
      <family val="2"/>
    </font>
    <font>
      <b/>
      <sz val="12"/>
      <color rgb="FF486113"/>
      <name val="微軟正黑體"/>
      <family val="2"/>
      <charset val="136"/>
    </font>
    <font>
      <sz val="12"/>
      <color rgb="FF486113"/>
      <name val="Trebuchet MS"/>
      <family val="2"/>
    </font>
    <font>
      <sz val="12"/>
      <color rgb="FF486113"/>
      <name val="微軟正黑體"/>
      <family val="2"/>
      <charset val="136"/>
    </font>
    <font>
      <sz val="12"/>
      <color rgb="FF90C226"/>
      <name val="微軟正黑體"/>
      <family val="2"/>
      <charset val="136"/>
    </font>
    <font>
      <sz val="12"/>
      <color rgb="FF90C226"/>
      <name val="Trebuchet MS"/>
      <family val="2"/>
    </font>
    <font>
      <u/>
      <sz val="12"/>
      <color theme="10"/>
      <name val="新細明體"/>
      <family val="2"/>
      <charset val="136"/>
      <scheme val="minor"/>
    </font>
    <font>
      <sz val="12"/>
      <color rgb="FF666666"/>
      <name val="Microsoft JhengHei UI"/>
      <family val="2"/>
      <charset val="136"/>
    </font>
    <font>
      <sz val="12"/>
      <color rgb="FF333333"/>
      <name val="Microsoft JhengHei UI"/>
      <family val="2"/>
      <charset val="136"/>
    </font>
    <font>
      <u/>
      <sz val="12"/>
      <color rgb="FF7030A0"/>
      <name val="新細明體"/>
      <family val="2"/>
      <charset val="136"/>
      <scheme val="minor"/>
    </font>
    <font>
      <sz val="12"/>
      <color rgb="FF7030A0"/>
      <name val="Microsoft JhengHei UI"/>
      <family val="2"/>
      <charset val="136"/>
    </font>
    <font>
      <sz val="12"/>
      <color rgb="FF7030A0"/>
      <name val="Times New Roman"/>
      <family val="1"/>
    </font>
    <font>
      <sz val="12"/>
      <color rgb="FF0070C0"/>
      <name val="微軟正黑體"/>
      <family val="2"/>
      <charset val="136"/>
    </font>
    <font>
      <sz val="12"/>
      <color rgb="FF0070C0"/>
      <name val="Trebuchet MS"/>
      <family val="2"/>
    </font>
    <font>
      <b/>
      <sz val="16"/>
      <color rgb="FF0070C0"/>
      <name val="微軟正黑體"/>
      <family val="2"/>
      <charset val="136"/>
    </font>
    <font>
      <b/>
      <sz val="16"/>
      <color rgb="FF0070C0"/>
      <name val="Trebuchet MS"/>
      <family val="2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4">
    <xf numFmtId="0" fontId="0" fillId="0" borderId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76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/>
    <xf numFmtId="0" fontId="1" fillId="0" borderId="0"/>
    <xf numFmtId="0" fontId="3" fillId="0" borderId="0">
      <alignment vertical="center"/>
    </xf>
    <xf numFmtId="0" fontId="12" fillId="0" borderId="0"/>
    <xf numFmtId="0" fontId="33" fillId="0" borderId="0" applyNumberFormat="0" applyFill="0" applyBorder="0" applyAlignment="0" applyProtection="0">
      <alignment vertical="center"/>
    </xf>
    <xf numFmtId="0" fontId="3" fillId="0" borderId="0">
      <alignment vertical="center"/>
    </xf>
  </cellStyleXfs>
  <cellXfs count="209">
    <xf numFmtId="0" fontId="0" fillId="0" borderId="0" xfId="0"/>
    <xf numFmtId="0" fontId="6" fillId="0" borderId="0" xfId="0" applyFont="1" applyAlignment="1">
      <alignment horizontal="right"/>
    </xf>
    <xf numFmtId="0" fontId="7" fillId="0" borderId="0" xfId="0" applyFont="1"/>
    <xf numFmtId="0" fontId="7" fillId="0" borderId="19" xfId="0" applyFont="1" applyBorder="1"/>
    <xf numFmtId="0" fontId="6" fillId="0" borderId="0" xfId="0" applyFont="1"/>
    <xf numFmtId="177" fontId="7" fillId="0" borderId="0" xfId="0" applyNumberFormat="1" applyFont="1"/>
    <xf numFmtId="0" fontId="7" fillId="0" borderId="18" xfId="0" applyFont="1" applyBorder="1" applyAlignment="1">
      <alignment horizontal="center"/>
    </xf>
    <xf numFmtId="0" fontId="6" fillId="0" borderId="0" xfId="0" quotePrefix="1" applyFont="1" applyAlignment="1">
      <alignment horizontal="left"/>
    </xf>
    <xf numFmtId="0" fontId="7" fillId="0" borderId="0" xfId="0" quotePrefix="1" applyFont="1" applyAlignment="1">
      <alignment horizontal="left"/>
    </xf>
    <xf numFmtId="0" fontId="7" fillId="0" borderId="0" xfId="0" quotePrefix="1" applyFont="1"/>
    <xf numFmtId="0" fontId="7" fillId="0" borderId="0" xfId="0" applyFont="1" applyAlignment="1">
      <alignment horizontal="right"/>
    </xf>
    <xf numFmtId="0" fontId="8" fillId="0" borderId="0" xfId="0" applyFont="1"/>
    <xf numFmtId="0" fontId="7" fillId="0" borderId="10" xfId="0" applyFont="1" applyBorder="1"/>
    <xf numFmtId="0" fontId="7" fillId="0" borderId="11" xfId="0" applyFont="1" applyBorder="1" applyAlignment="1">
      <alignment horizontal="center"/>
    </xf>
    <xf numFmtId="0" fontId="7" fillId="0" borderId="11" xfId="0" applyFont="1" applyBorder="1" applyAlignment="1">
      <alignment horizontal="right"/>
    </xf>
    <xf numFmtId="0" fontId="7" fillId="0" borderId="12" xfId="0" applyFont="1" applyBorder="1" applyAlignment="1">
      <alignment horizontal="right"/>
    </xf>
    <xf numFmtId="0" fontId="7" fillId="0" borderId="13" xfId="0" applyFont="1" applyBorder="1"/>
    <xf numFmtId="0" fontId="7" fillId="0" borderId="5" xfId="0" applyFont="1" applyBorder="1"/>
    <xf numFmtId="178" fontId="7" fillId="0" borderId="5" xfId="1" applyNumberFormat="1" applyFont="1" applyBorder="1"/>
    <xf numFmtId="178" fontId="7" fillId="0" borderId="14" xfId="0" applyNumberFormat="1" applyFont="1" applyBorder="1"/>
    <xf numFmtId="0" fontId="7" fillId="0" borderId="15" xfId="0" applyFont="1" applyBorder="1"/>
    <xf numFmtId="0" fontId="7" fillId="0" borderId="16" xfId="0" applyFont="1" applyBorder="1"/>
    <xf numFmtId="178" fontId="7" fillId="0" borderId="16" xfId="1" applyNumberFormat="1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3" xfId="0" applyFont="1" applyBorder="1" applyAlignment="1">
      <alignment horizontal="right"/>
    </xf>
    <xf numFmtId="0" fontId="7" fillId="0" borderId="0" xfId="0" applyFont="1" applyAlignment="1">
      <alignment horizontal="center"/>
    </xf>
    <xf numFmtId="178" fontId="7" fillId="0" borderId="0" xfId="1" applyNumberFormat="1" applyFont="1" applyBorder="1"/>
    <xf numFmtId="0" fontId="6" fillId="0" borderId="0" xfId="2" applyFont="1" applyAlignment="1">
      <alignment horizontal="right"/>
    </xf>
    <xf numFmtId="0" fontId="7" fillId="0" borderId="0" xfId="2" applyFont="1"/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178" fontId="7" fillId="0" borderId="6" xfId="1" applyNumberFormat="1" applyFont="1" applyBorder="1"/>
    <xf numFmtId="0" fontId="7" fillId="0" borderId="8" xfId="0" applyFont="1" applyBorder="1"/>
    <xf numFmtId="178" fontId="7" fillId="0" borderId="9" xfId="1" applyNumberFormat="1" applyFont="1" applyBorder="1"/>
    <xf numFmtId="0" fontId="6" fillId="0" borderId="0" xfId="0" applyFont="1" applyAlignment="1">
      <alignment horizontal="center"/>
    </xf>
    <xf numFmtId="0" fontId="6" fillId="0" borderId="0" xfId="2" applyFont="1"/>
    <xf numFmtId="177" fontId="7" fillId="0" borderId="0" xfId="2" applyNumberFormat="1" applyFont="1"/>
    <xf numFmtId="49" fontId="6" fillId="0" borderId="0" xfId="0" applyNumberFormat="1" applyFont="1"/>
    <xf numFmtId="49" fontId="7" fillId="0" borderId="0" xfId="0" applyNumberFormat="1" applyFont="1"/>
    <xf numFmtId="0" fontId="6" fillId="0" borderId="0" xfId="0" applyFont="1" applyAlignment="1">
      <alignment horizontal="right" wrapText="1"/>
    </xf>
    <xf numFmtId="1" fontId="7" fillId="0" borderId="0" xfId="0" applyNumberFormat="1" applyFont="1"/>
    <xf numFmtId="49" fontId="7" fillId="0" borderId="0" xfId="0" quotePrefix="1" applyNumberFormat="1" applyFont="1"/>
    <xf numFmtId="0" fontId="3" fillId="0" borderId="0" xfId="2"/>
    <xf numFmtId="0" fontId="10" fillId="0" borderId="0" xfId="5" applyFont="1">
      <alignment vertical="center"/>
    </xf>
    <xf numFmtId="0" fontId="3" fillId="0" borderId="0" xfId="5">
      <alignment vertical="center"/>
    </xf>
    <xf numFmtId="0" fontId="10" fillId="0" borderId="0" xfId="5" applyFont="1" applyAlignment="1">
      <alignment horizontal="right" vertical="center"/>
    </xf>
    <xf numFmtId="179" fontId="3" fillId="0" borderId="0" xfId="5" quotePrefix="1" applyNumberFormat="1">
      <alignment vertical="center"/>
    </xf>
    <xf numFmtId="0" fontId="1" fillId="0" borderId="0" xfId="5" applyFont="1">
      <alignment vertical="center"/>
    </xf>
    <xf numFmtId="178" fontId="7" fillId="0" borderId="0" xfId="6" applyNumberFormat="1" applyFont="1">
      <alignment vertical="center"/>
    </xf>
    <xf numFmtId="49" fontId="6" fillId="0" borderId="0" xfId="7" applyNumberFormat="1" applyFont="1" applyAlignment="1">
      <alignment horizontal="center" wrapText="1"/>
    </xf>
    <xf numFmtId="0" fontId="6" fillId="0" borderId="0" xfId="7" applyFont="1" applyAlignment="1">
      <alignment horizontal="center"/>
    </xf>
    <xf numFmtId="0" fontId="7" fillId="0" borderId="0" xfId="7" applyFont="1">
      <alignment vertical="center"/>
    </xf>
    <xf numFmtId="0" fontId="7" fillId="0" borderId="0" xfId="7" applyFont="1" applyAlignment="1"/>
    <xf numFmtId="180" fontId="7" fillId="0" borderId="0" xfId="7" applyNumberFormat="1" applyFont="1">
      <alignment vertical="center"/>
    </xf>
    <xf numFmtId="49" fontId="6" fillId="0" borderId="0" xfId="7" applyNumberFormat="1" applyFont="1" applyAlignment="1">
      <alignment horizontal="center"/>
    </xf>
    <xf numFmtId="0" fontId="7" fillId="0" borderId="0" xfId="8" applyFont="1"/>
    <xf numFmtId="0" fontId="3" fillId="0" borderId="18" xfId="5" applyBorder="1" applyAlignment="1">
      <alignment horizontal="center" vertical="center"/>
    </xf>
    <xf numFmtId="10" fontId="3" fillId="0" borderId="0" xfId="5" applyNumberFormat="1">
      <alignment vertical="center"/>
    </xf>
    <xf numFmtId="0" fontId="3" fillId="0" borderId="19" xfId="5" applyBorder="1">
      <alignment vertical="center"/>
    </xf>
    <xf numFmtId="10" fontId="3" fillId="0" borderId="19" xfId="5" applyNumberFormat="1" applyBorder="1">
      <alignment vertical="center"/>
    </xf>
    <xf numFmtId="0" fontId="7" fillId="0" borderId="0" xfId="9" applyFont="1"/>
    <xf numFmtId="0" fontId="7" fillId="0" borderId="0" xfId="9" applyFont="1" applyAlignment="1">
      <alignment horizontal="right"/>
    </xf>
    <xf numFmtId="0" fontId="7" fillId="0" borderId="0" xfId="9" applyFont="1" applyAlignment="1">
      <alignment horizontal="center"/>
    </xf>
    <xf numFmtId="0" fontId="11" fillId="0" borderId="18" xfId="0" applyFont="1" applyBorder="1" applyAlignment="1">
      <alignment horizontal="centerContinuous"/>
    </xf>
    <xf numFmtId="0" fontId="11" fillId="0" borderId="0" xfId="0" applyFont="1"/>
    <xf numFmtId="0" fontId="11" fillId="0" borderId="19" xfId="0" applyFont="1" applyBorder="1"/>
    <xf numFmtId="0" fontId="6" fillId="0" borderId="0" xfId="10" applyFont="1" applyAlignment="1" applyProtection="1">
      <alignment horizontal="right" vertical="center"/>
      <protection locked="0"/>
    </xf>
    <xf numFmtId="0" fontId="6" fillId="0" borderId="0" xfId="10" applyFont="1" applyAlignment="1" applyProtection="1">
      <alignment horizontal="center" vertical="center" wrapText="1"/>
      <protection locked="0"/>
    </xf>
    <xf numFmtId="0" fontId="7" fillId="0" borderId="0" xfId="10" applyFont="1">
      <alignment vertical="center"/>
    </xf>
    <xf numFmtId="1" fontId="7" fillId="0" borderId="0" xfId="10" applyNumberFormat="1" applyFont="1" applyAlignment="1" applyProtection="1">
      <alignment horizontal="right" vertical="center"/>
      <protection locked="0"/>
    </xf>
    <xf numFmtId="0" fontId="10" fillId="0" borderId="0" xfId="0" applyFont="1"/>
    <xf numFmtId="0" fontId="10" fillId="0" borderId="0" xfId="0" applyFont="1" applyAlignment="1">
      <alignment horizontal="right"/>
    </xf>
    <xf numFmtId="0" fontId="3" fillId="0" borderId="0" xfId="11" applyFont="1" applyAlignment="1">
      <alignment horizontal="left" wrapText="1"/>
    </xf>
    <xf numFmtId="181" fontId="3" fillId="0" borderId="0" xfId="4" applyNumberFormat="1" applyFont="1" applyFill="1" applyBorder="1" applyAlignment="1">
      <alignment horizontal="right" wrapText="1"/>
    </xf>
    <xf numFmtId="181" fontId="10" fillId="0" borderId="0" xfId="11" applyNumberFormat="1" applyFont="1" applyAlignment="1">
      <alignment horizontal="left" wrapText="1"/>
    </xf>
    <xf numFmtId="0" fontId="10" fillId="0" borderId="0" xfId="11" applyFont="1" applyAlignment="1">
      <alignment horizontal="left" wrapText="1"/>
    </xf>
    <xf numFmtId="0" fontId="7" fillId="0" borderId="0" xfId="0" applyFont="1" applyAlignment="1">
      <alignment horizontal="left"/>
    </xf>
    <xf numFmtId="0" fontId="6" fillId="0" borderId="0" xfId="5" applyFont="1">
      <alignment vertical="center"/>
    </xf>
    <xf numFmtId="0" fontId="7" fillId="0" borderId="0" xfId="5" applyFont="1">
      <alignment vertical="center"/>
    </xf>
    <xf numFmtId="0" fontId="7" fillId="0" borderId="0" xfId="5" applyFont="1" applyAlignment="1">
      <alignment horizontal="right" vertical="center"/>
    </xf>
    <xf numFmtId="180" fontId="7" fillId="0" borderId="0" xfId="5" applyNumberFormat="1" applyFont="1">
      <alignment vertical="center"/>
    </xf>
    <xf numFmtId="0" fontId="7" fillId="0" borderId="0" xfId="5" applyFont="1" applyAlignment="1">
      <alignment horizontal="center" vertical="center"/>
    </xf>
    <xf numFmtId="0" fontId="7" fillId="0" borderId="0" xfId="0" quotePrefix="1" applyFont="1" applyAlignment="1">
      <alignment horizontal="right"/>
    </xf>
    <xf numFmtId="180" fontId="7" fillId="0" borderId="0" xfId="0" applyNumberFormat="1" applyFont="1"/>
    <xf numFmtId="0" fontId="6" fillId="0" borderId="0" xfId="8" applyFont="1"/>
    <xf numFmtId="180" fontId="7" fillId="0" borderId="0" xfId="8" applyNumberFormat="1" applyFont="1"/>
    <xf numFmtId="9" fontId="7" fillId="0" borderId="0" xfId="8" applyNumberFormat="1" applyFont="1"/>
    <xf numFmtId="0" fontId="7" fillId="0" borderId="0" xfId="8" quotePrefix="1" applyFont="1"/>
    <xf numFmtId="0" fontId="14" fillId="2" borderId="5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 wrapText="1"/>
    </xf>
    <xf numFmtId="0" fontId="14" fillId="2" borderId="5" xfId="0" applyFont="1" applyFill="1" applyBorder="1" applyAlignment="1">
      <alignment vertical="top" shrinkToFit="1"/>
    </xf>
    <xf numFmtId="0" fontId="14" fillId="2" borderId="5" xfId="0" applyFont="1" applyFill="1" applyBorder="1" applyAlignment="1">
      <alignment horizontal="center" shrinkToFit="1"/>
    </xf>
    <xf numFmtId="0" fontId="14" fillId="2" borderId="0" xfId="0" applyFont="1" applyFill="1" applyAlignment="1">
      <alignment horizontal="center" shrinkToFit="1"/>
    </xf>
    <xf numFmtId="0" fontId="1" fillId="0" borderId="0" xfId="0" applyFont="1" applyAlignment="1">
      <alignment horizontal="center"/>
    </xf>
    <xf numFmtId="0" fontId="0" fillId="3" borderId="0" xfId="0" applyFill="1"/>
    <xf numFmtId="0" fontId="0" fillId="3" borderId="0" xfId="0" applyFill="1" applyAlignment="1">
      <alignment shrinkToFit="1"/>
    </xf>
    <xf numFmtId="0" fontId="14" fillId="3" borderId="0" xfId="0" applyFont="1" applyFill="1" applyAlignment="1">
      <alignment shrinkToFit="1"/>
    </xf>
    <xf numFmtId="0" fontId="0" fillId="3" borderId="0" xfId="0" quotePrefix="1" applyFill="1"/>
    <xf numFmtId="0" fontId="15" fillId="4" borderId="0" xfId="0" applyFont="1" applyFill="1"/>
    <xf numFmtId="0" fontId="15" fillId="4" borderId="0" xfId="0" applyFont="1" applyFill="1" applyAlignment="1">
      <alignment wrapText="1"/>
    </xf>
    <xf numFmtId="0" fontId="15" fillId="4" borderId="0" xfId="0" applyFont="1" applyFill="1" applyAlignment="1">
      <alignment shrinkToFit="1"/>
    </xf>
    <xf numFmtId="0" fontId="16" fillId="4" borderId="0" xfId="0" applyFont="1" applyFill="1" applyAlignment="1">
      <alignment shrinkToFit="1"/>
    </xf>
    <xf numFmtId="0" fontId="15" fillId="4" borderId="0" xfId="0" quotePrefix="1" applyFont="1" applyFill="1" applyAlignment="1">
      <alignment shrinkToFit="1"/>
    </xf>
    <xf numFmtId="0" fontId="14" fillId="0" borderId="0" xfId="0" applyFont="1" applyAlignment="1">
      <alignment wrapText="1"/>
    </xf>
    <xf numFmtId="0" fontId="1" fillId="0" borderId="0" xfId="0" applyFont="1"/>
    <xf numFmtId="0" fontId="0" fillId="5" borderId="0" xfId="0" applyFill="1"/>
    <xf numFmtId="0" fontId="0" fillId="5" borderId="0" xfId="0" applyFill="1" applyAlignment="1">
      <alignment shrinkToFit="1"/>
    </xf>
    <xf numFmtId="0" fontId="14" fillId="5" borderId="0" xfId="0" applyFont="1" applyFill="1" applyAlignment="1">
      <alignment shrinkToFit="1"/>
    </xf>
    <xf numFmtId="0" fontId="14" fillId="0" borderId="0" xfId="0" applyFont="1"/>
    <xf numFmtId="0" fontId="0" fillId="0" borderId="0" xfId="0" applyAlignment="1">
      <alignment shrinkToFit="1"/>
    </xf>
    <xf numFmtId="0" fontId="14" fillId="0" borderId="0" xfId="0" applyFont="1" applyAlignment="1">
      <alignment shrinkToFit="1"/>
    </xf>
    <xf numFmtId="0" fontId="14" fillId="5" borderId="0" xfId="0" applyFont="1" applyFill="1"/>
    <xf numFmtId="0" fontId="14" fillId="3" borderId="0" xfId="0" applyFont="1" applyFill="1"/>
    <xf numFmtId="0" fontId="0" fillId="6" borderId="0" xfId="0" applyFill="1"/>
    <xf numFmtId="0" fontId="14" fillId="6" borderId="0" xfId="0" applyFont="1" applyFill="1"/>
    <xf numFmtId="0" fontId="0" fillId="6" borderId="0" xfId="0" applyFill="1" applyAlignment="1">
      <alignment shrinkToFit="1"/>
    </xf>
    <xf numFmtId="0" fontId="14" fillId="6" borderId="0" xfId="0" applyFont="1" applyFill="1" applyAlignment="1">
      <alignment shrinkToFit="1"/>
    </xf>
    <xf numFmtId="0" fontId="17" fillId="3" borderId="0" xfId="0" applyFont="1" applyFill="1"/>
    <xf numFmtId="0" fontId="18" fillId="3" borderId="0" xfId="0" applyFont="1" applyFill="1"/>
    <xf numFmtId="0" fontId="17" fillId="3" borderId="0" xfId="0" applyFont="1" applyFill="1" applyAlignment="1">
      <alignment shrinkToFit="1"/>
    </xf>
    <xf numFmtId="0" fontId="18" fillId="3" borderId="0" xfId="0" applyFont="1" applyFill="1" applyAlignment="1">
      <alignment shrinkToFit="1"/>
    </xf>
    <xf numFmtId="0" fontId="0" fillId="0" borderId="0" xfId="0" quotePrefix="1"/>
    <xf numFmtId="179" fontId="0" fillId="0" borderId="0" xfId="0" quotePrefix="1" applyNumberFormat="1"/>
    <xf numFmtId="0" fontId="14" fillId="7" borderId="0" xfId="0" applyFont="1" applyFill="1"/>
    <xf numFmtId="0" fontId="14" fillId="7" borderId="0" xfId="0" applyFont="1" applyFill="1" applyAlignment="1">
      <alignment shrinkToFit="1"/>
    </xf>
    <xf numFmtId="0" fontId="0" fillId="0" borderId="0" xfId="0" quotePrefix="1" applyAlignment="1">
      <alignment shrinkToFit="1"/>
    </xf>
    <xf numFmtId="0" fontId="15" fillId="6" borderId="0" xfId="0" applyFont="1" applyFill="1"/>
    <xf numFmtId="0" fontId="15" fillId="6" borderId="0" xfId="0" applyFont="1" applyFill="1" applyAlignment="1">
      <alignment wrapText="1"/>
    </xf>
    <xf numFmtId="0" fontId="15" fillId="6" borderId="0" xfId="0" quotePrefix="1" applyFont="1" applyFill="1" applyAlignment="1">
      <alignment shrinkToFit="1"/>
    </xf>
    <xf numFmtId="0" fontId="16" fillId="6" borderId="0" xfId="0" applyFont="1" applyFill="1" applyAlignment="1">
      <alignment shrinkToFit="1"/>
    </xf>
    <xf numFmtId="179" fontId="0" fillId="0" borderId="0" xfId="0" quotePrefix="1" applyNumberFormat="1" applyAlignment="1">
      <alignment shrinkToFit="1"/>
    </xf>
    <xf numFmtId="0" fontId="17" fillId="5" borderId="0" xfId="0" applyFont="1" applyFill="1"/>
    <xf numFmtId="0" fontId="17" fillId="5" borderId="0" xfId="0" applyFont="1" applyFill="1" applyAlignment="1">
      <alignment shrinkToFit="1"/>
    </xf>
    <xf numFmtId="0" fontId="18" fillId="5" borderId="0" xfId="0" applyFont="1" applyFill="1" applyAlignment="1">
      <alignment shrinkToFit="1"/>
    </xf>
    <xf numFmtId="0" fontId="17" fillId="0" borderId="0" xfId="0" applyFont="1"/>
    <xf numFmtId="0" fontId="17" fillId="0" borderId="0" xfId="0" applyFont="1" applyAlignment="1">
      <alignment shrinkToFit="1"/>
    </xf>
    <xf numFmtId="0" fontId="18" fillId="0" borderId="0" xfId="0" applyFont="1" applyAlignment="1">
      <alignment shrinkToFit="1"/>
    </xf>
    <xf numFmtId="0" fontId="19" fillId="2" borderId="0" xfId="0" applyFont="1" applyFill="1" applyAlignment="1">
      <alignment horizontal="left"/>
    </xf>
    <xf numFmtId="0" fontId="0" fillId="2" borderId="0" xfId="0" applyFill="1"/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15" fillId="0" borderId="0" xfId="0" quotePrefix="1" applyFont="1"/>
    <xf numFmtId="0" fontId="21" fillId="0" borderId="0" xfId="0" applyFont="1" applyAlignment="1">
      <alignment horizontal="left"/>
    </xf>
    <xf numFmtId="0" fontId="22" fillId="0" borderId="0" xfId="0" quotePrefix="1" applyFont="1"/>
    <xf numFmtId="0" fontId="23" fillId="0" borderId="0" xfId="0" applyFont="1" applyAlignment="1">
      <alignment horizontal="left"/>
    </xf>
    <xf numFmtId="0" fontId="24" fillId="0" borderId="0" xfId="0" quotePrefix="1" applyFont="1"/>
    <xf numFmtId="0" fontId="16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6" fillId="0" borderId="0" xfId="0" quotePrefix="1" applyFont="1"/>
    <xf numFmtId="0" fontId="31" fillId="0" borderId="0" xfId="0" applyFont="1" applyAlignment="1">
      <alignment horizontal="left" vertical="center" readingOrder="1"/>
    </xf>
    <xf numFmtId="0" fontId="32" fillId="0" borderId="0" xfId="0" applyFont="1" applyAlignment="1">
      <alignment horizontal="left" vertical="center" readingOrder="1"/>
    </xf>
    <xf numFmtId="0" fontId="27" fillId="0" borderId="0" xfId="0" applyFont="1" applyAlignment="1">
      <alignment horizontal="left" vertical="top" readingOrder="1"/>
    </xf>
    <xf numFmtId="0" fontId="0" fillId="0" borderId="0" xfId="0" applyAlignment="1">
      <alignment vertical="center"/>
    </xf>
    <xf numFmtId="0" fontId="14" fillId="2" borderId="5" xfId="13" applyFont="1" applyFill="1" applyBorder="1" applyAlignment="1">
      <alignment horizontal="center" shrinkToFit="1"/>
    </xf>
    <xf numFmtId="0" fontId="34" fillId="9" borderId="5" xfId="0" applyFont="1" applyFill="1" applyBorder="1" applyAlignment="1">
      <alignment vertical="center"/>
    </xf>
    <xf numFmtId="0" fontId="35" fillId="8" borderId="5" xfId="0" applyFont="1" applyFill="1" applyBorder="1" applyAlignment="1">
      <alignment horizontal="left" vertical="center"/>
    </xf>
    <xf numFmtId="0" fontId="33" fillId="9" borderId="5" xfId="12" applyFill="1" applyBorder="1" applyAlignment="1">
      <alignment vertical="center"/>
    </xf>
    <xf numFmtId="0" fontId="0" fillId="0" borderId="5" xfId="0" applyBorder="1" applyAlignment="1">
      <alignment vertical="center"/>
    </xf>
    <xf numFmtId="0" fontId="33" fillId="10" borderId="5" xfId="12" applyFill="1" applyBorder="1" applyAlignment="1">
      <alignment vertical="center"/>
    </xf>
    <xf numFmtId="0" fontId="36" fillId="11" borderId="5" xfId="12" applyFont="1" applyFill="1" applyBorder="1" applyAlignment="1">
      <alignment vertical="center"/>
    </xf>
    <xf numFmtId="0" fontId="37" fillId="11" borderId="5" xfId="0" applyFont="1" applyFill="1" applyBorder="1" applyAlignment="1">
      <alignment vertical="center"/>
    </xf>
    <xf numFmtId="0" fontId="38" fillId="11" borderId="5" xfId="0" applyFont="1" applyFill="1" applyBorder="1" applyAlignment="1">
      <alignment vertical="center"/>
    </xf>
    <xf numFmtId="0" fontId="7" fillId="11" borderId="0" xfId="0" applyFont="1" applyFill="1"/>
    <xf numFmtId="0" fontId="3" fillId="0" borderId="0" xfId="0" applyFont="1"/>
    <xf numFmtId="0" fontId="3" fillId="12" borderId="0" xfId="0" applyFont="1" applyFill="1"/>
    <xf numFmtId="0" fontId="3" fillId="0" borderId="0" xfId="0" quotePrefix="1" applyFont="1" applyAlignment="1">
      <alignment horizontal="left"/>
    </xf>
    <xf numFmtId="1" fontId="3" fillId="0" borderId="0" xfId="0" applyNumberFormat="1" applyFont="1"/>
    <xf numFmtId="178" fontId="7" fillId="0" borderId="0" xfId="3" applyNumberFormat="1" applyFont="1"/>
    <xf numFmtId="0" fontId="6" fillId="0" borderId="0" xfId="8" applyFont="1" applyAlignment="1">
      <alignment horizontal="right"/>
    </xf>
    <xf numFmtId="0" fontId="6" fillId="0" borderId="0" xfId="8" applyFont="1" applyAlignment="1">
      <alignment horizontal="center"/>
    </xf>
    <xf numFmtId="0" fontId="6" fillId="0" borderId="11" xfId="0" applyFont="1" applyBorder="1" applyAlignment="1">
      <alignment horizontal="right"/>
    </xf>
    <xf numFmtId="0" fontId="6" fillId="0" borderId="12" xfId="0" applyFont="1" applyBorder="1" applyAlignment="1">
      <alignment horizontal="right"/>
    </xf>
    <xf numFmtId="178" fontId="7" fillId="0" borderId="14" xfId="3" applyNumberFormat="1" applyFont="1" applyBorder="1"/>
    <xf numFmtId="178" fontId="7" fillId="0" borderId="17" xfId="3" applyNumberFormat="1" applyFont="1" applyBorder="1"/>
    <xf numFmtId="2" fontId="7" fillId="0" borderId="0" xfId="0" applyNumberFormat="1" applyFont="1"/>
    <xf numFmtId="0" fontId="0" fillId="0" borderId="18" xfId="0" applyBorder="1" applyAlignment="1">
      <alignment horizontal="center"/>
    </xf>
    <xf numFmtId="0" fontId="0" fillId="0" borderId="19" xfId="0" applyBorder="1"/>
    <xf numFmtId="0" fontId="7" fillId="0" borderId="0" xfId="5" applyFont="1" applyAlignment="1"/>
    <xf numFmtId="0" fontId="7" fillId="0" borderId="18" xfId="5" applyFont="1" applyBorder="1" applyAlignment="1">
      <alignment horizontal="centerContinuous"/>
    </xf>
    <xf numFmtId="0" fontId="7" fillId="0" borderId="19" xfId="5" applyFont="1" applyBorder="1" applyAlignment="1"/>
    <xf numFmtId="0" fontId="6" fillId="13" borderId="0" xfId="0" applyFont="1" applyFill="1"/>
    <xf numFmtId="3" fontId="7" fillId="0" borderId="0" xfId="0" applyNumberFormat="1" applyFont="1"/>
    <xf numFmtId="0" fontId="0" fillId="14" borderId="5" xfId="0" applyFill="1" applyBorder="1"/>
    <xf numFmtId="0" fontId="0" fillId="0" borderId="5" xfId="0" applyBorder="1"/>
    <xf numFmtId="0" fontId="14" fillId="5" borderId="0" xfId="0" applyFont="1" applyFill="1" applyAlignment="1">
      <alignment wrapText="1"/>
    </xf>
    <xf numFmtId="0" fontId="35" fillId="8" borderId="5" xfId="0" applyFont="1" applyFill="1" applyBorder="1" applyAlignment="1">
      <alignment horizontal="left" vertical="center" shrinkToFit="1"/>
    </xf>
    <xf numFmtId="0" fontId="34" fillId="9" borderId="5" xfId="0" applyFont="1" applyFill="1" applyBorder="1" applyAlignment="1">
      <alignment vertical="center" shrinkToFit="1"/>
    </xf>
    <xf numFmtId="0" fontId="34" fillId="10" borderId="5" xfId="0" applyFont="1" applyFill="1" applyBorder="1" applyAlignment="1">
      <alignment vertical="center" shrinkToFit="1"/>
    </xf>
    <xf numFmtId="0" fontId="37" fillId="11" borderId="5" xfId="0" applyFont="1" applyFill="1" applyBorder="1" applyAlignment="1">
      <alignment vertical="center" shrinkToFit="1"/>
    </xf>
    <xf numFmtId="0" fontId="7" fillId="0" borderId="0" xfId="5" applyFont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0" xfId="7" applyFont="1" applyAlignment="1">
      <alignment horizontal="center" vertical="center"/>
    </xf>
    <xf numFmtId="0" fontId="41" fillId="14" borderId="5" xfId="0" applyFont="1" applyFill="1" applyBorder="1" applyAlignment="1">
      <alignment horizontal="left" vertical="center" readingOrder="1"/>
    </xf>
    <xf numFmtId="0" fontId="39" fillId="15" borderId="5" xfId="0" applyFont="1" applyFill="1" applyBorder="1" applyAlignment="1">
      <alignment horizontal="left" vertical="center" readingOrder="1"/>
    </xf>
    <xf numFmtId="0" fontId="39" fillId="0" borderId="5" xfId="0" applyFont="1" applyBorder="1" applyAlignment="1">
      <alignment horizontal="left" vertical="center" readingOrder="1"/>
    </xf>
    <xf numFmtId="0" fontId="39" fillId="16" borderId="5" xfId="0" applyFont="1" applyFill="1" applyBorder="1" applyAlignment="1">
      <alignment horizontal="left" vertical="center" readingOrder="1"/>
    </xf>
  </cellXfs>
  <cellStyles count="14">
    <cellStyle name="一般" xfId="0" builtinId="0"/>
    <cellStyle name="一般 2" xfId="2" xr:uid="{00000000-0005-0000-0000-000001000000}"/>
    <cellStyle name="一般 3" xfId="5" xr:uid="{00000000-0005-0000-0000-000002000000}"/>
    <cellStyle name="一般_Book1" xfId="10" xr:uid="{00000000-0005-0000-0000-000003000000}"/>
    <cellStyle name="一般_Ch04範例-統計一" xfId="9" xr:uid="{00000000-0005-0000-0000-000004000000}"/>
    <cellStyle name="一般_Ch06" xfId="7" xr:uid="{00000000-0005-0000-0000-000005000000}"/>
    <cellStyle name="一般_function2003-text" xfId="13" xr:uid="{00000000-0005-0000-0000-000006000000}"/>
    <cellStyle name="一般_Sheet1" xfId="11" xr:uid="{00000000-0005-0000-0000-000007000000}"/>
    <cellStyle name="一般_範例Ch06-統計一" xfId="8" xr:uid="{00000000-0005-0000-0000-000008000000}"/>
    <cellStyle name="千分位" xfId="4" builtinId="3"/>
    <cellStyle name="百分比" xfId="1" builtinId="5"/>
    <cellStyle name="百分比 2" xfId="3" xr:uid="{00000000-0005-0000-0000-00000B000000}"/>
    <cellStyle name="百分比 3" xfId="6" xr:uid="{00000000-0005-0000-0000-00000C000000}"/>
    <cellStyle name="超連結" xfId="12" builtinId="8"/>
  </cellStyles>
  <dxfs count="3">
    <dxf>
      <font>
        <color rgb="FFFF0000"/>
      </font>
    </dxf>
    <dxf>
      <font>
        <color rgb="FFFF0000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/>
              <a:t>直方圖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頻率</c:v>
          </c:tx>
          <c:invertIfNegative val="0"/>
          <c:cat>
            <c:strRef>
              <c:f>教育程度次數分配直方圖!$G$3:$G$6</c:f>
              <c:strCache>
                <c:ptCount val="4"/>
                <c:pt idx="0">
                  <c:v>~國中</c:v>
                </c:pt>
                <c:pt idx="1">
                  <c:v>高中</c:v>
                </c:pt>
                <c:pt idx="2">
                  <c:v>專科</c:v>
                </c:pt>
                <c:pt idx="3">
                  <c:v>大學~</c:v>
                </c:pt>
              </c:strCache>
            </c:strRef>
          </c:cat>
          <c:val>
            <c:numRef>
              <c:f>教育程度次數分配直方圖!$H$3:$H$6</c:f>
              <c:numCache>
                <c:formatCode>General</c:formatCode>
                <c:ptCount val="4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A2-48B4-BF1E-F509881139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3795568"/>
        <c:axId val="293794392"/>
      </c:barChart>
      <c:lineChart>
        <c:grouping val="standard"/>
        <c:varyColors val="0"/>
        <c:ser>
          <c:idx val="1"/>
          <c:order val="1"/>
          <c:tx>
            <c:v>累積 %</c:v>
          </c:tx>
          <c:cat>
            <c:strRef>
              <c:f>教育程度次數分配直方圖!$G$3:$G$6</c:f>
              <c:strCache>
                <c:ptCount val="4"/>
                <c:pt idx="0">
                  <c:v>~國中</c:v>
                </c:pt>
                <c:pt idx="1">
                  <c:v>高中</c:v>
                </c:pt>
                <c:pt idx="2">
                  <c:v>專科</c:v>
                </c:pt>
                <c:pt idx="3">
                  <c:v>大學~</c:v>
                </c:pt>
              </c:strCache>
            </c:strRef>
          </c:cat>
          <c:val>
            <c:numRef>
              <c:f>教育程度次數分配直方圖!$I$3:$I$6</c:f>
              <c:numCache>
                <c:formatCode>0.00%</c:formatCode>
                <c:ptCount val="4"/>
                <c:pt idx="0">
                  <c:v>0.27272727272727271</c:v>
                </c:pt>
                <c:pt idx="1">
                  <c:v>0.45454545454545453</c:v>
                </c:pt>
                <c:pt idx="2">
                  <c:v>0.63636363636363635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A2-48B4-BF1E-F509881139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3792824"/>
        <c:axId val="293793608"/>
      </c:lineChart>
      <c:catAx>
        <c:axId val="293795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答案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3794392"/>
        <c:crosses val="autoZero"/>
        <c:auto val="1"/>
        <c:lblAlgn val="ctr"/>
        <c:lblOffset val="100"/>
        <c:noMultiLvlLbl val="0"/>
      </c:catAx>
      <c:valAx>
        <c:axId val="293794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頻率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3795568"/>
        <c:crosses val="autoZero"/>
        <c:crossBetween val="between"/>
      </c:valAx>
      <c:valAx>
        <c:axId val="293793608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293792824"/>
        <c:crosses val="max"/>
        <c:crossBetween val="between"/>
      </c:valAx>
      <c:catAx>
        <c:axId val="2937928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93793608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/>
              <a:t>直方圖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頻率</c:v>
          </c:tx>
          <c:invertIfNegative val="0"/>
          <c:cat>
            <c:strRef>
              <c:f>所得分組次數分配與直方圖!$I$2:$I$5</c:f>
              <c:strCache>
                <c:ptCount val="4"/>
                <c:pt idx="0">
                  <c:v>0~30000</c:v>
                </c:pt>
                <c:pt idx="1">
                  <c:v>30001~50000</c:v>
                </c:pt>
                <c:pt idx="2">
                  <c:v>50001~70000</c:v>
                </c:pt>
                <c:pt idx="3">
                  <c:v>70000~</c:v>
                </c:pt>
              </c:strCache>
            </c:strRef>
          </c:cat>
          <c:val>
            <c:numRef>
              <c:f>所得分組次數分配與直方圖!$J$2:$J$5</c:f>
              <c:numCache>
                <c:formatCode>General</c:formatCode>
                <c:ptCount val="4"/>
                <c:pt idx="0">
                  <c:v>18</c:v>
                </c:pt>
                <c:pt idx="1">
                  <c:v>12</c:v>
                </c:pt>
                <c:pt idx="2">
                  <c:v>12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A2-4F64-B76B-A6A99A35BE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0273400"/>
        <c:axId val="290272616"/>
      </c:barChart>
      <c:lineChart>
        <c:grouping val="standard"/>
        <c:varyColors val="0"/>
        <c:ser>
          <c:idx val="1"/>
          <c:order val="1"/>
          <c:tx>
            <c:v>累積 %</c:v>
          </c:tx>
          <c:cat>
            <c:strRef>
              <c:f>所得分組次數分配與直方圖!$I$2:$I$5</c:f>
              <c:strCache>
                <c:ptCount val="4"/>
                <c:pt idx="0">
                  <c:v>0~30000</c:v>
                </c:pt>
                <c:pt idx="1">
                  <c:v>30001~50000</c:v>
                </c:pt>
                <c:pt idx="2">
                  <c:v>50001~70000</c:v>
                </c:pt>
                <c:pt idx="3">
                  <c:v>70000~</c:v>
                </c:pt>
              </c:strCache>
            </c:strRef>
          </c:cat>
          <c:val>
            <c:numRef>
              <c:f>所得分組次數分配與直方圖!$K$2:$K$5</c:f>
              <c:numCache>
                <c:formatCode>0.00%</c:formatCode>
                <c:ptCount val="4"/>
                <c:pt idx="0">
                  <c:v>0.36</c:v>
                </c:pt>
                <c:pt idx="1">
                  <c:v>0.6</c:v>
                </c:pt>
                <c:pt idx="2">
                  <c:v>0.84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A2-4F64-B76B-A6A99A35BE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8749440"/>
        <c:axId val="290275360"/>
      </c:lineChart>
      <c:catAx>
        <c:axId val="290273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所得組界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0272616"/>
        <c:crosses val="autoZero"/>
        <c:auto val="1"/>
        <c:lblAlgn val="ctr"/>
        <c:lblOffset val="100"/>
        <c:noMultiLvlLbl val="0"/>
      </c:catAx>
      <c:valAx>
        <c:axId val="2902726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頻率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0273400"/>
        <c:crosses val="autoZero"/>
        <c:crossBetween val="between"/>
      </c:valAx>
      <c:valAx>
        <c:axId val="290275360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288749440"/>
        <c:crosses val="max"/>
        <c:crossBetween val="between"/>
      </c:valAx>
      <c:catAx>
        <c:axId val="2887494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90275360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/>
              <a:t>直方圖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頻率</c:v>
          </c:tx>
          <c:invertIfNegative val="0"/>
          <c:cat>
            <c:numRef>
              <c:f>偏態!$C$3:$C$6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80</c:v>
                </c:pt>
                <c:pt idx="3">
                  <c:v>100</c:v>
                </c:pt>
              </c:numCache>
            </c:numRef>
          </c:cat>
          <c:val>
            <c:numRef>
              <c:f>偏態!$D$3:$D$6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42-4C92-BC2F-303CEF2317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717904"/>
        <c:axId val="298718296"/>
      </c:barChart>
      <c:catAx>
        <c:axId val="298717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分組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8718296"/>
        <c:crosses val="autoZero"/>
        <c:auto val="1"/>
        <c:lblAlgn val="ctr"/>
        <c:lblOffset val="100"/>
        <c:noMultiLvlLbl val="0"/>
      </c:catAx>
      <c:valAx>
        <c:axId val="2987182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頻率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87179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/>
              <a:t>直方圖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頻率</c:v>
          </c:tx>
          <c:invertIfNegative val="0"/>
          <c:cat>
            <c:numRef>
              <c:f>'偏態-練習'!$C$3:$C$6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80</c:v>
                </c:pt>
                <c:pt idx="3">
                  <c:v>100</c:v>
                </c:pt>
              </c:numCache>
            </c:numRef>
          </c:cat>
          <c:val>
            <c:numRef>
              <c:f>'偏態-練習'!$D$3:$D$6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EE-4EFE-808D-CA4F8C87BE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720648"/>
        <c:axId val="298721040"/>
      </c:barChart>
      <c:catAx>
        <c:axId val="298720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分組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8721040"/>
        <c:crosses val="autoZero"/>
        <c:auto val="1"/>
        <c:lblAlgn val="ctr"/>
        <c:lblOffset val="100"/>
        <c:noMultiLvlLbl val="0"/>
      </c:catAx>
      <c:valAx>
        <c:axId val="2987210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頻率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87206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/>
              <a:t>直方圖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頻率</c:v>
          </c:tx>
          <c:invertIfNegative val="0"/>
          <c:cat>
            <c:numRef>
              <c:f>峰度!$C$3:$C$6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80</c:v>
                </c:pt>
                <c:pt idx="3">
                  <c:v>100</c:v>
                </c:pt>
              </c:numCache>
            </c:numRef>
          </c:cat>
          <c:val>
            <c:numRef>
              <c:f>峰度!$D$3:$D$6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B6-430D-947B-F83C4E7E3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4415840"/>
        <c:axId val="294416232"/>
      </c:barChart>
      <c:catAx>
        <c:axId val="294415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分組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4416232"/>
        <c:crosses val="autoZero"/>
        <c:auto val="1"/>
        <c:lblAlgn val="ctr"/>
        <c:lblOffset val="100"/>
        <c:noMultiLvlLbl val="0"/>
      </c:catAx>
      <c:valAx>
        <c:axId val="29441623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頻率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44158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/>
              <a:t>直方圖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頻率</c:v>
          </c:tx>
          <c:invertIfNegative val="0"/>
          <c:cat>
            <c:numRef>
              <c:f>'峰度-練習'!$C$3:$C$6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80</c:v>
                </c:pt>
                <c:pt idx="3">
                  <c:v>100</c:v>
                </c:pt>
              </c:numCache>
            </c:numRef>
          </c:cat>
          <c:val>
            <c:numRef>
              <c:f>'峰度-練習'!$D$3:$D$6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E8-4E70-BFF1-6043CDEA25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4417016"/>
        <c:axId val="294417408"/>
      </c:barChart>
      <c:catAx>
        <c:axId val="294417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分組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4417408"/>
        <c:crosses val="autoZero"/>
        <c:auto val="1"/>
        <c:lblAlgn val="ctr"/>
        <c:lblOffset val="100"/>
        <c:noMultiLvlLbl val="0"/>
      </c:catAx>
      <c:valAx>
        <c:axId val="2944174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頻率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944170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0</xdr:row>
      <xdr:rowOff>180975</xdr:rowOff>
    </xdr:from>
    <xdr:to>
      <xdr:col>15</xdr:col>
      <xdr:colOff>114300</xdr:colOff>
      <xdr:row>10</xdr:row>
      <xdr:rowOff>171450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66675</xdr:rowOff>
    </xdr:from>
    <xdr:to>
      <xdr:col>18</xdr:col>
      <xdr:colOff>647700</xdr:colOff>
      <xdr:row>12</xdr:row>
      <xdr:rowOff>133350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76200</xdr:colOff>
      <xdr:row>0</xdr:row>
      <xdr:rowOff>95250</xdr:rowOff>
    </xdr:from>
    <xdr:to>
      <xdr:col>10</xdr:col>
      <xdr:colOff>342900</xdr:colOff>
      <xdr:row>10</xdr:row>
      <xdr:rowOff>85725</xdr:rowOff>
    </xdr:to>
    <xdr:graphicFrame macro="">
      <xdr:nvGraphicFramePr>
        <xdr:cNvPr id="6" name="圖表 5">
          <a:extLst>
            <a:ext uri="{FF2B5EF4-FFF2-40B4-BE49-F238E27FC236}">
              <a16:creationId xmlns:a16="http://schemas.microsoft.com/office/drawing/2014/main" id="{00000000-0008-0000-3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11</xdr:col>
      <xdr:colOff>0</xdr:colOff>
      <xdr:row>11</xdr:row>
      <xdr:rowOff>0</xdr:rowOff>
    </xdr:to>
    <xdr:graphicFrame macro="">
      <xdr:nvGraphicFramePr>
        <xdr:cNvPr id="6" name="圖表 5">
          <a:extLst>
            <a:ext uri="{FF2B5EF4-FFF2-40B4-BE49-F238E27FC236}">
              <a16:creationId xmlns:a16="http://schemas.microsoft.com/office/drawing/2014/main" id="{00000000-0008-0000-3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</xdr:colOff>
      <xdr:row>0</xdr:row>
      <xdr:rowOff>85725</xdr:rowOff>
    </xdr:from>
    <xdr:to>
      <xdr:col>10</xdr:col>
      <xdr:colOff>400050</xdr:colOff>
      <xdr:row>10</xdr:row>
      <xdr:rowOff>76200</xdr:rowOff>
    </xdr:to>
    <xdr:graphicFrame macro="">
      <xdr:nvGraphicFramePr>
        <xdr:cNvPr id="3" name="圖表 2"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11</xdr:col>
      <xdr:colOff>0</xdr:colOff>
      <xdr:row>11</xdr:row>
      <xdr:rowOff>0</xdr:rowOff>
    </xdr:to>
    <xdr:graphicFrame macro="">
      <xdr:nvGraphicFramePr>
        <xdr:cNvPr id="4" name="圖表 3">
          <a:extLst>
            <a:ext uri="{FF2B5EF4-FFF2-40B4-BE49-F238E27FC236}">
              <a16:creationId xmlns:a16="http://schemas.microsoft.com/office/drawing/2014/main" id="{00000000-0008-0000-3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://office.microsoft.com/zh-tw/excel-help/redir/HA102753051.aspx?CTT=5&amp;origin=HA102752955" TargetMode="External"/><Relationship Id="rId21" Type="http://schemas.openxmlformats.org/officeDocument/2006/relationships/hyperlink" Target="http://office.microsoft.com/zh-tw/excel-help/redir/HA102753078.aspx?CTT=5&amp;origin=HA102752955" TargetMode="External"/><Relationship Id="rId42" Type="http://schemas.openxmlformats.org/officeDocument/2006/relationships/hyperlink" Target="http://office.microsoft.com/zh-tw/excel-help/redir/HA102753278.aspx?CTT=5&amp;origin=HA102752955" TargetMode="External"/><Relationship Id="rId47" Type="http://schemas.openxmlformats.org/officeDocument/2006/relationships/hyperlink" Target="http://office.microsoft.com/zh-tw/excel-help/redir/HA102752971.aspx?CTT=5&amp;origin=HA102752955" TargetMode="External"/><Relationship Id="rId63" Type="http://schemas.openxmlformats.org/officeDocument/2006/relationships/hyperlink" Target="http://office.microsoft.com/zh-tw/excel-help/redir/HA102753146.aspx?CTT=5&amp;origin=HA102752955" TargetMode="External"/><Relationship Id="rId68" Type="http://schemas.openxmlformats.org/officeDocument/2006/relationships/hyperlink" Target="http://office.microsoft.com/zh-tw/excel-help/redir/HA102753143.aspx?CTT=5&amp;origin=HA102752955" TargetMode="External"/><Relationship Id="rId84" Type="http://schemas.openxmlformats.org/officeDocument/2006/relationships/hyperlink" Target="http://office.microsoft.com/zh-tw/excel-help/redir/HA102752866.aspx?CTT=5&amp;origin=HA102752955" TargetMode="External"/><Relationship Id="rId89" Type="http://schemas.openxmlformats.org/officeDocument/2006/relationships/hyperlink" Target="http://office.microsoft.com/zh-tw/excel-help/redir/HA102752859.aspx?CTT=5&amp;origin=HA102752955" TargetMode="External"/><Relationship Id="rId16" Type="http://schemas.openxmlformats.org/officeDocument/2006/relationships/hyperlink" Target="http://office.microsoft.com/zh-tw/excel-help/redir/HA102753162.aspx?CTT=5&amp;origin=HA102752955" TargetMode="External"/><Relationship Id="rId11" Type="http://schemas.openxmlformats.org/officeDocument/2006/relationships/hyperlink" Target="http://office.microsoft.com/zh-tw/excel-help/redir/HA102753247.aspx?CTT=5&amp;origin=HA102752955" TargetMode="External"/><Relationship Id="rId32" Type="http://schemas.openxmlformats.org/officeDocument/2006/relationships/hyperlink" Target="http://office.microsoft.com/zh-tw/excel-help/redir/HA102753156.aspx?CTT=5&amp;origin=HA102752955" TargetMode="External"/><Relationship Id="rId37" Type="http://schemas.openxmlformats.org/officeDocument/2006/relationships/hyperlink" Target="http://office.microsoft.com/zh-tw/excel-help/redir/HA102753277.aspx?CTT=5&amp;origin=HA102752955" TargetMode="External"/><Relationship Id="rId53" Type="http://schemas.openxmlformats.org/officeDocument/2006/relationships/hyperlink" Target="http://office.microsoft.com/zh-tw/excel-help/redir/HA102752808.aspx?CTT=5&amp;origin=HA102752955" TargetMode="External"/><Relationship Id="rId58" Type="http://schemas.openxmlformats.org/officeDocument/2006/relationships/hyperlink" Target="http://office.microsoft.com/zh-tw/excel-help/redir/HA102752935.aspx?CTT=5&amp;origin=HA102752955" TargetMode="External"/><Relationship Id="rId74" Type="http://schemas.openxmlformats.org/officeDocument/2006/relationships/hyperlink" Target="http://office.microsoft.com/zh-tw/excel-help/redir/HA102753141.aspx?CTT=5&amp;origin=HA102752955" TargetMode="External"/><Relationship Id="rId79" Type="http://schemas.openxmlformats.org/officeDocument/2006/relationships/hyperlink" Target="http://office.microsoft.com/zh-tw/excel-help/redir/HA102753150.aspx?CTT=5&amp;origin=HA102752955" TargetMode="External"/><Relationship Id="rId102" Type="http://schemas.openxmlformats.org/officeDocument/2006/relationships/hyperlink" Target="http://office.microsoft.com/zh-tw/excel-help/redir/HA102752822.aspx?CTT=5&amp;origin=HA102752955" TargetMode="External"/><Relationship Id="rId5" Type="http://schemas.openxmlformats.org/officeDocument/2006/relationships/hyperlink" Target="http://office.microsoft.com/zh-tw/excel-help/redir/HA102753239.aspx?CTT=5&amp;origin=HA102752955" TargetMode="External"/><Relationship Id="rId90" Type="http://schemas.openxmlformats.org/officeDocument/2006/relationships/hyperlink" Target="http://office.microsoft.com/zh-tw/excel-help/redir/HA102752858.aspx?CTT=5&amp;origin=HA102752955" TargetMode="External"/><Relationship Id="rId95" Type="http://schemas.openxmlformats.org/officeDocument/2006/relationships/hyperlink" Target="http://office.microsoft.com/zh-tw/excel-help/redir/HA102753136.aspx?CTT=5&amp;origin=HA102752955" TargetMode="External"/><Relationship Id="rId22" Type="http://schemas.openxmlformats.org/officeDocument/2006/relationships/hyperlink" Target="http://office.microsoft.com/zh-tw/excel-help/redir/HA102753077.aspx?CTT=5&amp;origin=HA102752955" TargetMode="External"/><Relationship Id="rId27" Type="http://schemas.openxmlformats.org/officeDocument/2006/relationships/hyperlink" Target="http://office.microsoft.com/zh-tw/excel-help/redir/HA102753159.aspx?CTT=5&amp;origin=HA102752955" TargetMode="External"/><Relationship Id="rId43" Type="http://schemas.openxmlformats.org/officeDocument/2006/relationships/hyperlink" Target="http://office.microsoft.com/zh-tw/excel-help/redir/HA102753006.aspx?CTT=5&amp;origin=HA102752955" TargetMode="External"/><Relationship Id="rId48" Type="http://schemas.openxmlformats.org/officeDocument/2006/relationships/hyperlink" Target="http://office.microsoft.com/zh-tw/excel-help/redir/HA102752961.aspx?CTT=5&amp;origin=HA102752955" TargetMode="External"/><Relationship Id="rId64" Type="http://schemas.openxmlformats.org/officeDocument/2006/relationships/hyperlink" Target="http://office.microsoft.com/zh-tw/excel-help/redir/HA102753145.aspx?CTT=5&amp;origin=HA102752955" TargetMode="External"/><Relationship Id="rId69" Type="http://schemas.openxmlformats.org/officeDocument/2006/relationships/hyperlink" Target="http://office.microsoft.com/zh-tw/excel-help/redir/HA102753218.aspx?CTT=5&amp;origin=HA102752955" TargetMode="External"/><Relationship Id="rId80" Type="http://schemas.openxmlformats.org/officeDocument/2006/relationships/hyperlink" Target="http://office.microsoft.com/zh-tw/excel-help/redir/HA102752877.aspx?CTT=5&amp;origin=HA102752955" TargetMode="External"/><Relationship Id="rId85" Type="http://schemas.openxmlformats.org/officeDocument/2006/relationships/hyperlink" Target="http://office.microsoft.com/zh-tw/excel-help/redir/HA102752862.aspx?CTT=5&amp;origin=HA102752955" TargetMode="External"/><Relationship Id="rId12" Type="http://schemas.openxmlformats.org/officeDocument/2006/relationships/hyperlink" Target="http://office.microsoft.com/zh-tw/excel-help/redir/HA102753165.aspx?CTT=5&amp;origin=HA102752955" TargetMode="External"/><Relationship Id="rId17" Type="http://schemas.openxmlformats.org/officeDocument/2006/relationships/hyperlink" Target="http://office.microsoft.com/zh-tw/excel-help/redir/HA102753224.aspx?CTT=5&amp;origin=HA102752955" TargetMode="External"/><Relationship Id="rId25" Type="http://schemas.openxmlformats.org/officeDocument/2006/relationships/hyperlink" Target="http://office.microsoft.com/zh-tw/excel-help/redir/HA102753223.aspx?CTT=5&amp;origin=HA102752955" TargetMode="External"/><Relationship Id="rId33" Type="http://schemas.openxmlformats.org/officeDocument/2006/relationships/hyperlink" Target="http://office.microsoft.com/zh-tw/excel-help/redir/HA102753016.aspx?CTT=5&amp;origin=HA102752955" TargetMode="External"/><Relationship Id="rId38" Type="http://schemas.openxmlformats.org/officeDocument/2006/relationships/hyperlink" Target="http://office.microsoft.com/zh-tw/excel-help/redir/HA102753155.aspx?CTT=5&amp;origin=HA102752955" TargetMode="External"/><Relationship Id="rId46" Type="http://schemas.openxmlformats.org/officeDocument/2006/relationships/hyperlink" Target="http://office.microsoft.com/zh-tw/excel-help/redir/HA102753153.aspx?CTT=5&amp;origin=HA102752955" TargetMode="External"/><Relationship Id="rId59" Type="http://schemas.openxmlformats.org/officeDocument/2006/relationships/hyperlink" Target="http://office.microsoft.com/zh-tw/excel-help/redir/HA102753222.aspx?CTT=5&amp;origin=HA102752955" TargetMode="External"/><Relationship Id="rId67" Type="http://schemas.openxmlformats.org/officeDocument/2006/relationships/hyperlink" Target="http://office.microsoft.com/zh-tw/excel-help/redir/HA102753219.aspx?CTT=5&amp;origin=HA102752955" TargetMode="External"/><Relationship Id="rId103" Type="http://schemas.openxmlformats.org/officeDocument/2006/relationships/hyperlink" Target="http://office.microsoft.com/zh-tw/excel-help/redir/HA102753132.aspx?CTT=5&amp;origin=HA102752955" TargetMode="External"/><Relationship Id="rId20" Type="http://schemas.openxmlformats.org/officeDocument/2006/relationships/hyperlink" Target="http://office.microsoft.com/zh-tw/excel-help/redir/HA102753080.aspx?CTT=5&amp;origin=HA102752955" TargetMode="External"/><Relationship Id="rId41" Type="http://schemas.openxmlformats.org/officeDocument/2006/relationships/hyperlink" Target="http://office.microsoft.com/zh-tw/excel-help/redir/HA102752805.aspx?CTT=5&amp;origin=HA102752955" TargetMode="External"/><Relationship Id="rId54" Type="http://schemas.openxmlformats.org/officeDocument/2006/relationships/hyperlink" Target="http://office.microsoft.com/zh-tw/excel-help/redir/HA102752943.aspx?CTT=5&amp;origin=HA102752955" TargetMode="External"/><Relationship Id="rId62" Type="http://schemas.openxmlformats.org/officeDocument/2006/relationships/hyperlink" Target="http://office.microsoft.com/zh-tw/excel-help/redir/HA102753148.aspx?CTT=5&amp;origin=HA102752955" TargetMode="External"/><Relationship Id="rId70" Type="http://schemas.openxmlformats.org/officeDocument/2006/relationships/hyperlink" Target="http://office.microsoft.com/zh-tw/excel-help/redir/HA102753142.aspx?CTT=5&amp;origin=HA102752955" TargetMode="External"/><Relationship Id="rId75" Type="http://schemas.openxmlformats.org/officeDocument/2006/relationships/hyperlink" Target="http://office.microsoft.com/zh-tw/excel-help/redir/HA102752897.aspx?CTT=5&amp;origin=HA102752955" TargetMode="External"/><Relationship Id="rId83" Type="http://schemas.openxmlformats.org/officeDocument/2006/relationships/hyperlink" Target="http://office.microsoft.com/zh-tw/excel-help/redir/HA102752867.aspx?CTT=5&amp;origin=HA102752955" TargetMode="External"/><Relationship Id="rId88" Type="http://schemas.openxmlformats.org/officeDocument/2006/relationships/hyperlink" Target="http://office.microsoft.com/zh-tw/excel-help/redir/HA102752860.aspx?CTT=5&amp;origin=HA102752955" TargetMode="External"/><Relationship Id="rId91" Type="http://schemas.openxmlformats.org/officeDocument/2006/relationships/hyperlink" Target="http://office.microsoft.com/zh-tw/excel-help/redir/HA102753241.aspx?CTT=5&amp;origin=HA102752955" TargetMode="External"/><Relationship Id="rId96" Type="http://schemas.openxmlformats.org/officeDocument/2006/relationships/hyperlink" Target="http://office.microsoft.com/zh-tw/excel-help/redir/HA102753135.aspx?CTT=5&amp;origin=HA102752955" TargetMode="External"/><Relationship Id="rId1" Type="http://schemas.openxmlformats.org/officeDocument/2006/relationships/hyperlink" Target="http://office.microsoft.com/zh-tw/excel-help/redir/HA102753109.aspx?CTT=5&amp;origin=HA102752955" TargetMode="External"/><Relationship Id="rId6" Type="http://schemas.openxmlformats.org/officeDocument/2006/relationships/hyperlink" Target="http://office.microsoft.com/zh-tw/excel-help/redir/HA102753168.aspx?CTT=5&amp;origin=HA102752955" TargetMode="External"/><Relationship Id="rId15" Type="http://schemas.openxmlformats.org/officeDocument/2006/relationships/hyperlink" Target="http://office.microsoft.com/zh-tw/excel-help/redir/HA102753163.aspx?CTT=5&amp;origin=HA102752955" TargetMode="External"/><Relationship Id="rId23" Type="http://schemas.openxmlformats.org/officeDocument/2006/relationships/hyperlink" Target="http://office.microsoft.com/zh-tw/excel-help/redir/HA102753238.aspx?CTT=5&amp;origin=HA102752955" TargetMode="External"/><Relationship Id="rId28" Type="http://schemas.openxmlformats.org/officeDocument/2006/relationships/hyperlink" Target="http://office.microsoft.com/zh-tw/excel-help/redir/HA102753243.aspx?CTT=5&amp;origin=HA102752955" TargetMode="External"/><Relationship Id="rId36" Type="http://schemas.openxmlformats.org/officeDocument/2006/relationships/hyperlink" Target="http://office.microsoft.com/zh-tw/excel-help/redir/HA102753011.aspx?CTT=5&amp;origin=HA102752955" TargetMode="External"/><Relationship Id="rId49" Type="http://schemas.openxmlformats.org/officeDocument/2006/relationships/hyperlink" Target="http://office.microsoft.com/zh-tw/excel-help/redir/HA102752960.aspx?CTT=5&amp;origin=HA102752955" TargetMode="External"/><Relationship Id="rId57" Type="http://schemas.openxmlformats.org/officeDocument/2006/relationships/hyperlink" Target="http://office.microsoft.com/zh-tw/excel-help/redir/HA102752936.aspx?CTT=5&amp;origin=HA102752955" TargetMode="External"/><Relationship Id="rId10" Type="http://schemas.openxmlformats.org/officeDocument/2006/relationships/hyperlink" Target="http://office.microsoft.com/zh-tw/excel-help/redir/HA102753160.aspx?CTT=5&amp;origin=HA102752955" TargetMode="External"/><Relationship Id="rId31" Type="http://schemas.openxmlformats.org/officeDocument/2006/relationships/hyperlink" Target="http://office.microsoft.com/zh-tw/excel-help/redir/HA102753157.aspx?CTT=5&amp;origin=HA102752955" TargetMode="External"/><Relationship Id="rId44" Type="http://schemas.openxmlformats.org/officeDocument/2006/relationships/hyperlink" Target="http://office.microsoft.com/zh-tw/excel-help/redir/HA102753003.aspx?CTT=5&amp;origin=HA102752955" TargetMode="External"/><Relationship Id="rId52" Type="http://schemas.openxmlformats.org/officeDocument/2006/relationships/hyperlink" Target="http://office.microsoft.com/zh-tw/excel-help/redir/HA102753152.aspx?CTT=5&amp;origin=HA102752955" TargetMode="External"/><Relationship Id="rId60" Type="http://schemas.openxmlformats.org/officeDocument/2006/relationships/hyperlink" Target="http://office.microsoft.com/zh-tw/excel-help/redir/HA102753151.aspx?CTT=5&amp;origin=HA102752955" TargetMode="External"/><Relationship Id="rId65" Type="http://schemas.openxmlformats.org/officeDocument/2006/relationships/hyperlink" Target="http://office.microsoft.com/zh-tw/excel-help/redir/HA102753144.aspx?CTT=5&amp;origin=HA102752955" TargetMode="External"/><Relationship Id="rId73" Type="http://schemas.openxmlformats.org/officeDocument/2006/relationships/hyperlink" Target="http://office.microsoft.com/zh-tw/excel-help/redir/HA102753265.aspx?CTT=5&amp;origin=HA102752955" TargetMode="External"/><Relationship Id="rId78" Type="http://schemas.openxmlformats.org/officeDocument/2006/relationships/hyperlink" Target="http://office.microsoft.com/zh-tw/excel-help/redir/HA102753220.aspx?CTT=5&amp;origin=HA102752955" TargetMode="External"/><Relationship Id="rId81" Type="http://schemas.openxmlformats.org/officeDocument/2006/relationships/hyperlink" Target="http://office.microsoft.com/zh-tw/excel-help/redir/HA102752869.aspx?CTT=5&amp;origin=HA102752955" TargetMode="External"/><Relationship Id="rId86" Type="http://schemas.openxmlformats.org/officeDocument/2006/relationships/hyperlink" Target="http://office.microsoft.com/zh-tw/excel-help/redir/HA102753129.aspx?CTT=5&amp;origin=HA102752955" TargetMode="External"/><Relationship Id="rId94" Type="http://schemas.openxmlformats.org/officeDocument/2006/relationships/hyperlink" Target="http://office.microsoft.com/zh-tw/excel-help/redir/HA102753225.aspx?CTT=5&amp;origin=HA102752955" TargetMode="External"/><Relationship Id="rId99" Type="http://schemas.openxmlformats.org/officeDocument/2006/relationships/hyperlink" Target="http://office.microsoft.com/zh-tw/excel-help/redir/HA102753133.aspx?CTT=5&amp;origin=HA102752955" TargetMode="External"/><Relationship Id="rId101" Type="http://schemas.openxmlformats.org/officeDocument/2006/relationships/hyperlink" Target="http://office.microsoft.com/zh-tw/excel-help/redir/HA102752823.aspx?CTT=5&amp;origin=HA102752955" TargetMode="External"/><Relationship Id="rId4" Type="http://schemas.openxmlformats.org/officeDocument/2006/relationships/hyperlink" Target="http://office.microsoft.com/zh-tw/excel-help/redir/HA102753240.aspx?CTT=5&amp;origin=HA102752955" TargetMode="External"/><Relationship Id="rId9" Type="http://schemas.openxmlformats.org/officeDocument/2006/relationships/hyperlink" Target="http://office.microsoft.com/zh-tw/excel-help/redir/HA102753250.aspx?CTT=5&amp;origin=HA102752955" TargetMode="External"/><Relationship Id="rId13" Type="http://schemas.openxmlformats.org/officeDocument/2006/relationships/hyperlink" Target="http://office.microsoft.com/zh-tw/excel-help/redir/HA102753244.aspx?CTT=5&amp;origin=HA102752955" TargetMode="External"/><Relationship Id="rId18" Type="http://schemas.openxmlformats.org/officeDocument/2006/relationships/hyperlink" Target="http://office.microsoft.com/zh-tw/excel-help/redir/HA102753084.aspx?CTT=5&amp;origin=HA102752955" TargetMode="External"/><Relationship Id="rId39" Type="http://schemas.openxmlformats.org/officeDocument/2006/relationships/hyperlink" Target="http://office.microsoft.com/zh-tw/excel-help/redir/HA102753154.aspx?CTT=5&amp;origin=HA102752955" TargetMode="External"/><Relationship Id="rId34" Type="http://schemas.openxmlformats.org/officeDocument/2006/relationships/hyperlink" Target="http://office.microsoft.com/zh-tw/excel-help/redir/HA102753015.aspx?CTT=5&amp;origin=HA102752955" TargetMode="External"/><Relationship Id="rId50" Type="http://schemas.openxmlformats.org/officeDocument/2006/relationships/hyperlink" Target="http://office.microsoft.com/zh-tw/excel-help/redir/HA102752956.aspx?CTT=5&amp;origin=HA102752955" TargetMode="External"/><Relationship Id="rId55" Type="http://schemas.openxmlformats.org/officeDocument/2006/relationships/hyperlink" Target="http://office.microsoft.com/zh-tw/excel-help/redir/HA102752941.aspx?CTT=5&amp;origin=HA102752955" TargetMode="External"/><Relationship Id="rId76" Type="http://schemas.openxmlformats.org/officeDocument/2006/relationships/hyperlink" Target="http://office.microsoft.com/zh-tw/excel-help/redir/HA102753221.aspx?CTT=5&amp;origin=HA102752955" TargetMode="External"/><Relationship Id="rId97" Type="http://schemas.openxmlformats.org/officeDocument/2006/relationships/hyperlink" Target="http://office.microsoft.com/zh-tw/excel-help/redir/HA102752832.aspx?CTT=5&amp;origin=HA102752955" TargetMode="External"/><Relationship Id="rId104" Type="http://schemas.openxmlformats.org/officeDocument/2006/relationships/hyperlink" Target="http://office.microsoft.com/zh-tw/excel-help/redir/HA102753131.aspx?CTT=5&amp;origin=HA102752955" TargetMode="External"/><Relationship Id="rId7" Type="http://schemas.openxmlformats.org/officeDocument/2006/relationships/hyperlink" Target="http://office.microsoft.com/zh-tw/excel-help/redir/HA102753167.aspx?CTT=5&amp;origin=HA102752955" TargetMode="External"/><Relationship Id="rId71" Type="http://schemas.openxmlformats.org/officeDocument/2006/relationships/hyperlink" Target="http://office.microsoft.com/zh-tw/excel-help/redir/HA102752906.aspx?CTT=5&amp;origin=HA102752955" TargetMode="External"/><Relationship Id="rId92" Type="http://schemas.openxmlformats.org/officeDocument/2006/relationships/hyperlink" Target="http://office.microsoft.com/zh-tw/excel-help/redir/HA102753138.aspx?CTT=5&amp;origin=HA102752955" TargetMode="External"/><Relationship Id="rId2" Type="http://schemas.openxmlformats.org/officeDocument/2006/relationships/hyperlink" Target="http://office.microsoft.com/zh-tw/excel-help/redir/HA102753108.aspx?CTT=5&amp;origin=HA102752955" TargetMode="External"/><Relationship Id="rId29" Type="http://schemas.openxmlformats.org/officeDocument/2006/relationships/hyperlink" Target="http://office.microsoft.com/zh-tw/excel-help/redir/HA102753158.aspx?CTT=5&amp;origin=HA102752955" TargetMode="External"/><Relationship Id="rId24" Type="http://schemas.openxmlformats.org/officeDocument/2006/relationships/hyperlink" Target="http://office.microsoft.com/zh-tw/excel-help/redir/HA102753161.aspx?CTT=5&amp;origin=HA102752955" TargetMode="External"/><Relationship Id="rId40" Type="http://schemas.openxmlformats.org/officeDocument/2006/relationships/hyperlink" Target="http://office.microsoft.com/zh-tw/excel-help/redir/HA102753008.aspx?CTT=5&amp;origin=HA102752955" TargetMode="External"/><Relationship Id="rId45" Type="http://schemas.openxmlformats.org/officeDocument/2006/relationships/hyperlink" Target="http://office.microsoft.com/zh-tw/excel-help/redir/HA102753002.aspx?CTT=5&amp;origin=HA102752955" TargetMode="External"/><Relationship Id="rId66" Type="http://schemas.openxmlformats.org/officeDocument/2006/relationships/hyperlink" Target="http://office.microsoft.com/zh-tw/excel-help/redir/HA102752907.aspx?CTT=5&amp;origin=HA102752955" TargetMode="External"/><Relationship Id="rId87" Type="http://schemas.openxmlformats.org/officeDocument/2006/relationships/hyperlink" Target="http://office.microsoft.com/zh-tw/excel-help/redir/HA102753139.aspx?CTT=5&amp;origin=HA102752955" TargetMode="External"/><Relationship Id="rId61" Type="http://schemas.openxmlformats.org/officeDocument/2006/relationships/hyperlink" Target="http://office.microsoft.com/zh-tw/excel-help/redir/HA102753149.aspx?CTT=5&amp;origin=HA102752955" TargetMode="External"/><Relationship Id="rId82" Type="http://schemas.openxmlformats.org/officeDocument/2006/relationships/hyperlink" Target="http://office.microsoft.com/zh-tw/excel-help/redir/HA102753266.aspx?CTT=5&amp;origin=HA102752955" TargetMode="External"/><Relationship Id="rId19" Type="http://schemas.openxmlformats.org/officeDocument/2006/relationships/hyperlink" Target="http://office.microsoft.com/zh-tw/excel-help/redir/HA102753081.aspx?CTT=5&amp;origin=HA102752955" TargetMode="External"/><Relationship Id="rId14" Type="http://schemas.openxmlformats.org/officeDocument/2006/relationships/hyperlink" Target="http://office.microsoft.com/zh-tw/excel-help/redir/HA102753164.aspx?CTT=5&amp;origin=HA102752955" TargetMode="External"/><Relationship Id="rId30" Type="http://schemas.openxmlformats.org/officeDocument/2006/relationships/hyperlink" Target="http://office.microsoft.com/zh-tw/excel-help/redir/HA102753242.aspx?CTT=5&amp;origin=HA102752955" TargetMode="External"/><Relationship Id="rId35" Type="http://schemas.openxmlformats.org/officeDocument/2006/relationships/hyperlink" Target="http://office.microsoft.com/zh-tw/excel-help/redir/HA102753012.aspx?CTT=5&amp;origin=HA102752955" TargetMode="External"/><Relationship Id="rId56" Type="http://schemas.openxmlformats.org/officeDocument/2006/relationships/hyperlink" Target="http://office.microsoft.com/zh-tw/excel-help/redir/HA102752938.aspx?CTT=5&amp;origin=HA102752955" TargetMode="External"/><Relationship Id="rId77" Type="http://schemas.openxmlformats.org/officeDocument/2006/relationships/hyperlink" Target="http://office.microsoft.com/zh-tw/excel-help/redir/HA102753140.aspx?CTT=5&amp;origin=HA102752955" TargetMode="External"/><Relationship Id="rId100" Type="http://schemas.openxmlformats.org/officeDocument/2006/relationships/hyperlink" Target="http://office.microsoft.com/zh-tw/excel-help/redir/HA102753134.aspx?CTT=5&amp;origin=HA102752955" TargetMode="External"/><Relationship Id="rId8" Type="http://schemas.openxmlformats.org/officeDocument/2006/relationships/hyperlink" Target="http://office.microsoft.com/zh-tw/excel-help/redir/HA102753166.aspx?CTT=5&amp;origin=HA102752955" TargetMode="External"/><Relationship Id="rId51" Type="http://schemas.openxmlformats.org/officeDocument/2006/relationships/hyperlink" Target="http://office.microsoft.com/zh-tw/excel-help/redir/HA102752951.aspx?CTT=5&amp;origin=HA102752955" TargetMode="External"/><Relationship Id="rId72" Type="http://schemas.openxmlformats.org/officeDocument/2006/relationships/hyperlink" Target="http://office.microsoft.com/zh-tw/excel-help/redir/HA102753264.aspx?CTT=5&amp;origin=HA102752955" TargetMode="External"/><Relationship Id="rId93" Type="http://schemas.openxmlformats.org/officeDocument/2006/relationships/hyperlink" Target="http://office.microsoft.com/zh-tw/excel-help/redir/HA102753130.aspx?CTT=5&amp;origin=HA102752955" TargetMode="External"/><Relationship Id="rId98" Type="http://schemas.openxmlformats.org/officeDocument/2006/relationships/hyperlink" Target="http://office.microsoft.com/zh-tw/excel-help/redir/HA102752830.aspx?CTT=5&amp;origin=HA102752955" TargetMode="External"/><Relationship Id="rId3" Type="http://schemas.openxmlformats.org/officeDocument/2006/relationships/hyperlink" Target="http://office.microsoft.com/zh-tw/excel-help/redir/HA102753107.aspx?CTT=5&amp;origin=HA102752955" TargetMode="Externa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9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0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2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1"/>
  <sheetViews>
    <sheetView workbookViewId="0">
      <pane ySplit="1" topLeftCell="A2" activePane="bottomLeft" state="frozen"/>
      <selection pane="bottomLeft" activeCell="A2" sqref="A2:A38"/>
    </sheetView>
  </sheetViews>
  <sheetFormatPr defaultRowHeight="15.45" x14ac:dyDescent="0.4"/>
  <cols>
    <col min="1" max="1" width="44.140625" customWidth="1"/>
    <col min="2" max="2" width="4.640625" bestFit="1" customWidth="1"/>
    <col min="4" max="4" width="28.7109375" customWidth="1"/>
  </cols>
  <sheetData>
    <row r="1" spans="1:4" ht="20.6" x14ac:dyDescent="0.4">
      <c r="A1" s="205" t="s">
        <v>1113</v>
      </c>
      <c r="B1" s="184" t="s">
        <v>1068</v>
      </c>
    </row>
    <row r="2" spans="1:4" ht="16.3" x14ac:dyDescent="0.4">
      <c r="A2" s="208" t="s">
        <v>1115</v>
      </c>
      <c r="B2" s="185" t="s">
        <v>1069</v>
      </c>
      <c r="D2" s="153" t="s">
        <v>833</v>
      </c>
    </row>
    <row r="3" spans="1:4" ht="16.3" x14ac:dyDescent="0.4">
      <c r="A3" s="208" t="s">
        <v>1116</v>
      </c>
      <c r="B3" s="185" t="s">
        <v>1070</v>
      </c>
      <c r="D3" s="153" t="s">
        <v>834</v>
      </c>
    </row>
    <row r="4" spans="1:4" ht="16.3" x14ac:dyDescent="0.4">
      <c r="A4" s="208" t="s">
        <v>1117</v>
      </c>
      <c r="B4" s="185" t="s">
        <v>1071</v>
      </c>
      <c r="D4" s="153" t="s">
        <v>835</v>
      </c>
    </row>
    <row r="5" spans="1:4" ht="16.3" x14ac:dyDescent="0.4">
      <c r="A5" s="208" t="s">
        <v>1118</v>
      </c>
      <c r="B5" s="185" t="s">
        <v>1072</v>
      </c>
      <c r="D5" s="153" t="s">
        <v>836</v>
      </c>
    </row>
    <row r="6" spans="1:4" ht="16.3" x14ac:dyDescent="0.4">
      <c r="A6" s="207" t="s">
        <v>1119</v>
      </c>
      <c r="B6" s="185" t="s">
        <v>1073</v>
      </c>
    </row>
    <row r="7" spans="1:4" ht="16.3" x14ac:dyDescent="0.4">
      <c r="A7" s="207" t="s">
        <v>1120</v>
      </c>
      <c r="B7" s="185" t="s">
        <v>1074</v>
      </c>
    </row>
    <row r="8" spans="1:4" ht="16.3" x14ac:dyDescent="0.4">
      <c r="A8" s="207" t="s">
        <v>1121</v>
      </c>
      <c r="B8" s="185" t="s">
        <v>1075</v>
      </c>
    </row>
    <row r="9" spans="1:4" ht="16.3" x14ac:dyDescent="0.4">
      <c r="A9" s="207" t="s">
        <v>1122</v>
      </c>
      <c r="B9" s="185" t="s">
        <v>1076</v>
      </c>
    </row>
    <row r="10" spans="1:4" ht="16.3" x14ac:dyDescent="0.4">
      <c r="A10" s="207" t="s">
        <v>1123</v>
      </c>
      <c r="B10" s="185" t="s">
        <v>1077</v>
      </c>
    </row>
    <row r="11" spans="1:4" x14ac:dyDescent="0.4">
      <c r="A11" s="207" t="s">
        <v>826</v>
      </c>
      <c r="B11" s="185" t="s">
        <v>1078</v>
      </c>
    </row>
    <row r="12" spans="1:4" x14ac:dyDescent="0.4">
      <c r="A12" s="207" t="s">
        <v>827</v>
      </c>
      <c r="B12" s="185" t="s">
        <v>1079</v>
      </c>
    </row>
    <row r="13" spans="1:4" ht="16.3" x14ac:dyDescent="0.4">
      <c r="A13" s="206" t="s">
        <v>1114</v>
      </c>
      <c r="B13" s="185" t="s">
        <v>1080</v>
      </c>
    </row>
    <row r="14" spans="1:4" ht="16.3" x14ac:dyDescent="0.4">
      <c r="A14" s="206" t="s">
        <v>1124</v>
      </c>
      <c r="B14" s="185" t="s">
        <v>1081</v>
      </c>
    </row>
    <row r="15" spans="1:4" ht="16.3" x14ac:dyDescent="0.4">
      <c r="A15" s="206" t="s">
        <v>1125</v>
      </c>
      <c r="B15" s="185" t="s">
        <v>1082</v>
      </c>
    </row>
    <row r="16" spans="1:4" ht="16.3" x14ac:dyDescent="0.4">
      <c r="A16" s="206" t="s">
        <v>1126</v>
      </c>
      <c r="B16" s="185" t="s">
        <v>1083</v>
      </c>
    </row>
    <row r="17" spans="1:2" ht="16.3" x14ac:dyDescent="0.4">
      <c r="A17" s="206" t="s">
        <v>1127</v>
      </c>
      <c r="B17" s="185" t="s">
        <v>1084</v>
      </c>
    </row>
    <row r="18" spans="1:2" ht="16.3" x14ac:dyDescent="0.4">
      <c r="A18" s="207" t="s">
        <v>1128</v>
      </c>
      <c r="B18" s="185" t="s">
        <v>1085</v>
      </c>
    </row>
    <row r="19" spans="1:2" ht="16.3" x14ac:dyDescent="0.4">
      <c r="A19" s="207" t="s">
        <v>1129</v>
      </c>
      <c r="B19" s="185" t="s">
        <v>1086</v>
      </c>
    </row>
    <row r="20" spans="1:2" ht="16.3" x14ac:dyDescent="0.4">
      <c r="A20" s="207" t="s">
        <v>1130</v>
      </c>
      <c r="B20" s="185" t="s">
        <v>1087</v>
      </c>
    </row>
    <row r="21" spans="1:2" ht="16.3" x14ac:dyDescent="0.4">
      <c r="A21" s="207" t="s">
        <v>1131</v>
      </c>
      <c r="B21" s="185" t="s">
        <v>1088</v>
      </c>
    </row>
    <row r="22" spans="1:2" x14ac:dyDescent="0.4">
      <c r="A22" s="207" t="s">
        <v>828</v>
      </c>
      <c r="B22" s="185" t="s">
        <v>1089</v>
      </c>
    </row>
    <row r="23" spans="1:2" x14ac:dyDescent="0.4">
      <c r="A23" s="207" t="s">
        <v>829</v>
      </c>
      <c r="B23" s="185" t="s">
        <v>1090</v>
      </c>
    </row>
    <row r="24" spans="1:2" x14ac:dyDescent="0.4">
      <c r="A24" s="207" t="s">
        <v>830</v>
      </c>
      <c r="B24" s="185" t="s">
        <v>1091</v>
      </c>
    </row>
    <row r="25" spans="1:2" x14ac:dyDescent="0.4">
      <c r="A25" s="207" t="s">
        <v>831</v>
      </c>
      <c r="B25" s="185" t="s">
        <v>1092</v>
      </c>
    </row>
    <row r="26" spans="1:2" x14ac:dyDescent="0.4">
      <c r="A26" s="207" t="s">
        <v>832</v>
      </c>
      <c r="B26" s="185" t="s">
        <v>1093</v>
      </c>
    </row>
    <row r="27" spans="1:2" ht="16.3" x14ac:dyDescent="0.4">
      <c r="A27" s="207" t="s">
        <v>1132</v>
      </c>
      <c r="B27" s="185" t="s">
        <v>1094</v>
      </c>
    </row>
    <row r="28" spans="1:2" ht="16.3" x14ac:dyDescent="0.4">
      <c r="A28" s="207" t="s">
        <v>1133</v>
      </c>
      <c r="B28" s="185" t="s">
        <v>1095</v>
      </c>
    </row>
    <row r="29" spans="1:2" ht="16.3" x14ac:dyDescent="0.4">
      <c r="A29" s="207" t="s">
        <v>1134</v>
      </c>
      <c r="B29" s="185" t="s">
        <v>1096</v>
      </c>
    </row>
    <row r="30" spans="1:2" ht="16.3" x14ac:dyDescent="0.4">
      <c r="A30" s="207" t="s">
        <v>1135</v>
      </c>
      <c r="B30" s="185" t="s">
        <v>1097</v>
      </c>
    </row>
    <row r="31" spans="1:2" ht="16.3" x14ac:dyDescent="0.4">
      <c r="A31" s="207" t="s">
        <v>1136</v>
      </c>
      <c r="B31" s="185" t="s">
        <v>1098</v>
      </c>
    </row>
    <row r="32" spans="1:2" ht="16.3" x14ac:dyDescent="0.4">
      <c r="A32" s="207" t="s">
        <v>1137</v>
      </c>
      <c r="B32" s="185" t="s">
        <v>1099</v>
      </c>
    </row>
    <row r="33" spans="1:2" ht="16.3" x14ac:dyDescent="0.4">
      <c r="A33" s="207" t="s">
        <v>1138</v>
      </c>
      <c r="B33" s="185" t="s">
        <v>1100</v>
      </c>
    </row>
    <row r="34" spans="1:2" ht="16.3" x14ac:dyDescent="0.4">
      <c r="A34" s="207" t="s">
        <v>1139</v>
      </c>
      <c r="B34" s="185" t="s">
        <v>1101</v>
      </c>
    </row>
    <row r="35" spans="1:2" ht="16.3" x14ac:dyDescent="0.4">
      <c r="A35" s="207" t="s">
        <v>1140</v>
      </c>
      <c r="B35" s="185" t="s">
        <v>1102</v>
      </c>
    </row>
    <row r="36" spans="1:2" x14ac:dyDescent="0.4">
      <c r="A36" s="207" t="s">
        <v>605</v>
      </c>
      <c r="B36" s="185" t="s">
        <v>1103</v>
      </c>
    </row>
    <row r="37" spans="1:2" ht="16.3" x14ac:dyDescent="0.4">
      <c r="A37" s="207" t="s">
        <v>1141</v>
      </c>
      <c r="B37" s="185" t="s">
        <v>1104</v>
      </c>
    </row>
    <row r="38" spans="1:2" ht="16.3" x14ac:dyDescent="0.4">
      <c r="A38" s="207" t="s">
        <v>1142</v>
      </c>
      <c r="B38" s="185" t="s">
        <v>1105</v>
      </c>
    </row>
    <row r="39" spans="1:2" x14ac:dyDescent="0.4">
      <c r="A39" s="151"/>
    </row>
    <row r="40" spans="1:2" ht="16.3" x14ac:dyDescent="0.4">
      <c r="A40" s="152"/>
    </row>
    <row r="41" spans="1:2" ht="16.3" x14ac:dyDescent="0.4">
      <c r="A41" s="152"/>
    </row>
  </sheetData>
  <sortState xmlns:xlrd2="http://schemas.microsoft.com/office/spreadsheetml/2017/richdata2" ref="A1:B40">
    <sortCondition ref="B1"/>
  </sortState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14"/>
  <sheetViews>
    <sheetView workbookViewId="0">
      <selection activeCell="I1" sqref="I1:K1048576"/>
    </sheetView>
  </sheetViews>
  <sheetFormatPr defaultColWidth="9" defaultRowHeight="16.75" x14ac:dyDescent="0.45"/>
  <cols>
    <col min="1" max="1" width="7.640625" style="2" customWidth="1"/>
    <col min="2" max="2" width="7.2109375" style="2" customWidth="1"/>
    <col min="3" max="3" width="7.5" style="2" bestFit="1" customWidth="1"/>
    <col min="4" max="4" width="8.85546875" style="2" customWidth="1"/>
    <col min="5" max="5" width="9" style="2"/>
    <col min="6" max="6" width="5.85546875" style="2" customWidth="1"/>
    <col min="7" max="7" width="6.85546875" style="2" customWidth="1"/>
    <col min="8" max="8" width="9" style="2"/>
    <col min="9" max="9" width="7.640625" style="2" customWidth="1"/>
    <col min="10" max="10" width="7.2109375" style="2" customWidth="1"/>
    <col min="11" max="11" width="7.5" style="2" bestFit="1" customWidth="1"/>
    <col min="12" max="16384" width="9" style="2"/>
  </cols>
  <sheetData>
    <row r="1" spans="1:11" x14ac:dyDescent="0.45">
      <c r="A1" s="4" t="s">
        <v>139</v>
      </c>
      <c r="B1" s="4" t="s">
        <v>86</v>
      </c>
      <c r="C1" s="1" t="s">
        <v>140</v>
      </c>
      <c r="I1" s="4" t="s">
        <v>139</v>
      </c>
      <c r="J1" s="4" t="s">
        <v>86</v>
      </c>
      <c r="K1" s="1" t="s">
        <v>140</v>
      </c>
    </row>
    <row r="2" spans="1:11" x14ac:dyDescent="0.45">
      <c r="A2" s="2" t="s">
        <v>141</v>
      </c>
      <c r="B2" s="2" t="s">
        <v>1106</v>
      </c>
      <c r="C2" s="2">
        <v>12500</v>
      </c>
      <c r="I2" s="2" t="s">
        <v>141</v>
      </c>
      <c r="J2" s="2" t="s">
        <v>1106</v>
      </c>
      <c r="K2" s="2">
        <v>12500</v>
      </c>
    </row>
    <row r="3" spans="1:11" x14ac:dyDescent="0.45">
      <c r="A3" s="2" t="s">
        <v>147</v>
      </c>
      <c r="B3" s="2" t="s">
        <v>1107</v>
      </c>
      <c r="C3" s="2">
        <v>36200</v>
      </c>
      <c r="I3" s="2" t="s">
        <v>144</v>
      </c>
      <c r="J3" s="2" t="s">
        <v>1107</v>
      </c>
      <c r="K3" s="2">
        <v>36200</v>
      </c>
    </row>
    <row r="4" spans="1:11" x14ac:dyDescent="0.45">
      <c r="A4" s="2" t="s">
        <v>142</v>
      </c>
      <c r="B4" s="2" t="s">
        <v>1108</v>
      </c>
      <c r="C4" s="2">
        <v>18700</v>
      </c>
      <c r="I4" s="2" t="s">
        <v>141</v>
      </c>
      <c r="J4" s="2" t="s">
        <v>1108</v>
      </c>
      <c r="K4" s="2">
        <v>18700</v>
      </c>
    </row>
    <row r="5" spans="1:11" x14ac:dyDescent="0.45">
      <c r="A5" s="2" t="s">
        <v>143</v>
      </c>
      <c r="B5" s="2" t="s">
        <v>1109</v>
      </c>
      <c r="C5" s="2">
        <v>40800</v>
      </c>
      <c r="I5" s="2" t="s">
        <v>141</v>
      </c>
      <c r="J5" s="2" t="s">
        <v>1109</v>
      </c>
      <c r="K5" s="2">
        <v>40800</v>
      </c>
    </row>
    <row r="6" spans="1:11" x14ac:dyDescent="0.45">
      <c r="A6" s="2" t="s">
        <v>144</v>
      </c>
      <c r="B6" s="2" t="s">
        <v>1110</v>
      </c>
      <c r="C6" s="2">
        <v>51650</v>
      </c>
      <c r="I6" s="2" t="s">
        <v>144</v>
      </c>
      <c r="J6" s="2" t="s">
        <v>1110</v>
      </c>
      <c r="K6" s="2">
        <v>51650</v>
      </c>
    </row>
    <row r="7" spans="1:11" x14ac:dyDescent="0.45">
      <c r="A7" s="2" t="s">
        <v>145</v>
      </c>
      <c r="B7" s="2" t="s">
        <v>1111</v>
      </c>
      <c r="C7" s="2">
        <v>32500</v>
      </c>
      <c r="I7" s="2" t="s">
        <v>144</v>
      </c>
      <c r="J7" s="2" t="s">
        <v>1111</v>
      </c>
      <c r="K7" s="2">
        <v>32500</v>
      </c>
    </row>
    <row r="8" spans="1:11" x14ac:dyDescent="0.45">
      <c r="A8" s="2" t="s">
        <v>147</v>
      </c>
      <c r="B8" s="2" t="s">
        <v>1112</v>
      </c>
      <c r="C8" s="2">
        <v>22500</v>
      </c>
      <c r="I8" s="2" t="s">
        <v>144</v>
      </c>
      <c r="J8" s="2" t="s">
        <v>1112</v>
      </c>
      <c r="K8" s="2">
        <v>22500</v>
      </c>
    </row>
    <row r="10" spans="1:11" x14ac:dyDescent="0.45">
      <c r="A10" s="2" t="s">
        <v>146</v>
      </c>
      <c r="C10" s="2">
        <f>SUMIF(A2:A8,"門市",C2:C8)</f>
        <v>72000</v>
      </c>
      <c r="D10" s="2" t="s">
        <v>234</v>
      </c>
      <c r="I10" s="2" t="s">
        <v>146</v>
      </c>
    </row>
    <row r="11" spans="1:11" x14ac:dyDescent="0.45">
      <c r="A11" s="2" t="s">
        <v>150</v>
      </c>
      <c r="C11" s="2">
        <f>SUMIF(A2:A8,"業務",C2:C8)</f>
        <v>142850</v>
      </c>
      <c r="D11" s="2" t="s">
        <v>235</v>
      </c>
      <c r="I11" s="2" t="s">
        <v>150</v>
      </c>
    </row>
    <row r="13" spans="1:11" x14ac:dyDescent="0.45">
      <c r="A13" s="2" t="s">
        <v>151</v>
      </c>
      <c r="D13" s="2">
        <f>SUMIF(C2:C8,"&gt;=30000")</f>
        <v>161150</v>
      </c>
      <c r="E13" s="2" t="s">
        <v>236</v>
      </c>
      <c r="I13" s="2" t="s">
        <v>151</v>
      </c>
    </row>
    <row r="14" spans="1:11" x14ac:dyDescent="0.45">
      <c r="A14" s="2" t="s">
        <v>152</v>
      </c>
      <c r="D14" s="2">
        <f>SUMIF(C2:C8,"&lt;30000")</f>
        <v>53700</v>
      </c>
      <c r="E14" s="2" t="s">
        <v>237</v>
      </c>
      <c r="I14" s="2" t="s">
        <v>152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15"/>
  <sheetViews>
    <sheetView workbookViewId="0">
      <selection activeCell="D14" sqref="D14:D15"/>
    </sheetView>
  </sheetViews>
  <sheetFormatPr defaultColWidth="9" defaultRowHeight="16.75" x14ac:dyDescent="0.45"/>
  <cols>
    <col min="1" max="1" width="7.5" style="2" customWidth="1"/>
    <col min="2" max="2" width="9.140625" style="2" customWidth="1"/>
    <col min="3" max="3" width="7.7109375" style="2" customWidth="1"/>
    <col min="4" max="4" width="9.640625" style="2" customWidth="1"/>
    <col min="5" max="5" width="9" style="2"/>
    <col min="6" max="6" width="7.35546875" style="2" customWidth="1"/>
    <col min="7" max="8" width="9" style="2"/>
    <col min="9" max="9" width="7.5" style="2" customWidth="1"/>
    <col min="10" max="10" width="9.140625" style="2" customWidth="1"/>
    <col min="11" max="11" width="7.7109375" style="2" customWidth="1"/>
    <col min="12" max="16384" width="9" style="2"/>
  </cols>
  <sheetData>
    <row r="1" spans="1:11" x14ac:dyDescent="0.45">
      <c r="A1" s="4" t="s">
        <v>139</v>
      </c>
      <c r="B1" s="4" t="s">
        <v>86</v>
      </c>
      <c r="C1" s="1" t="s">
        <v>140</v>
      </c>
      <c r="I1" s="4" t="s">
        <v>139</v>
      </c>
      <c r="J1" s="4" t="s">
        <v>86</v>
      </c>
      <c r="K1" s="1" t="s">
        <v>140</v>
      </c>
    </row>
    <row r="2" spans="1:11" x14ac:dyDescent="0.45">
      <c r="A2" s="2" t="s">
        <v>141</v>
      </c>
      <c r="B2" s="2" t="s">
        <v>1106</v>
      </c>
      <c r="C2" s="2">
        <v>12500</v>
      </c>
      <c r="I2" s="2" t="s">
        <v>141</v>
      </c>
      <c r="J2" s="2" t="s">
        <v>1106</v>
      </c>
      <c r="K2" s="2">
        <v>12500</v>
      </c>
    </row>
    <row r="3" spans="1:11" x14ac:dyDescent="0.45">
      <c r="A3" s="2" t="s">
        <v>147</v>
      </c>
      <c r="B3" s="2" t="s">
        <v>1107</v>
      </c>
      <c r="C3" s="2">
        <v>36200</v>
      </c>
      <c r="I3" s="2" t="s">
        <v>144</v>
      </c>
      <c r="J3" s="2" t="s">
        <v>1107</v>
      </c>
      <c r="K3" s="2">
        <v>36200</v>
      </c>
    </row>
    <row r="4" spans="1:11" x14ac:dyDescent="0.45">
      <c r="A4" s="2" t="s">
        <v>142</v>
      </c>
      <c r="B4" s="2" t="s">
        <v>1108</v>
      </c>
      <c r="C4" s="2">
        <v>18700</v>
      </c>
      <c r="I4" s="2" t="s">
        <v>141</v>
      </c>
      <c r="J4" s="2" t="s">
        <v>1108</v>
      </c>
      <c r="K4" s="2">
        <v>18700</v>
      </c>
    </row>
    <row r="5" spans="1:11" x14ac:dyDescent="0.45">
      <c r="A5" s="2" t="s">
        <v>143</v>
      </c>
      <c r="B5" s="2" t="s">
        <v>1109</v>
      </c>
      <c r="C5" s="2">
        <v>40800</v>
      </c>
      <c r="I5" s="2" t="s">
        <v>141</v>
      </c>
      <c r="J5" s="2" t="s">
        <v>1109</v>
      </c>
      <c r="K5" s="2">
        <v>40800</v>
      </c>
    </row>
    <row r="6" spans="1:11" x14ac:dyDescent="0.45">
      <c r="A6" s="2" t="s">
        <v>144</v>
      </c>
      <c r="B6" s="2" t="s">
        <v>1110</v>
      </c>
      <c r="C6" s="2">
        <v>51650</v>
      </c>
      <c r="I6" s="2" t="s">
        <v>144</v>
      </c>
      <c r="J6" s="2" t="s">
        <v>1110</v>
      </c>
      <c r="K6" s="2">
        <v>51650</v>
      </c>
    </row>
    <row r="7" spans="1:11" x14ac:dyDescent="0.45">
      <c r="A7" s="2" t="s">
        <v>145</v>
      </c>
      <c r="B7" s="2" t="s">
        <v>1111</v>
      </c>
      <c r="C7" s="2">
        <v>30000</v>
      </c>
      <c r="I7" s="2" t="s">
        <v>144</v>
      </c>
      <c r="J7" s="2" t="s">
        <v>1111</v>
      </c>
      <c r="K7" s="2">
        <v>30000</v>
      </c>
    </row>
    <row r="8" spans="1:11" x14ac:dyDescent="0.45">
      <c r="A8" s="2" t="s">
        <v>147</v>
      </c>
      <c r="B8" s="2" t="s">
        <v>1112</v>
      </c>
      <c r="C8" s="2">
        <v>22500</v>
      </c>
      <c r="I8" s="2" t="s">
        <v>144</v>
      </c>
      <c r="J8" s="2" t="s">
        <v>1112</v>
      </c>
      <c r="K8" s="2">
        <v>22500</v>
      </c>
    </row>
    <row r="10" spans="1:11" x14ac:dyDescent="0.45">
      <c r="A10" s="2" t="s">
        <v>148</v>
      </c>
      <c r="C10" s="5">
        <f>AVERAGEIF(A2:A8,"門市",C2:C8)</f>
        <v>24000</v>
      </c>
      <c r="D10" s="2" t="s">
        <v>238</v>
      </c>
      <c r="I10" s="2" t="s">
        <v>148</v>
      </c>
      <c r="K10" s="5"/>
    </row>
    <row r="11" spans="1:11" x14ac:dyDescent="0.45">
      <c r="A11" s="2" t="s">
        <v>149</v>
      </c>
      <c r="C11" s="5">
        <f>AVERAGEIF(A2:A8,"業務",C2:C8)</f>
        <v>35087.5</v>
      </c>
      <c r="D11" s="2" t="s">
        <v>239</v>
      </c>
      <c r="I11" s="2" t="s">
        <v>149</v>
      </c>
      <c r="K11" s="5"/>
    </row>
    <row r="14" spans="1:11" x14ac:dyDescent="0.45">
      <c r="D14" s="165" t="s">
        <v>1024</v>
      </c>
    </row>
    <row r="15" spans="1:11" x14ac:dyDescent="0.45">
      <c r="D15" s="165" t="s">
        <v>1025</v>
      </c>
    </row>
  </sheetData>
  <phoneticPr fontId="2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0"/>
  </sheetPr>
  <dimension ref="A1:F116"/>
  <sheetViews>
    <sheetView workbookViewId="0">
      <selection activeCell="F3" sqref="F3"/>
    </sheetView>
  </sheetViews>
  <sheetFormatPr defaultColWidth="9" defaultRowHeight="16.75" x14ac:dyDescent="0.45"/>
  <cols>
    <col min="1" max="1" width="6" style="56" bestFit="1" customWidth="1"/>
    <col min="2" max="2" width="6" style="54" bestFit="1" customWidth="1"/>
    <col min="3" max="3" width="10" style="54" bestFit="1" customWidth="1"/>
    <col min="4" max="4" width="5.35546875" style="53" customWidth="1"/>
    <col min="5" max="5" width="5.5" style="53" bestFit="1" customWidth="1"/>
    <col min="6" max="6" width="19" style="53" customWidth="1"/>
    <col min="7" max="7" width="4.7109375" style="53" customWidth="1"/>
    <col min="8" max="16384" width="9" style="53"/>
  </cols>
  <sheetData>
    <row r="1" spans="1:6" ht="33.450000000000003" x14ac:dyDescent="0.45">
      <c r="A1" s="51" t="s">
        <v>282</v>
      </c>
      <c r="B1" s="52" t="s">
        <v>268</v>
      </c>
      <c r="C1" s="51" t="s">
        <v>278</v>
      </c>
    </row>
    <row r="2" spans="1:6" x14ac:dyDescent="0.45">
      <c r="A2" s="54">
        <v>1</v>
      </c>
      <c r="B2" s="54">
        <v>1</v>
      </c>
      <c r="C2" s="53">
        <v>120</v>
      </c>
      <c r="E2" s="53" t="s">
        <v>268</v>
      </c>
      <c r="F2" s="53" t="s">
        <v>279</v>
      </c>
    </row>
    <row r="3" spans="1:6" x14ac:dyDescent="0.45">
      <c r="A3" s="54">
        <v>2</v>
      </c>
      <c r="B3" s="54">
        <v>1</v>
      </c>
      <c r="C3" s="53">
        <v>10</v>
      </c>
      <c r="E3" s="55" t="s">
        <v>280</v>
      </c>
      <c r="F3" s="55">
        <f>AVERAGEIF($B$2:$B$116,1,$C$2:$C$116)</f>
        <v>91.949152542372886</v>
      </c>
    </row>
    <row r="4" spans="1:6" x14ac:dyDescent="0.45">
      <c r="A4" s="54">
        <v>3</v>
      </c>
      <c r="B4" s="54">
        <v>2</v>
      </c>
      <c r="C4" s="53">
        <v>0</v>
      </c>
      <c r="E4" s="53" t="s">
        <v>281</v>
      </c>
      <c r="F4" s="55">
        <f>AVERAGEIF($B$2:$B$116,2,$C$2:$C$116)</f>
        <v>75.357142857142861</v>
      </c>
    </row>
    <row r="5" spans="1:6" x14ac:dyDescent="0.45">
      <c r="A5" s="54">
        <v>4</v>
      </c>
      <c r="B5" s="54">
        <v>2</v>
      </c>
      <c r="C5" s="53">
        <v>120</v>
      </c>
    </row>
    <row r="6" spans="1:6" x14ac:dyDescent="0.45">
      <c r="A6" s="54">
        <v>5</v>
      </c>
      <c r="B6" s="54">
        <v>1</v>
      </c>
      <c r="C6" s="53">
        <v>120</v>
      </c>
    </row>
    <row r="7" spans="1:6" x14ac:dyDescent="0.45">
      <c r="A7" s="54">
        <v>6</v>
      </c>
      <c r="B7" s="54">
        <v>1</v>
      </c>
      <c r="C7" s="53">
        <v>15</v>
      </c>
    </row>
    <row r="8" spans="1:6" x14ac:dyDescent="0.45">
      <c r="A8" s="54">
        <v>7</v>
      </c>
      <c r="B8" s="54">
        <v>1</v>
      </c>
      <c r="C8" s="53">
        <v>150</v>
      </c>
    </row>
    <row r="9" spans="1:6" x14ac:dyDescent="0.45">
      <c r="A9" s="54">
        <v>8</v>
      </c>
      <c r="B9" s="54">
        <v>2</v>
      </c>
      <c r="C9" s="53">
        <v>30</v>
      </c>
    </row>
    <row r="10" spans="1:6" x14ac:dyDescent="0.45">
      <c r="A10" s="54">
        <v>9</v>
      </c>
      <c r="B10" s="54">
        <v>2</v>
      </c>
      <c r="C10" s="53">
        <v>0</v>
      </c>
    </row>
    <row r="11" spans="1:6" x14ac:dyDescent="0.45">
      <c r="A11" s="54">
        <v>10</v>
      </c>
      <c r="B11" s="54">
        <v>2</v>
      </c>
      <c r="C11" s="53">
        <v>0</v>
      </c>
    </row>
    <row r="12" spans="1:6" x14ac:dyDescent="0.45">
      <c r="A12" s="54">
        <v>11</v>
      </c>
      <c r="B12" s="54">
        <v>1</v>
      </c>
      <c r="C12" s="53">
        <v>60</v>
      </c>
    </row>
    <row r="13" spans="1:6" x14ac:dyDescent="0.45">
      <c r="A13" s="54">
        <v>12</v>
      </c>
      <c r="B13" s="54">
        <v>1</v>
      </c>
      <c r="C13" s="53">
        <v>30</v>
      </c>
    </row>
    <row r="14" spans="1:6" x14ac:dyDescent="0.45">
      <c r="A14" s="54">
        <v>13</v>
      </c>
      <c r="B14" s="54">
        <v>1</v>
      </c>
      <c r="C14" s="53">
        <v>120</v>
      </c>
    </row>
    <row r="15" spans="1:6" x14ac:dyDescent="0.45">
      <c r="A15" s="54">
        <v>14</v>
      </c>
      <c r="B15" s="54">
        <v>1</v>
      </c>
      <c r="C15" s="53">
        <v>120</v>
      </c>
    </row>
    <row r="16" spans="1:6" x14ac:dyDescent="0.45">
      <c r="A16" s="54">
        <v>15</v>
      </c>
      <c r="B16" s="54">
        <v>1</v>
      </c>
      <c r="C16" s="53">
        <v>120</v>
      </c>
    </row>
    <row r="17" spans="1:3" x14ac:dyDescent="0.45">
      <c r="A17" s="54">
        <v>16</v>
      </c>
      <c r="B17" s="54">
        <v>2</v>
      </c>
      <c r="C17" s="53">
        <v>0</v>
      </c>
    </row>
    <row r="18" spans="1:3" x14ac:dyDescent="0.45">
      <c r="A18" s="54">
        <v>17</v>
      </c>
      <c r="B18" s="54">
        <v>2</v>
      </c>
      <c r="C18" s="53">
        <v>60</v>
      </c>
    </row>
    <row r="19" spans="1:3" x14ac:dyDescent="0.45">
      <c r="A19" s="54">
        <v>18</v>
      </c>
      <c r="B19" s="54">
        <v>1</v>
      </c>
      <c r="C19" s="53">
        <v>60</v>
      </c>
    </row>
    <row r="20" spans="1:3" x14ac:dyDescent="0.45">
      <c r="A20" s="54">
        <v>19</v>
      </c>
      <c r="B20" s="54">
        <v>1</v>
      </c>
      <c r="C20" s="53">
        <v>60</v>
      </c>
    </row>
    <row r="21" spans="1:3" x14ac:dyDescent="0.45">
      <c r="A21" s="54">
        <v>20</v>
      </c>
      <c r="B21" s="54">
        <v>1</v>
      </c>
      <c r="C21" s="53">
        <v>120</v>
      </c>
    </row>
    <row r="22" spans="1:3" x14ac:dyDescent="0.45">
      <c r="A22" s="54">
        <v>21</v>
      </c>
      <c r="B22" s="54">
        <v>1</v>
      </c>
      <c r="C22" s="53">
        <v>30</v>
      </c>
    </row>
    <row r="23" spans="1:3" x14ac:dyDescent="0.45">
      <c r="A23" s="54">
        <v>22</v>
      </c>
      <c r="B23" s="54">
        <v>2</v>
      </c>
      <c r="C23" s="53">
        <v>0</v>
      </c>
    </row>
    <row r="24" spans="1:3" x14ac:dyDescent="0.45">
      <c r="A24" s="54">
        <v>23</v>
      </c>
      <c r="B24" s="54">
        <v>2</v>
      </c>
      <c r="C24" s="53">
        <v>30</v>
      </c>
    </row>
    <row r="25" spans="1:3" x14ac:dyDescent="0.45">
      <c r="A25" s="54">
        <v>24</v>
      </c>
      <c r="B25" s="54">
        <v>2</v>
      </c>
      <c r="C25" s="53">
        <v>30</v>
      </c>
    </row>
    <row r="26" spans="1:3" x14ac:dyDescent="0.45">
      <c r="A26" s="54">
        <v>25</v>
      </c>
      <c r="B26" s="54">
        <v>1</v>
      </c>
      <c r="C26" s="53">
        <v>0</v>
      </c>
    </row>
    <row r="27" spans="1:3" x14ac:dyDescent="0.45">
      <c r="A27" s="54">
        <v>26</v>
      </c>
      <c r="B27" s="54">
        <v>1</v>
      </c>
      <c r="C27" s="53">
        <v>60</v>
      </c>
    </row>
    <row r="28" spans="1:3" x14ac:dyDescent="0.45">
      <c r="A28" s="54">
        <v>27</v>
      </c>
      <c r="B28" s="54">
        <v>1</v>
      </c>
      <c r="C28" s="53">
        <v>60</v>
      </c>
    </row>
    <row r="29" spans="1:3" x14ac:dyDescent="0.45">
      <c r="A29" s="54">
        <v>28</v>
      </c>
      <c r="B29" s="54">
        <v>2</v>
      </c>
      <c r="C29" s="53">
        <v>60</v>
      </c>
    </row>
    <row r="30" spans="1:3" x14ac:dyDescent="0.45">
      <c r="A30" s="54">
        <v>29</v>
      </c>
      <c r="B30" s="54">
        <v>2</v>
      </c>
      <c r="C30" s="53">
        <v>60</v>
      </c>
    </row>
    <row r="31" spans="1:3" x14ac:dyDescent="0.45">
      <c r="A31" s="54">
        <v>30</v>
      </c>
      <c r="B31" s="54">
        <v>1</v>
      </c>
      <c r="C31" s="53">
        <v>60</v>
      </c>
    </row>
    <row r="32" spans="1:3" x14ac:dyDescent="0.45">
      <c r="A32" s="54">
        <v>31</v>
      </c>
      <c r="B32" s="54">
        <v>2</v>
      </c>
      <c r="C32" s="53">
        <v>15</v>
      </c>
    </row>
    <row r="33" spans="1:3" x14ac:dyDescent="0.45">
      <c r="A33" s="54">
        <v>32</v>
      </c>
      <c r="B33" s="54">
        <v>1</v>
      </c>
      <c r="C33" s="53">
        <v>120</v>
      </c>
    </row>
    <row r="34" spans="1:3" x14ac:dyDescent="0.45">
      <c r="A34" s="54">
        <v>33</v>
      </c>
      <c r="B34" s="54">
        <v>1</v>
      </c>
      <c r="C34" s="53">
        <v>120</v>
      </c>
    </row>
    <row r="35" spans="1:3" x14ac:dyDescent="0.45">
      <c r="A35" s="54">
        <v>34</v>
      </c>
      <c r="B35" s="54">
        <v>2</v>
      </c>
      <c r="C35" s="53">
        <v>0</v>
      </c>
    </row>
    <row r="36" spans="1:3" x14ac:dyDescent="0.45">
      <c r="A36" s="54">
        <v>35</v>
      </c>
      <c r="B36" s="54">
        <v>1</v>
      </c>
      <c r="C36" s="53">
        <v>45</v>
      </c>
    </row>
    <row r="37" spans="1:3" x14ac:dyDescent="0.45">
      <c r="A37" s="54">
        <v>36</v>
      </c>
      <c r="B37" s="54">
        <v>1</v>
      </c>
      <c r="C37" s="53">
        <v>60</v>
      </c>
    </row>
    <row r="38" spans="1:3" x14ac:dyDescent="0.45">
      <c r="A38" s="54">
        <v>37</v>
      </c>
      <c r="B38" s="54">
        <v>1</v>
      </c>
      <c r="C38" s="53">
        <v>90</v>
      </c>
    </row>
    <row r="39" spans="1:3" x14ac:dyDescent="0.45">
      <c r="A39" s="54">
        <v>38</v>
      </c>
      <c r="B39" s="54">
        <v>1</v>
      </c>
      <c r="C39" s="53">
        <v>60</v>
      </c>
    </row>
    <row r="40" spans="1:3" x14ac:dyDescent="0.45">
      <c r="A40" s="54">
        <v>39</v>
      </c>
      <c r="B40" s="54">
        <v>1</v>
      </c>
      <c r="C40" s="53">
        <v>100</v>
      </c>
    </row>
    <row r="41" spans="1:3" x14ac:dyDescent="0.45">
      <c r="A41" s="54">
        <v>40</v>
      </c>
      <c r="B41" s="54">
        <v>1</v>
      </c>
      <c r="C41" s="53">
        <v>120</v>
      </c>
    </row>
    <row r="42" spans="1:3" x14ac:dyDescent="0.45">
      <c r="A42" s="54">
        <v>41</v>
      </c>
      <c r="B42" s="54">
        <v>1</v>
      </c>
      <c r="C42" s="54">
        <v>260</v>
      </c>
    </row>
    <row r="43" spans="1:3" x14ac:dyDescent="0.45">
      <c r="A43" s="54">
        <v>42</v>
      </c>
      <c r="B43" s="54">
        <v>1</v>
      </c>
      <c r="C43" s="54">
        <v>120</v>
      </c>
    </row>
    <row r="44" spans="1:3" x14ac:dyDescent="0.45">
      <c r="A44" s="54">
        <v>43</v>
      </c>
      <c r="B44" s="54">
        <v>1</v>
      </c>
      <c r="C44" s="54">
        <v>120</v>
      </c>
    </row>
    <row r="45" spans="1:3" x14ac:dyDescent="0.45">
      <c r="A45" s="54">
        <v>44</v>
      </c>
      <c r="B45" s="54">
        <v>1</v>
      </c>
      <c r="C45" s="54">
        <v>126</v>
      </c>
    </row>
    <row r="46" spans="1:3" x14ac:dyDescent="0.45">
      <c r="A46" s="54">
        <v>45</v>
      </c>
      <c r="B46" s="54">
        <v>2</v>
      </c>
      <c r="C46" s="54">
        <v>30</v>
      </c>
    </row>
    <row r="47" spans="1:3" x14ac:dyDescent="0.45">
      <c r="A47" s="54">
        <v>46</v>
      </c>
      <c r="B47" s="54">
        <v>1</v>
      </c>
      <c r="C47" s="54">
        <v>90</v>
      </c>
    </row>
    <row r="48" spans="1:3" x14ac:dyDescent="0.45">
      <c r="A48" s="54">
        <v>47</v>
      </c>
      <c r="B48" s="54">
        <v>2</v>
      </c>
      <c r="C48" s="54">
        <v>105</v>
      </c>
    </row>
    <row r="49" spans="1:3" x14ac:dyDescent="0.45">
      <c r="A49" s="54">
        <v>48</v>
      </c>
      <c r="B49" s="54">
        <v>2</v>
      </c>
      <c r="C49" s="54">
        <v>120</v>
      </c>
    </row>
    <row r="50" spans="1:3" x14ac:dyDescent="0.45">
      <c r="A50" s="54">
        <v>49</v>
      </c>
      <c r="B50" s="54">
        <v>1</v>
      </c>
      <c r="C50" s="54">
        <v>105</v>
      </c>
    </row>
    <row r="51" spans="1:3" x14ac:dyDescent="0.45">
      <c r="A51" s="54">
        <v>50</v>
      </c>
      <c r="B51" s="54">
        <v>2</v>
      </c>
      <c r="C51" s="54">
        <v>105</v>
      </c>
    </row>
    <row r="52" spans="1:3" x14ac:dyDescent="0.45">
      <c r="A52" s="54">
        <v>51</v>
      </c>
      <c r="B52" s="54">
        <v>2</v>
      </c>
      <c r="C52" s="54">
        <v>30</v>
      </c>
    </row>
    <row r="53" spans="1:3" x14ac:dyDescent="0.45">
      <c r="A53" s="54">
        <v>52</v>
      </c>
      <c r="B53" s="54">
        <v>1</v>
      </c>
      <c r="C53" s="54">
        <v>60</v>
      </c>
    </row>
    <row r="54" spans="1:3" x14ac:dyDescent="0.45">
      <c r="A54" s="54">
        <v>53</v>
      </c>
      <c r="B54" s="54">
        <v>1</v>
      </c>
      <c r="C54" s="54">
        <v>60</v>
      </c>
    </row>
    <row r="55" spans="1:3" x14ac:dyDescent="0.45">
      <c r="A55" s="54">
        <v>54</v>
      </c>
      <c r="B55" s="54">
        <v>1</v>
      </c>
      <c r="C55" s="54">
        <v>60</v>
      </c>
    </row>
    <row r="56" spans="1:3" x14ac:dyDescent="0.45">
      <c r="A56" s="54">
        <v>55</v>
      </c>
      <c r="B56" s="54">
        <v>1</v>
      </c>
      <c r="C56" s="54">
        <v>144</v>
      </c>
    </row>
    <row r="57" spans="1:3" x14ac:dyDescent="0.45">
      <c r="A57" s="54">
        <v>56</v>
      </c>
      <c r="B57" s="54">
        <v>1</v>
      </c>
      <c r="C57" s="54">
        <v>90</v>
      </c>
    </row>
    <row r="58" spans="1:3" x14ac:dyDescent="0.45">
      <c r="A58" s="54">
        <v>57</v>
      </c>
      <c r="B58" s="54">
        <v>2</v>
      </c>
      <c r="C58" s="54">
        <v>260</v>
      </c>
    </row>
    <row r="59" spans="1:3" x14ac:dyDescent="0.45">
      <c r="A59" s="54">
        <v>58</v>
      </c>
      <c r="B59" s="54">
        <v>1</v>
      </c>
      <c r="C59" s="54">
        <v>90</v>
      </c>
    </row>
    <row r="60" spans="1:3" x14ac:dyDescent="0.45">
      <c r="A60" s="54">
        <v>59</v>
      </c>
      <c r="B60" s="54">
        <v>1</v>
      </c>
      <c r="C60" s="54">
        <v>60</v>
      </c>
    </row>
    <row r="61" spans="1:3" x14ac:dyDescent="0.45">
      <c r="A61" s="54">
        <v>60</v>
      </c>
      <c r="B61" s="54">
        <v>2</v>
      </c>
      <c r="C61" s="54">
        <v>60</v>
      </c>
    </row>
    <row r="62" spans="1:3" x14ac:dyDescent="0.45">
      <c r="A62" s="54">
        <v>61</v>
      </c>
      <c r="B62" s="54">
        <v>1</v>
      </c>
      <c r="C62" s="54">
        <v>120</v>
      </c>
    </row>
    <row r="63" spans="1:3" x14ac:dyDescent="0.45">
      <c r="A63" s="54">
        <v>62</v>
      </c>
      <c r="B63" s="54">
        <v>2</v>
      </c>
      <c r="C63" s="54">
        <v>90</v>
      </c>
    </row>
    <row r="64" spans="1:3" x14ac:dyDescent="0.45">
      <c r="A64" s="54">
        <v>63</v>
      </c>
      <c r="B64" s="54">
        <v>2</v>
      </c>
      <c r="C64" s="54">
        <v>30</v>
      </c>
    </row>
    <row r="65" spans="1:3" x14ac:dyDescent="0.45">
      <c r="A65" s="54">
        <v>64</v>
      </c>
      <c r="B65" s="54">
        <v>2</v>
      </c>
      <c r="C65" s="54">
        <v>30</v>
      </c>
    </row>
    <row r="66" spans="1:3" x14ac:dyDescent="0.45">
      <c r="A66" s="54">
        <v>65</v>
      </c>
      <c r="B66" s="54">
        <v>2</v>
      </c>
      <c r="C66" s="54">
        <v>60</v>
      </c>
    </row>
    <row r="67" spans="1:3" x14ac:dyDescent="0.45">
      <c r="A67" s="54">
        <v>66</v>
      </c>
      <c r="B67" s="54">
        <v>2</v>
      </c>
      <c r="C67" s="54">
        <v>0</v>
      </c>
    </row>
    <row r="68" spans="1:3" x14ac:dyDescent="0.45">
      <c r="A68" s="54">
        <v>67</v>
      </c>
      <c r="B68" s="54">
        <v>2</v>
      </c>
      <c r="C68" s="54">
        <v>120</v>
      </c>
    </row>
    <row r="69" spans="1:3" x14ac:dyDescent="0.45">
      <c r="A69" s="54">
        <v>68</v>
      </c>
      <c r="B69" s="54">
        <v>2</v>
      </c>
      <c r="C69" s="54">
        <v>90</v>
      </c>
    </row>
    <row r="70" spans="1:3" x14ac:dyDescent="0.45">
      <c r="A70" s="54">
        <v>69</v>
      </c>
      <c r="B70" s="54">
        <v>2</v>
      </c>
      <c r="C70" s="54">
        <v>90</v>
      </c>
    </row>
    <row r="71" spans="1:3" x14ac:dyDescent="0.45">
      <c r="A71" s="54">
        <v>70</v>
      </c>
      <c r="B71" s="54">
        <v>2</v>
      </c>
      <c r="C71" s="54">
        <v>90</v>
      </c>
    </row>
    <row r="72" spans="1:3" x14ac:dyDescent="0.45">
      <c r="A72" s="54">
        <v>71</v>
      </c>
      <c r="B72" s="54">
        <v>1</v>
      </c>
      <c r="C72" s="54">
        <v>120</v>
      </c>
    </row>
    <row r="73" spans="1:3" x14ac:dyDescent="0.45">
      <c r="A73" s="54">
        <v>72</v>
      </c>
      <c r="B73" s="54">
        <v>1</v>
      </c>
      <c r="C73" s="54">
        <v>90</v>
      </c>
    </row>
    <row r="74" spans="1:3" x14ac:dyDescent="0.45">
      <c r="A74" s="54">
        <v>73</v>
      </c>
      <c r="B74" s="54">
        <v>1</v>
      </c>
      <c r="C74" s="54">
        <v>120</v>
      </c>
    </row>
    <row r="75" spans="1:3" x14ac:dyDescent="0.45">
      <c r="A75" s="54">
        <v>74</v>
      </c>
      <c r="B75" s="54">
        <v>2</v>
      </c>
      <c r="C75" s="54">
        <v>90</v>
      </c>
    </row>
    <row r="76" spans="1:3" x14ac:dyDescent="0.45">
      <c r="A76" s="54">
        <v>75</v>
      </c>
      <c r="B76" s="54">
        <v>2</v>
      </c>
      <c r="C76" s="54">
        <v>60</v>
      </c>
    </row>
    <row r="77" spans="1:3" x14ac:dyDescent="0.45">
      <c r="A77" s="54">
        <v>76</v>
      </c>
      <c r="B77" s="54">
        <v>1</v>
      </c>
      <c r="C77" s="54">
        <v>120</v>
      </c>
    </row>
    <row r="78" spans="1:3" x14ac:dyDescent="0.45">
      <c r="A78" s="54">
        <v>77</v>
      </c>
      <c r="B78" s="54">
        <v>2</v>
      </c>
      <c r="C78" s="54">
        <v>10</v>
      </c>
    </row>
    <row r="79" spans="1:3" x14ac:dyDescent="0.45">
      <c r="A79" s="54">
        <v>78</v>
      </c>
      <c r="B79" s="54">
        <v>1</v>
      </c>
      <c r="C79" s="54">
        <v>300</v>
      </c>
    </row>
    <row r="80" spans="1:3" x14ac:dyDescent="0.45">
      <c r="A80" s="54">
        <v>79</v>
      </c>
      <c r="B80" s="54">
        <v>1</v>
      </c>
      <c r="C80" s="54">
        <v>120</v>
      </c>
    </row>
    <row r="81" spans="1:3" x14ac:dyDescent="0.45">
      <c r="A81" s="54">
        <v>80</v>
      </c>
      <c r="B81" s="54">
        <v>1</v>
      </c>
      <c r="C81" s="54">
        <v>60</v>
      </c>
    </row>
    <row r="82" spans="1:3" x14ac:dyDescent="0.45">
      <c r="A82" s="54">
        <v>81</v>
      </c>
      <c r="B82" s="54">
        <v>2</v>
      </c>
      <c r="C82" s="54">
        <v>90</v>
      </c>
    </row>
    <row r="83" spans="1:3" x14ac:dyDescent="0.45">
      <c r="A83" s="54">
        <v>82</v>
      </c>
      <c r="B83" s="54">
        <v>2</v>
      </c>
      <c r="C83" s="54">
        <v>40</v>
      </c>
    </row>
    <row r="84" spans="1:3" x14ac:dyDescent="0.45">
      <c r="A84" s="54">
        <v>83</v>
      </c>
      <c r="B84" s="54">
        <v>1</v>
      </c>
      <c r="C84" s="54">
        <v>60</v>
      </c>
    </row>
    <row r="85" spans="1:3" x14ac:dyDescent="0.45">
      <c r="A85" s="54">
        <v>84</v>
      </c>
      <c r="B85" s="54">
        <v>2</v>
      </c>
      <c r="C85" s="54">
        <v>90</v>
      </c>
    </row>
    <row r="86" spans="1:3" x14ac:dyDescent="0.45">
      <c r="A86" s="54">
        <v>85</v>
      </c>
      <c r="B86" s="54">
        <v>2</v>
      </c>
      <c r="C86" s="54">
        <v>30</v>
      </c>
    </row>
    <row r="87" spans="1:3" x14ac:dyDescent="0.45">
      <c r="A87" s="54">
        <v>86</v>
      </c>
      <c r="B87" s="54">
        <v>1</v>
      </c>
      <c r="C87" s="54">
        <v>90</v>
      </c>
    </row>
    <row r="88" spans="1:3" x14ac:dyDescent="0.45">
      <c r="A88" s="54">
        <v>87</v>
      </c>
      <c r="B88" s="54">
        <v>1</v>
      </c>
      <c r="C88" s="54">
        <v>90</v>
      </c>
    </row>
    <row r="89" spans="1:3" x14ac:dyDescent="0.45">
      <c r="A89" s="54">
        <v>88</v>
      </c>
      <c r="B89" s="54">
        <v>1</v>
      </c>
      <c r="C89" s="54">
        <v>60</v>
      </c>
    </row>
    <row r="90" spans="1:3" x14ac:dyDescent="0.45">
      <c r="A90" s="54">
        <v>89</v>
      </c>
      <c r="B90" s="54">
        <v>1</v>
      </c>
      <c r="C90" s="54">
        <v>150</v>
      </c>
    </row>
    <row r="91" spans="1:3" x14ac:dyDescent="0.45">
      <c r="A91" s="54">
        <v>90</v>
      </c>
      <c r="B91" s="54">
        <v>2</v>
      </c>
      <c r="C91" s="54">
        <v>240</v>
      </c>
    </row>
    <row r="92" spans="1:3" x14ac:dyDescent="0.45">
      <c r="A92" s="54">
        <v>91</v>
      </c>
      <c r="B92" s="54">
        <v>1</v>
      </c>
      <c r="C92" s="54">
        <v>120</v>
      </c>
    </row>
    <row r="93" spans="1:3" x14ac:dyDescent="0.45">
      <c r="A93" s="54">
        <v>92</v>
      </c>
      <c r="B93" s="54">
        <v>2</v>
      </c>
      <c r="C93" s="54">
        <v>120</v>
      </c>
    </row>
    <row r="94" spans="1:3" x14ac:dyDescent="0.45">
      <c r="A94" s="54">
        <v>93</v>
      </c>
      <c r="B94" s="54">
        <v>2</v>
      </c>
      <c r="C94" s="54">
        <v>90</v>
      </c>
    </row>
    <row r="95" spans="1:3" x14ac:dyDescent="0.45">
      <c r="A95" s="54">
        <v>94</v>
      </c>
      <c r="B95" s="54">
        <v>2</v>
      </c>
      <c r="C95" s="54">
        <v>60</v>
      </c>
    </row>
    <row r="96" spans="1:3" x14ac:dyDescent="0.45">
      <c r="A96" s="54">
        <v>95</v>
      </c>
      <c r="B96" s="54">
        <v>2</v>
      </c>
      <c r="C96" s="54">
        <v>30</v>
      </c>
    </row>
    <row r="97" spans="1:3" x14ac:dyDescent="0.45">
      <c r="A97" s="54">
        <v>96</v>
      </c>
      <c r="B97" s="54">
        <v>2</v>
      </c>
      <c r="C97" s="54">
        <v>240</v>
      </c>
    </row>
    <row r="98" spans="1:3" x14ac:dyDescent="0.45">
      <c r="A98" s="54">
        <v>97</v>
      </c>
      <c r="B98" s="54">
        <v>2</v>
      </c>
      <c r="C98" s="54">
        <v>60</v>
      </c>
    </row>
    <row r="99" spans="1:3" x14ac:dyDescent="0.45">
      <c r="A99" s="54">
        <v>98</v>
      </c>
      <c r="B99" s="54">
        <v>1</v>
      </c>
      <c r="C99" s="54">
        <v>0</v>
      </c>
    </row>
    <row r="100" spans="1:3" x14ac:dyDescent="0.45">
      <c r="A100" s="54">
        <v>99</v>
      </c>
      <c r="B100" s="54">
        <v>2</v>
      </c>
      <c r="C100" s="54">
        <v>120</v>
      </c>
    </row>
    <row r="101" spans="1:3" x14ac:dyDescent="0.45">
      <c r="A101" s="54">
        <v>100</v>
      </c>
      <c r="B101" s="54">
        <v>1</v>
      </c>
      <c r="C101" s="54">
        <v>0</v>
      </c>
    </row>
    <row r="102" spans="1:3" x14ac:dyDescent="0.45">
      <c r="A102" s="54">
        <v>101</v>
      </c>
      <c r="B102" s="54">
        <v>1</v>
      </c>
      <c r="C102" s="54">
        <v>120</v>
      </c>
    </row>
    <row r="103" spans="1:3" x14ac:dyDescent="0.45">
      <c r="A103" s="54">
        <v>102</v>
      </c>
      <c r="B103" s="54">
        <v>1</v>
      </c>
      <c r="C103" s="54">
        <v>60</v>
      </c>
    </row>
    <row r="104" spans="1:3" x14ac:dyDescent="0.45">
      <c r="A104" s="54">
        <v>103</v>
      </c>
      <c r="B104" s="54">
        <v>2</v>
      </c>
      <c r="C104" s="54">
        <v>120</v>
      </c>
    </row>
    <row r="105" spans="1:3" x14ac:dyDescent="0.45">
      <c r="A105" s="54">
        <v>104</v>
      </c>
      <c r="B105" s="54">
        <v>1</v>
      </c>
      <c r="C105" s="54">
        <v>60</v>
      </c>
    </row>
    <row r="106" spans="1:3" x14ac:dyDescent="0.45">
      <c r="A106" s="54">
        <v>105</v>
      </c>
      <c r="B106" s="54">
        <v>2</v>
      </c>
      <c r="C106" s="54">
        <v>120</v>
      </c>
    </row>
    <row r="107" spans="1:3" x14ac:dyDescent="0.45">
      <c r="A107" s="54">
        <v>106</v>
      </c>
      <c r="B107" s="54">
        <v>2</v>
      </c>
      <c r="C107" s="54">
        <v>70</v>
      </c>
    </row>
    <row r="108" spans="1:3" x14ac:dyDescent="0.45">
      <c r="A108" s="54">
        <v>107</v>
      </c>
      <c r="B108" s="54">
        <v>2</v>
      </c>
      <c r="C108" s="54">
        <v>120</v>
      </c>
    </row>
    <row r="109" spans="1:3" x14ac:dyDescent="0.45">
      <c r="A109" s="54">
        <v>108</v>
      </c>
      <c r="B109" s="54">
        <v>2</v>
      </c>
      <c r="C109" s="54">
        <v>120</v>
      </c>
    </row>
    <row r="110" spans="1:3" x14ac:dyDescent="0.45">
      <c r="A110" s="54">
        <v>109</v>
      </c>
      <c r="B110" s="54">
        <v>2</v>
      </c>
      <c r="C110" s="54">
        <v>15</v>
      </c>
    </row>
    <row r="111" spans="1:3" x14ac:dyDescent="0.45">
      <c r="A111" s="54">
        <v>110</v>
      </c>
      <c r="B111" s="54">
        <v>2</v>
      </c>
      <c r="C111" s="54">
        <v>90</v>
      </c>
    </row>
    <row r="112" spans="1:3" x14ac:dyDescent="0.45">
      <c r="A112" s="54">
        <v>111</v>
      </c>
      <c r="B112" s="54">
        <v>1</v>
      </c>
      <c r="C112" s="54">
        <v>150</v>
      </c>
    </row>
    <row r="113" spans="1:3" x14ac:dyDescent="0.45">
      <c r="A113" s="54">
        <v>112</v>
      </c>
      <c r="B113" s="54">
        <v>2</v>
      </c>
      <c r="C113" s="54">
        <v>120</v>
      </c>
    </row>
    <row r="114" spans="1:3" x14ac:dyDescent="0.45">
      <c r="A114" s="54">
        <v>113</v>
      </c>
      <c r="B114" s="54">
        <v>2</v>
      </c>
      <c r="C114" s="54">
        <v>120</v>
      </c>
    </row>
    <row r="115" spans="1:3" x14ac:dyDescent="0.45">
      <c r="A115" s="54">
        <v>114</v>
      </c>
      <c r="B115" s="54">
        <v>2</v>
      </c>
      <c r="C115" s="54">
        <v>120</v>
      </c>
    </row>
    <row r="116" spans="1:3" x14ac:dyDescent="0.45">
      <c r="A116" s="54">
        <v>115</v>
      </c>
      <c r="B116" s="54">
        <v>2</v>
      </c>
      <c r="C116" s="54">
        <v>120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16"/>
  <sheetViews>
    <sheetView workbookViewId="0">
      <selection activeCell="I1" sqref="I1:L1048576"/>
    </sheetView>
  </sheetViews>
  <sheetFormatPr defaultColWidth="9" defaultRowHeight="16.75" x14ac:dyDescent="0.45"/>
  <cols>
    <col min="1" max="1" width="7.7109375" style="2" customWidth="1"/>
    <col min="2" max="2" width="8.35546875" style="2" customWidth="1"/>
    <col min="3" max="3" width="6.2109375" style="2" bestFit="1" customWidth="1"/>
    <col min="4" max="8" width="9" style="2"/>
    <col min="9" max="9" width="7" style="2" customWidth="1"/>
    <col min="10" max="10" width="8.35546875" style="2" customWidth="1"/>
    <col min="11" max="11" width="6.2109375" style="2" bestFit="1" customWidth="1"/>
    <col min="12" max="16384" width="9" style="2"/>
  </cols>
  <sheetData>
    <row r="1" spans="1:12" x14ac:dyDescent="0.45">
      <c r="A1" s="4" t="s">
        <v>86</v>
      </c>
      <c r="B1" s="4" t="s">
        <v>87</v>
      </c>
      <c r="I1" s="4" t="s">
        <v>86</v>
      </c>
      <c r="J1" s="4" t="s">
        <v>87</v>
      </c>
    </row>
    <row r="2" spans="1:12" x14ac:dyDescent="0.45">
      <c r="A2" s="2" t="s">
        <v>1106</v>
      </c>
      <c r="B2" s="2">
        <v>88</v>
      </c>
      <c r="I2" s="2" t="s">
        <v>1106</v>
      </c>
      <c r="J2" s="2">
        <v>88</v>
      </c>
    </row>
    <row r="3" spans="1:12" x14ac:dyDescent="0.45">
      <c r="A3" s="2" t="s">
        <v>1107</v>
      </c>
      <c r="B3" s="2">
        <v>90</v>
      </c>
      <c r="I3" s="2" t="s">
        <v>1107</v>
      </c>
      <c r="J3" s="2">
        <v>90</v>
      </c>
    </row>
    <row r="4" spans="1:12" x14ac:dyDescent="0.45">
      <c r="A4" s="2" t="s">
        <v>1108</v>
      </c>
      <c r="B4" s="2" t="s">
        <v>88</v>
      </c>
      <c r="I4" s="2" t="s">
        <v>1108</v>
      </c>
      <c r="J4" s="2" t="s">
        <v>88</v>
      </c>
    </row>
    <row r="5" spans="1:12" x14ac:dyDescent="0.45">
      <c r="A5" s="2" t="s">
        <v>1109</v>
      </c>
      <c r="B5" s="2">
        <v>88</v>
      </c>
      <c r="I5" s="2" t="s">
        <v>1109</v>
      </c>
      <c r="J5" s="2">
        <v>88</v>
      </c>
    </row>
    <row r="6" spans="1:12" x14ac:dyDescent="0.45">
      <c r="A6" s="2" t="s">
        <v>1110</v>
      </c>
      <c r="B6" s="2">
        <v>75</v>
      </c>
      <c r="I6" s="2" t="s">
        <v>1110</v>
      </c>
      <c r="J6" s="2">
        <v>75</v>
      </c>
    </row>
    <row r="7" spans="1:12" x14ac:dyDescent="0.45">
      <c r="A7" s="2" t="s">
        <v>1111</v>
      </c>
      <c r="B7" s="2">
        <v>85</v>
      </c>
      <c r="I7" s="2" t="s">
        <v>1111</v>
      </c>
      <c r="J7" s="2">
        <v>85</v>
      </c>
    </row>
    <row r="8" spans="1:12" x14ac:dyDescent="0.45">
      <c r="A8" s="2" t="s">
        <v>79</v>
      </c>
      <c r="B8" s="2">
        <v>68</v>
      </c>
      <c r="I8" s="2" t="s">
        <v>79</v>
      </c>
      <c r="J8" s="2">
        <v>68</v>
      </c>
    </row>
    <row r="10" spans="1:12" x14ac:dyDescent="0.45">
      <c r="A10" s="8" t="s">
        <v>133</v>
      </c>
      <c r="I10" s="8" t="s">
        <v>133</v>
      </c>
    </row>
    <row r="11" spans="1:12" x14ac:dyDescent="0.45">
      <c r="A11" s="2" t="s">
        <v>0</v>
      </c>
      <c r="C11" s="5">
        <f>AVERAGEA(B2:B8)</f>
        <v>70.571428571428569</v>
      </c>
      <c r="D11" s="2" t="s">
        <v>355</v>
      </c>
      <c r="I11" s="2" t="s">
        <v>0</v>
      </c>
      <c r="L11" s="2" t="s">
        <v>134</v>
      </c>
    </row>
    <row r="12" spans="1:12" x14ac:dyDescent="0.45">
      <c r="A12" s="2" t="s">
        <v>1</v>
      </c>
      <c r="C12" s="5">
        <f>AVERAGE(B2:B8)</f>
        <v>82.333333333333329</v>
      </c>
      <c r="D12" s="2" t="s">
        <v>138</v>
      </c>
      <c r="I12" s="2" t="s">
        <v>1</v>
      </c>
      <c r="L12" s="2" t="s">
        <v>138</v>
      </c>
    </row>
    <row r="15" spans="1:12" x14ac:dyDescent="0.45">
      <c r="A15" s="8" t="s">
        <v>136</v>
      </c>
      <c r="I15" s="8" t="s">
        <v>136</v>
      </c>
    </row>
    <row r="16" spans="1:12" x14ac:dyDescent="0.45">
      <c r="A16" s="8" t="s">
        <v>137</v>
      </c>
      <c r="I16" s="8" t="s">
        <v>137</v>
      </c>
    </row>
  </sheetData>
  <phoneticPr fontId="2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16"/>
  <sheetViews>
    <sheetView workbookViewId="0">
      <selection activeCell="I1" sqref="I1:L1048576"/>
    </sheetView>
  </sheetViews>
  <sheetFormatPr defaultColWidth="9" defaultRowHeight="16.75" x14ac:dyDescent="0.45"/>
  <cols>
    <col min="1" max="1" width="7.35546875" style="2" customWidth="1"/>
    <col min="2" max="2" width="8.35546875" style="2" customWidth="1"/>
    <col min="3" max="3" width="6.2109375" style="2" bestFit="1" customWidth="1"/>
    <col min="4" max="8" width="9" style="2"/>
    <col min="9" max="9" width="7" style="2" customWidth="1"/>
    <col min="10" max="10" width="8.35546875" style="2" customWidth="1"/>
    <col min="11" max="11" width="6.2109375" style="2" bestFit="1" customWidth="1"/>
    <col min="12" max="16384" width="9" style="2"/>
  </cols>
  <sheetData>
    <row r="1" spans="1:12" x14ac:dyDescent="0.45">
      <c r="A1" s="4" t="s">
        <v>86</v>
      </c>
      <c r="B1" s="4" t="s">
        <v>87</v>
      </c>
      <c r="I1" s="4" t="s">
        <v>86</v>
      </c>
      <c r="J1" s="4" t="s">
        <v>87</v>
      </c>
    </row>
    <row r="2" spans="1:12" x14ac:dyDescent="0.45">
      <c r="A2" s="2" t="s">
        <v>1106</v>
      </c>
      <c r="B2" s="2">
        <v>88</v>
      </c>
      <c r="I2" s="2" t="s">
        <v>1106</v>
      </c>
      <c r="J2" s="2">
        <v>88</v>
      </c>
    </row>
    <row r="3" spans="1:12" x14ac:dyDescent="0.45">
      <c r="A3" s="2" t="s">
        <v>1107</v>
      </c>
      <c r="B3" s="2">
        <v>90</v>
      </c>
      <c r="I3" s="2" t="s">
        <v>1107</v>
      </c>
      <c r="J3" s="2">
        <v>90</v>
      </c>
    </row>
    <row r="4" spans="1:12" x14ac:dyDescent="0.45">
      <c r="A4" s="2" t="s">
        <v>1108</v>
      </c>
      <c r="I4" s="2" t="s">
        <v>1108</v>
      </c>
    </row>
    <row r="5" spans="1:12" x14ac:dyDescent="0.45">
      <c r="A5" s="2" t="s">
        <v>1109</v>
      </c>
      <c r="B5" s="2">
        <v>88</v>
      </c>
      <c r="I5" s="2" t="s">
        <v>1109</v>
      </c>
      <c r="J5" s="2">
        <v>88</v>
      </c>
    </row>
    <row r="6" spans="1:12" x14ac:dyDescent="0.45">
      <c r="A6" s="2" t="s">
        <v>1110</v>
      </c>
      <c r="B6" s="2">
        <v>75</v>
      </c>
      <c r="I6" s="2" t="s">
        <v>1110</v>
      </c>
      <c r="J6" s="2">
        <v>75</v>
      </c>
    </row>
    <row r="7" spans="1:12" x14ac:dyDescent="0.45">
      <c r="A7" s="2" t="s">
        <v>1111</v>
      </c>
      <c r="B7" s="2">
        <v>85</v>
      </c>
      <c r="I7" s="2" t="s">
        <v>1111</v>
      </c>
      <c r="J7" s="2">
        <v>85</v>
      </c>
    </row>
    <row r="8" spans="1:12" x14ac:dyDescent="0.45">
      <c r="A8" s="2" t="s">
        <v>79</v>
      </c>
      <c r="B8" s="2">
        <v>68</v>
      </c>
      <c r="I8" s="2" t="s">
        <v>79</v>
      </c>
      <c r="J8" s="2">
        <v>68</v>
      </c>
    </row>
    <row r="10" spans="1:12" x14ac:dyDescent="0.45">
      <c r="A10" s="8" t="s">
        <v>133</v>
      </c>
      <c r="I10" s="8" t="s">
        <v>133</v>
      </c>
    </row>
    <row r="11" spans="1:12" x14ac:dyDescent="0.45">
      <c r="A11" s="2" t="s">
        <v>0</v>
      </c>
      <c r="C11" s="5">
        <f>AVERAGEA(B2:B8)</f>
        <v>82.333333333333329</v>
      </c>
      <c r="D11" s="2" t="s">
        <v>134</v>
      </c>
      <c r="I11" s="2" t="s">
        <v>0</v>
      </c>
      <c r="L11" s="2" t="s">
        <v>134</v>
      </c>
    </row>
    <row r="12" spans="1:12" x14ac:dyDescent="0.45">
      <c r="A12" s="2" t="s">
        <v>1</v>
      </c>
      <c r="C12" s="5">
        <f>AVERAGE(B2:B8)</f>
        <v>82.333333333333329</v>
      </c>
      <c r="D12" s="2" t="s">
        <v>135</v>
      </c>
      <c r="I12" s="2" t="s">
        <v>1</v>
      </c>
      <c r="L12" s="2" t="s">
        <v>135</v>
      </c>
    </row>
    <row r="15" spans="1:12" x14ac:dyDescent="0.45">
      <c r="A15" s="8" t="s">
        <v>136</v>
      </c>
      <c r="I15" s="8" t="s">
        <v>136</v>
      </c>
    </row>
    <row r="16" spans="1:12" x14ac:dyDescent="0.45">
      <c r="A16" s="8" t="s">
        <v>137</v>
      </c>
      <c r="I16" s="8" t="s">
        <v>137</v>
      </c>
    </row>
  </sheetData>
  <phoneticPr fontId="2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10"/>
  <sheetViews>
    <sheetView workbookViewId="0">
      <selection activeCell="I1" sqref="I1:N1048576"/>
    </sheetView>
  </sheetViews>
  <sheetFormatPr defaultColWidth="9" defaultRowHeight="16.75" x14ac:dyDescent="0.45"/>
  <cols>
    <col min="1" max="1" width="7.5" style="2" bestFit="1" customWidth="1"/>
    <col min="2" max="4" width="7.35546875" style="2" bestFit="1" customWidth="1"/>
    <col min="5" max="5" width="7" style="2" customWidth="1"/>
    <col min="6" max="8" width="9" style="2"/>
    <col min="9" max="9" width="7.5" style="2" bestFit="1" customWidth="1"/>
    <col min="10" max="12" width="7.35546875" style="2" bestFit="1" customWidth="1"/>
    <col min="13" max="13" width="7" style="2" customWidth="1"/>
    <col min="14" max="16384" width="9" style="2"/>
  </cols>
  <sheetData>
    <row r="1" spans="1:14" x14ac:dyDescent="0.45">
      <c r="A1" s="4" t="s">
        <v>128</v>
      </c>
      <c r="B1" s="4" t="s">
        <v>129</v>
      </c>
      <c r="C1" s="4" t="s">
        <v>2</v>
      </c>
      <c r="D1" s="4" t="s">
        <v>124</v>
      </c>
      <c r="E1" s="4" t="s">
        <v>125</v>
      </c>
      <c r="I1" s="4" t="s">
        <v>86</v>
      </c>
      <c r="J1" s="4" t="s">
        <v>123</v>
      </c>
      <c r="K1" s="4" t="s">
        <v>2</v>
      </c>
      <c r="L1" s="4" t="s">
        <v>124</v>
      </c>
      <c r="M1" s="4" t="s">
        <v>125</v>
      </c>
    </row>
    <row r="2" spans="1:14" x14ac:dyDescent="0.45">
      <c r="A2" s="2" t="s">
        <v>1106</v>
      </c>
      <c r="B2" s="2">
        <v>88</v>
      </c>
      <c r="C2" s="2">
        <v>0</v>
      </c>
      <c r="D2" s="2">
        <v>82</v>
      </c>
      <c r="E2" s="5">
        <f>AVERAGE(B2:D2)</f>
        <v>56.666666666666664</v>
      </c>
      <c r="F2" s="2" t="s">
        <v>126</v>
      </c>
      <c r="I2" s="2" t="s">
        <v>1106</v>
      </c>
      <c r="J2" s="2">
        <v>88</v>
      </c>
      <c r="L2" s="2">
        <v>82</v>
      </c>
      <c r="N2" s="2" t="s">
        <v>126</v>
      </c>
    </row>
    <row r="3" spans="1:14" x14ac:dyDescent="0.45">
      <c r="A3" s="2" t="s">
        <v>1107</v>
      </c>
      <c r="B3" s="2">
        <v>90</v>
      </c>
      <c r="C3" s="2">
        <v>60</v>
      </c>
      <c r="D3" s="2">
        <v>88</v>
      </c>
      <c r="E3" s="5">
        <f>AVERAGE(B3:D3)</f>
        <v>79.333333333333329</v>
      </c>
      <c r="F3" s="2" t="s">
        <v>127</v>
      </c>
      <c r="I3" s="2" t="s">
        <v>1107</v>
      </c>
      <c r="J3" s="2">
        <v>90</v>
      </c>
      <c r="K3" s="2">
        <v>60</v>
      </c>
      <c r="L3" s="2">
        <v>88</v>
      </c>
      <c r="N3" s="2" t="s">
        <v>127</v>
      </c>
    </row>
    <row r="6" spans="1:14" x14ac:dyDescent="0.45">
      <c r="A6" s="4" t="s">
        <v>128</v>
      </c>
      <c r="B6" s="4" t="s">
        <v>129</v>
      </c>
      <c r="C6" s="4" t="s">
        <v>2</v>
      </c>
      <c r="D6" s="4" t="s">
        <v>124</v>
      </c>
      <c r="E6" s="4" t="s">
        <v>125</v>
      </c>
      <c r="I6" s="4" t="s">
        <v>86</v>
      </c>
      <c r="J6" s="4" t="s">
        <v>123</v>
      </c>
      <c r="K6" s="4" t="s">
        <v>2</v>
      </c>
      <c r="L6" s="4" t="s">
        <v>124</v>
      </c>
      <c r="M6" s="4" t="s">
        <v>125</v>
      </c>
    </row>
    <row r="7" spans="1:14" x14ac:dyDescent="0.45">
      <c r="A7" s="2" t="s">
        <v>1106</v>
      </c>
      <c r="B7" s="2">
        <v>88</v>
      </c>
      <c r="C7" s="10" t="s">
        <v>130</v>
      </c>
      <c r="D7" s="2">
        <v>82</v>
      </c>
      <c r="E7" s="5">
        <f>AVERAGEA(B7:D7)</f>
        <v>56.666666666666664</v>
      </c>
      <c r="F7" s="2" t="s">
        <v>131</v>
      </c>
      <c r="I7" s="2" t="s">
        <v>1106</v>
      </c>
      <c r="J7" s="2">
        <v>88</v>
      </c>
      <c r="K7" s="10" t="s">
        <v>130</v>
      </c>
      <c r="L7" s="2">
        <v>82</v>
      </c>
      <c r="N7" s="2" t="s">
        <v>131</v>
      </c>
    </row>
    <row r="8" spans="1:14" x14ac:dyDescent="0.45">
      <c r="A8" s="2" t="s">
        <v>1107</v>
      </c>
      <c r="B8" s="2">
        <v>90</v>
      </c>
      <c r="C8" s="2">
        <v>60</v>
      </c>
      <c r="D8" s="2">
        <v>88</v>
      </c>
      <c r="E8" s="5">
        <f>AVERAGEA(B8:D8)</f>
        <v>79.333333333333329</v>
      </c>
      <c r="F8" s="2" t="s">
        <v>132</v>
      </c>
      <c r="I8" s="2" t="s">
        <v>1107</v>
      </c>
      <c r="J8" s="2">
        <v>90</v>
      </c>
      <c r="K8" s="2">
        <v>60</v>
      </c>
      <c r="L8" s="2">
        <v>88</v>
      </c>
      <c r="N8" s="2" t="s">
        <v>132</v>
      </c>
    </row>
    <row r="9" spans="1:14" x14ac:dyDescent="0.45">
      <c r="E9" s="5"/>
      <c r="M9" s="5"/>
    </row>
    <row r="10" spans="1:14" x14ac:dyDescent="0.45">
      <c r="E10" s="5"/>
      <c r="M10" s="5"/>
    </row>
  </sheetData>
  <phoneticPr fontId="2" type="noConversion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18"/>
  <sheetViews>
    <sheetView workbookViewId="0">
      <selection activeCell="H1" sqref="H1:N1048576"/>
    </sheetView>
  </sheetViews>
  <sheetFormatPr defaultColWidth="9" defaultRowHeight="16.75" x14ac:dyDescent="0.45"/>
  <cols>
    <col min="1" max="1" width="11.85546875" style="2" customWidth="1"/>
    <col min="2" max="2" width="8.5" style="2" customWidth="1"/>
    <col min="3" max="7" width="9" style="2"/>
    <col min="8" max="8" width="11.140625" style="165" customWidth="1"/>
    <col min="9" max="14" width="9" style="165"/>
    <col min="15" max="16384" width="9" style="2"/>
  </cols>
  <sheetData>
    <row r="1" spans="1:13" x14ac:dyDescent="0.45">
      <c r="A1" s="4" t="s">
        <v>86</v>
      </c>
      <c r="B1" s="4" t="s">
        <v>87</v>
      </c>
      <c r="H1" s="166" t="s">
        <v>1026</v>
      </c>
      <c r="I1" s="72" t="s">
        <v>1027</v>
      </c>
      <c r="J1" s="72" t="s">
        <v>1028</v>
      </c>
    </row>
    <row r="2" spans="1:13" x14ac:dyDescent="0.45">
      <c r="A2" s="2" t="s">
        <v>1106</v>
      </c>
      <c r="B2" s="2">
        <v>88</v>
      </c>
      <c r="I2" s="165" t="s">
        <v>1029</v>
      </c>
      <c r="J2" s="165">
        <v>88</v>
      </c>
    </row>
    <row r="3" spans="1:13" x14ac:dyDescent="0.45">
      <c r="A3" s="2" t="s">
        <v>1107</v>
      </c>
      <c r="B3" s="2">
        <v>90</v>
      </c>
      <c r="I3" s="165" t="s">
        <v>1030</v>
      </c>
      <c r="J3" s="165">
        <v>90</v>
      </c>
    </row>
    <row r="4" spans="1:13" x14ac:dyDescent="0.45">
      <c r="A4" s="2" t="s">
        <v>1108</v>
      </c>
      <c r="B4" s="2" t="s">
        <v>112</v>
      </c>
      <c r="I4" s="165" t="s">
        <v>1031</v>
      </c>
      <c r="J4" s="165" t="s">
        <v>1032</v>
      </c>
    </row>
    <row r="5" spans="1:13" x14ac:dyDescent="0.45">
      <c r="A5" s="2" t="s">
        <v>1109</v>
      </c>
      <c r="B5" s="2">
        <v>88</v>
      </c>
      <c r="I5" s="165" t="s">
        <v>1033</v>
      </c>
      <c r="J5" s="165">
        <v>88</v>
      </c>
    </row>
    <row r="6" spans="1:13" x14ac:dyDescent="0.45">
      <c r="A6" s="2" t="s">
        <v>1110</v>
      </c>
      <c r="B6" s="2">
        <v>75</v>
      </c>
      <c r="I6" s="165" t="s">
        <v>1034</v>
      </c>
      <c r="J6" s="165">
        <v>75</v>
      </c>
    </row>
    <row r="7" spans="1:13" x14ac:dyDescent="0.45">
      <c r="A7" s="2" t="s">
        <v>1111</v>
      </c>
      <c r="B7" s="2">
        <v>85</v>
      </c>
      <c r="I7" s="165" t="s">
        <v>1035</v>
      </c>
      <c r="J7" s="165">
        <v>85</v>
      </c>
    </row>
    <row r="8" spans="1:13" x14ac:dyDescent="0.45">
      <c r="A8" s="2" t="s">
        <v>1112</v>
      </c>
      <c r="B8" s="2">
        <v>68</v>
      </c>
      <c r="I8" s="165" t="s">
        <v>1036</v>
      </c>
      <c r="J8" s="165">
        <v>68</v>
      </c>
    </row>
    <row r="10" spans="1:13" x14ac:dyDescent="0.45">
      <c r="A10" s="8" t="s">
        <v>116</v>
      </c>
      <c r="I10" s="167" t="s">
        <v>1037</v>
      </c>
    </row>
    <row r="11" spans="1:13" x14ac:dyDescent="0.45">
      <c r="A11" s="2" t="s">
        <v>3</v>
      </c>
      <c r="B11" s="42">
        <f>MAXA(B2:B8)</f>
        <v>90</v>
      </c>
      <c r="C11" s="2" t="s">
        <v>117</v>
      </c>
      <c r="I11" s="165" t="s">
        <v>3</v>
      </c>
      <c r="J11" s="168"/>
      <c r="K11" s="165" t="s">
        <v>1038</v>
      </c>
    </row>
    <row r="12" spans="1:13" x14ac:dyDescent="0.45">
      <c r="A12" s="2" t="s">
        <v>4</v>
      </c>
      <c r="B12" s="2">
        <f>MAX(B2:B8)</f>
        <v>90</v>
      </c>
      <c r="C12" s="2" t="s">
        <v>118</v>
      </c>
      <c r="I12" s="165" t="s">
        <v>4</v>
      </c>
      <c r="K12" s="165" t="s">
        <v>1039</v>
      </c>
    </row>
    <row r="14" spans="1:13" x14ac:dyDescent="0.45">
      <c r="A14" s="2">
        <v>-5</v>
      </c>
      <c r="B14" s="2">
        <v>-10</v>
      </c>
      <c r="C14" s="2" t="s">
        <v>119</v>
      </c>
      <c r="D14" s="2">
        <v>-16</v>
      </c>
      <c r="E14" s="2">
        <v>-24</v>
      </c>
      <c r="I14" s="165">
        <v>-5</v>
      </c>
      <c r="J14" s="165">
        <v>-10</v>
      </c>
      <c r="K14" s="165" t="s">
        <v>1040</v>
      </c>
      <c r="L14" s="165">
        <v>-16</v>
      </c>
      <c r="M14" s="165">
        <v>-24</v>
      </c>
    </row>
    <row r="16" spans="1:13" x14ac:dyDescent="0.45">
      <c r="A16" s="8" t="s">
        <v>120</v>
      </c>
      <c r="I16" s="167" t="s">
        <v>1041</v>
      </c>
    </row>
    <row r="17" spans="1:11" x14ac:dyDescent="0.45">
      <c r="A17" s="2" t="s">
        <v>3</v>
      </c>
      <c r="B17" s="2">
        <f>MAXA(A14:E14)</f>
        <v>0</v>
      </c>
      <c r="C17" s="2" t="s">
        <v>121</v>
      </c>
      <c r="I17" s="165" t="s">
        <v>3</v>
      </c>
      <c r="K17" s="165" t="s">
        <v>1042</v>
      </c>
    </row>
    <row r="18" spans="1:11" x14ac:dyDescent="0.45">
      <c r="A18" s="2" t="s">
        <v>4</v>
      </c>
      <c r="B18" s="2">
        <f>MAX(A14:E14)</f>
        <v>-5</v>
      </c>
      <c r="C18" s="2" t="s">
        <v>122</v>
      </c>
      <c r="I18" s="165" t="s">
        <v>4</v>
      </c>
      <c r="K18" s="165" t="s">
        <v>1043</v>
      </c>
    </row>
  </sheetData>
  <phoneticPr fontId="2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12"/>
  <sheetViews>
    <sheetView workbookViewId="0">
      <selection activeCell="F1" sqref="F1:G1048576"/>
    </sheetView>
  </sheetViews>
  <sheetFormatPr defaultColWidth="9.2109375" defaultRowHeight="16.75" x14ac:dyDescent="0.45"/>
  <cols>
    <col min="1" max="1" width="9.7109375" style="2" customWidth="1"/>
    <col min="2" max="2" width="8.140625" style="2" bestFit="1" customWidth="1"/>
    <col min="3" max="3" width="9" style="2" customWidth="1"/>
    <col min="4" max="5" width="9.2109375" style="2"/>
    <col min="6" max="6" width="10.2109375" style="2" customWidth="1"/>
    <col min="7" max="7" width="8.140625" style="2" bestFit="1" customWidth="1"/>
    <col min="8" max="16384" width="9.2109375" style="2"/>
  </cols>
  <sheetData>
    <row r="1" spans="1:7" x14ac:dyDescent="0.45">
      <c r="A1" s="4" t="s">
        <v>86</v>
      </c>
      <c r="B1" s="4" t="s">
        <v>87</v>
      </c>
      <c r="F1" s="4" t="s">
        <v>86</v>
      </c>
      <c r="G1" s="4" t="s">
        <v>87</v>
      </c>
    </row>
    <row r="2" spans="1:7" x14ac:dyDescent="0.45">
      <c r="A2" s="2" t="s">
        <v>1106</v>
      </c>
      <c r="B2" s="2">
        <v>88</v>
      </c>
      <c r="F2" s="2" t="s">
        <v>1106</v>
      </c>
      <c r="G2" s="2">
        <v>88</v>
      </c>
    </row>
    <row r="3" spans="1:7" x14ac:dyDescent="0.45">
      <c r="A3" s="2" t="s">
        <v>1107</v>
      </c>
      <c r="B3" s="2">
        <v>90</v>
      </c>
      <c r="F3" s="2" t="s">
        <v>1107</v>
      </c>
      <c r="G3" s="2">
        <v>90</v>
      </c>
    </row>
    <row r="4" spans="1:7" x14ac:dyDescent="0.45">
      <c r="A4" s="2" t="s">
        <v>1108</v>
      </c>
      <c r="B4" s="2" t="s">
        <v>112</v>
      </c>
      <c r="F4" s="2" t="s">
        <v>1108</v>
      </c>
      <c r="G4" s="2" t="s">
        <v>112</v>
      </c>
    </row>
    <row r="5" spans="1:7" x14ac:dyDescent="0.45">
      <c r="A5" s="2" t="s">
        <v>1109</v>
      </c>
      <c r="B5" s="2">
        <v>88</v>
      </c>
      <c r="F5" s="2" t="s">
        <v>1109</v>
      </c>
      <c r="G5" s="2">
        <v>88</v>
      </c>
    </row>
    <row r="6" spans="1:7" x14ac:dyDescent="0.45">
      <c r="A6" s="2" t="s">
        <v>1110</v>
      </c>
      <c r="B6" s="2">
        <v>75</v>
      </c>
      <c r="F6" s="2" t="s">
        <v>1110</v>
      </c>
      <c r="G6" s="2">
        <v>75</v>
      </c>
    </row>
    <row r="7" spans="1:7" x14ac:dyDescent="0.45">
      <c r="A7" s="2" t="s">
        <v>1111</v>
      </c>
      <c r="B7" s="2">
        <v>85</v>
      </c>
      <c r="F7" s="2" t="s">
        <v>1111</v>
      </c>
      <c r="G7" s="2">
        <v>85</v>
      </c>
    </row>
    <row r="8" spans="1:7" x14ac:dyDescent="0.45">
      <c r="A8" s="2" t="s">
        <v>1112</v>
      </c>
      <c r="B8" s="2">
        <v>68</v>
      </c>
      <c r="F8" s="2" t="s">
        <v>1112</v>
      </c>
      <c r="G8" s="2">
        <v>68</v>
      </c>
    </row>
    <row r="10" spans="1:7" x14ac:dyDescent="0.45">
      <c r="A10" s="8" t="s">
        <v>113</v>
      </c>
      <c r="F10" s="8" t="s">
        <v>113</v>
      </c>
    </row>
    <row r="11" spans="1:7" x14ac:dyDescent="0.45">
      <c r="A11" s="2" t="s">
        <v>5</v>
      </c>
      <c r="B11" s="42">
        <f>MINA(B2:B8)</f>
        <v>0</v>
      </c>
      <c r="C11" s="2" t="s">
        <v>114</v>
      </c>
      <c r="F11" s="2" t="s">
        <v>5</v>
      </c>
    </row>
    <row r="12" spans="1:7" x14ac:dyDescent="0.45">
      <c r="A12" s="2" t="s">
        <v>6</v>
      </c>
      <c r="B12" s="2">
        <f>MIN(B2:B8)</f>
        <v>68</v>
      </c>
      <c r="C12" s="2" t="s">
        <v>115</v>
      </c>
      <c r="F12" s="2" t="s">
        <v>6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6"/>
  <sheetViews>
    <sheetView workbookViewId="0">
      <selection activeCell="I1" sqref="I1:L1048576"/>
    </sheetView>
  </sheetViews>
  <sheetFormatPr defaultColWidth="9.2109375" defaultRowHeight="16.75" x14ac:dyDescent="0.45"/>
  <cols>
    <col min="1" max="2" width="8.140625" style="2" bestFit="1" customWidth="1"/>
    <col min="3" max="3" width="12.640625" style="2" bestFit="1" customWidth="1"/>
    <col min="4" max="8" width="9.2109375" style="2"/>
    <col min="9" max="9" width="9.85546875" style="2" customWidth="1"/>
    <col min="10" max="10" width="8.140625" style="2" bestFit="1" customWidth="1"/>
    <col min="11" max="11" width="22" style="2" bestFit="1" customWidth="1"/>
    <col min="12" max="16384" width="9.2109375" style="2"/>
  </cols>
  <sheetData>
    <row r="1" spans="1:12" ht="33.450000000000003" x14ac:dyDescent="0.45">
      <c r="A1" s="4" t="s">
        <v>102</v>
      </c>
      <c r="B1" s="4" t="s">
        <v>103</v>
      </c>
      <c r="C1" s="41" t="s">
        <v>108</v>
      </c>
      <c r="D1" s="1" t="s">
        <v>105</v>
      </c>
      <c r="I1" s="4" t="s">
        <v>102</v>
      </c>
      <c r="J1" s="4" t="s">
        <v>103</v>
      </c>
      <c r="K1" s="1" t="s">
        <v>104</v>
      </c>
      <c r="L1" s="1" t="s">
        <v>105</v>
      </c>
    </row>
    <row r="2" spans="1:12" x14ac:dyDescent="0.45">
      <c r="A2" s="4" t="s">
        <v>106</v>
      </c>
      <c r="B2" s="2">
        <v>170</v>
      </c>
      <c r="C2" s="2">
        <v>10</v>
      </c>
      <c r="D2" s="2">
        <f>INT(B2/C2)</f>
        <v>17</v>
      </c>
      <c r="E2" s="2" t="s">
        <v>109</v>
      </c>
      <c r="I2" s="4" t="s">
        <v>106</v>
      </c>
      <c r="J2" s="2">
        <v>170</v>
      </c>
      <c r="K2" s="2">
        <v>10</v>
      </c>
    </row>
    <row r="3" spans="1:12" x14ac:dyDescent="0.45">
      <c r="A3" s="4" t="s">
        <v>7</v>
      </c>
      <c r="B3" s="2">
        <v>160</v>
      </c>
      <c r="C3" s="2">
        <v>3</v>
      </c>
      <c r="D3" s="2">
        <f>INT(B3/C3)</f>
        <v>53</v>
      </c>
      <c r="E3" s="2" t="s">
        <v>110</v>
      </c>
      <c r="I3" s="4" t="s">
        <v>7</v>
      </c>
      <c r="J3" s="2">
        <v>160</v>
      </c>
      <c r="K3" s="2">
        <v>3</v>
      </c>
    </row>
    <row r="4" spans="1:12" x14ac:dyDescent="0.45">
      <c r="A4" s="4" t="s">
        <v>8</v>
      </c>
      <c r="B4" s="2">
        <v>85</v>
      </c>
      <c r="C4" s="2">
        <v>4</v>
      </c>
      <c r="D4" s="2">
        <f>INT(B4/C4)</f>
        <v>21</v>
      </c>
      <c r="E4" s="2" t="s">
        <v>111</v>
      </c>
      <c r="I4" s="4" t="s">
        <v>8</v>
      </c>
      <c r="J4" s="2">
        <v>85</v>
      </c>
      <c r="K4" s="2">
        <v>4</v>
      </c>
    </row>
    <row r="6" spans="1:12" x14ac:dyDescent="0.45">
      <c r="B6" s="4" t="s">
        <v>107</v>
      </c>
      <c r="D6" s="2">
        <f>MIN(D2:D4)</f>
        <v>17</v>
      </c>
      <c r="K6" s="4" t="s">
        <v>107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9"/>
  <sheetViews>
    <sheetView workbookViewId="0">
      <selection activeCell="N1" sqref="N1:V1048576"/>
    </sheetView>
  </sheetViews>
  <sheetFormatPr defaultColWidth="9" defaultRowHeight="16.75" x14ac:dyDescent="0.45"/>
  <cols>
    <col min="1" max="1" width="6.7109375" style="2" customWidth="1"/>
    <col min="2" max="8" width="6.5" style="2" bestFit="1" customWidth="1"/>
    <col min="9" max="9" width="6.35546875" style="2" customWidth="1"/>
    <col min="10" max="13" width="9" style="2"/>
    <col min="14" max="14" width="6.7109375" style="2" customWidth="1"/>
    <col min="15" max="21" width="6.5" style="2" bestFit="1" customWidth="1"/>
    <col min="22" max="22" width="6.5" style="2" customWidth="1"/>
    <col min="23" max="16384" width="9" style="2"/>
  </cols>
  <sheetData>
    <row r="1" spans="1:22" x14ac:dyDescent="0.45">
      <c r="A1" s="4" t="s">
        <v>99</v>
      </c>
      <c r="B1" s="4" t="s">
        <v>100</v>
      </c>
      <c r="C1" s="4" t="s">
        <v>9</v>
      </c>
      <c r="D1" s="4" t="s">
        <v>10</v>
      </c>
      <c r="E1" s="4" t="s">
        <v>11</v>
      </c>
      <c r="F1" s="4" t="s">
        <v>12</v>
      </c>
      <c r="G1" s="4" t="s">
        <v>13</v>
      </c>
      <c r="H1" s="4" t="s">
        <v>14</v>
      </c>
      <c r="I1" s="1" t="s">
        <v>101</v>
      </c>
      <c r="N1" s="4" t="s">
        <v>99</v>
      </c>
      <c r="O1" s="4" t="s">
        <v>100</v>
      </c>
      <c r="P1" s="4" t="s">
        <v>9</v>
      </c>
      <c r="Q1" s="4" t="s">
        <v>10</v>
      </c>
      <c r="R1" s="4" t="s">
        <v>11</v>
      </c>
      <c r="S1" s="4" t="s">
        <v>12</v>
      </c>
      <c r="T1" s="4" t="s">
        <v>13</v>
      </c>
      <c r="U1" s="4" t="s">
        <v>14</v>
      </c>
      <c r="V1" s="1" t="s">
        <v>101</v>
      </c>
    </row>
    <row r="2" spans="1:22" x14ac:dyDescent="0.45">
      <c r="A2" s="39">
        <v>1001</v>
      </c>
      <c r="B2" s="5">
        <v>5</v>
      </c>
      <c r="C2" s="5">
        <v>8</v>
      </c>
      <c r="D2" s="5">
        <v>8</v>
      </c>
      <c r="E2" s="5">
        <v>8</v>
      </c>
      <c r="F2" s="5">
        <v>8</v>
      </c>
      <c r="G2" s="5">
        <v>8</v>
      </c>
      <c r="H2" s="5">
        <v>10</v>
      </c>
      <c r="I2" s="5">
        <f t="shared" ref="I2:I8" si="0">SUM(B2:H2)-MIN(B2:H2)-MAX(B2:H2)</f>
        <v>40</v>
      </c>
      <c r="N2" s="39">
        <v>1001</v>
      </c>
      <c r="O2" s="5">
        <v>5</v>
      </c>
      <c r="P2" s="5">
        <v>8</v>
      </c>
      <c r="Q2" s="5">
        <v>8</v>
      </c>
      <c r="R2" s="5">
        <v>8</v>
      </c>
      <c r="S2" s="5">
        <v>8</v>
      </c>
      <c r="T2" s="5">
        <v>8</v>
      </c>
      <c r="U2" s="5">
        <v>10</v>
      </c>
    </row>
    <row r="3" spans="1:22" x14ac:dyDescent="0.45">
      <c r="A3" s="39">
        <v>1002</v>
      </c>
      <c r="B3" s="5">
        <v>8.6</v>
      </c>
      <c r="C3" s="5">
        <v>9.1999999999999993</v>
      </c>
      <c r="D3" s="5">
        <v>7.8</v>
      </c>
      <c r="E3" s="5">
        <v>8.5</v>
      </c>
      <c r="F3" s="5">
        <v>9.1</v>
      </c>
      <c r="G3" s="5">
        <v>8.8000000000000007</v>
      </c>
      <c r="H3" s="5">
        <v>8.6999999999999993</v>
      </c>
      <c r="I3" s="5">
        <f t="shared" si="0"/>
        <v>43.7</v>
      </c>
      <c r="N3" s="39">
        <v>1002</v>
      </c>
      <c r="O3" s="5">
        <v>8.6</v>
      </c>
      <c r="P3" s="5">
        <v>9.1999999999999993</v>
      </c>
      <c r="Q3" s="5">
        <v>7.8</v>
      </c>
      <c r="R3" s="5">
        <v>8.5</v>
      </c>
      <c r="S3" s="5">
        <v>9.1</v>
      </c>
      <c r="T3" s="5">
        <v>8.8000000000000007</v>
      </c>
      <c r="U3" s="5">
        <v>8.6999999999999993</v>
      </c>
    </row>
    <row r="4" spans="1:22" x14ac:dyDescent="0.45">
      <c r="A4" s="39">
        <v>1025</v>
      </c>
      <c r="B4" s="5">
        <v>7.5</v>
      </c>
      <c r="C4" s="5">
        <v>7.6</v>
      </c>
      <c r="D4" s="5">
        <v>7.4</v>
      </c>
      <c r="E4" s="5">
        <v>7.5</v>
      </c>
      <c r="F4" s="5">
        <v>7.8</v>
      </c>
      <c r="G4" s="5">
        <v>8.1</v>
      </c>
      <c r="H4" s="5">
        <v>9</v>
      </c>
      <c r="I4" s="5">
        <f t="shared" si="0"/>
        <v>38.5</v>
      </c>
      <c r="N4" s="39">
        <v>1025</v>
      </c>
      <c r="O4" s="5">
        <v>7.5</v>
      </c>
      <c r="P4" s="5">
        <v>7.6</v>
      </c>
      <c r="Q4" s="5">
        <v>7.4</v>
      </c>
      <c r="R4" s="5">
        <v>7.5</v>
      </c>
      <c r="S4" s="5">
        <v>7.8</v>
      </c>
      <c r="T4" s="5">
        <v>8.1</v>
      </c>
      <c r="U4" s="5">
        <v>9</v>
      </c>
    </row>
    <row r="5" spans="1:22" x14ac:dyDescent="0.45">
      <c r="A5" s="39">
        <v>1026</v>
      </c>
      <c r="B5" s="5">
        <v>9.1</v>
      </c>
      <c r="C5" s="5">
        <v>8.5</v>
      </c>
      <c r="D5" s="5">
        <v>8.6</v>
      </c>
      <c r="E5" s="5">
        <v>8.5</v>
      </c>
      <c r="F5" s="5">
        <v>8.6999999999999993</v>
      </c>
      <c r="G5" s="5">
        <v>9.1999999999999993</v>
      </c>
      <c r="H5" s="5">
        <v>9.6</v>
      </c>
      <c r="I5" s="5">
        <f t="shared" si="0"/>
        <v>44.100000000000009</v>
      </c>
      <c r="N5" s="39">
        <v>1026</v>
      </c>
      <c r="O5" s="5">
        <v>9.1</v>
      </c>
      <c r="P5" s="5">
        <v>8.5</v>
      </c>
      <c r="Q5" s="5">
        <v>8.6</v>
      </c>
      <c r="R5" s="5">
        <v>8.5</v>
      </c>
      <c r="S5" s="5">
        <v>8.6999999999999993</v>
      </c>
      <c r="T5" s="5">
        <v>9.1999999999999993</v>
      </c>
      <c r="U5" s="5">
        <v>9.6</v>
      </c>
    </row>
    <row r="6" spans="1:22" x14ac:dyDescent="0.45">
      <c r="A6" s="39">
        <v>1034</v>
      </c>
      <c r="B6" s="5">
        <v>6.9</v>
      </c>
      <c r="C6" s="5">
        <v>6.5</v>
      </c>
      <c r="D6" s="5">
        <v>7.3</v>
      </c>
      <c r="E6" s="5">
        <v>7.5</v>
      </c>
      <c r="F6" s="5">
        <v>7.4</v>
      </c>
      <c r="G6" s="5">
        <v>6.5</v>
      </c>
      <c r="H6" s="5">
        <v>8.1</v>
      </c>
      <c r="I6" s="5">
        <f t="shared" si="0"/>
        <v>35.6</v>
      </c>
      <c r="N6" s="39">
        <v>1034</v>
      </c>
      <c r="O6" s="5">
        <v>6.9</v>
      </c>
      <c r="P6" s="5">
        <v>6.5</v>
      </c>
      <c r="Q6" s="5">
        <v>7.3</v>
      </c>
      <c r="R6" s="5">
        <v>7.5</v>
      </c>
      <c r="S6" s="5">
        <v>7.4</v>
      </c>
      <c r="T6" s="5">
        <v>6.5</v>
      </c>
      <c r="U6" s="5">
        <v>8.1</v>
      </c>
    </row>
    <row r="7" spans="1:22" x14ac:dyDescent="0.45">
      <c r="A7" s="39">
        <v>1037</v>
      </c>
      <c r="B7" s="5">
        <v>8</v>
      </c>
      <c r="C7" s="5">
        <v>8.1999999999999993</v>
      </c>
      <c r="D7" s="5">
        <v>7.6</v>
      </c>
      <c r="E7" s="5">
        <v>8.5</v>
      </c>
      <c r="F7" s="5">
        <v>6.5</v>
      </c>
      <c r="G7" s="5">
        <v>7.2</v>
      </c>
      <c r="H7" s="5">
        <v>7.3</v>
      </c>
      <c r="I7" s="5">
        <f t="shared" si="0"/>
        <v>38.299999999999997</v>
      </c>
      <c r="N7" s="39">
        <v>1037</v>
      </c>
      <c r="O7" s="5">
        <v>8</v>
      </c>
      <c r="P7" s="5">
        <v>8.1999999999999993</v>
      </c>
      <c r="Q7" s="5">
        <v>7.6</v>
      </c>
      <c r="R7" s="5">
        <v>8.5</v>
      </c>
      <c r="S7" s="5">
        <v>6.5</v>
      </c>
      <c r="T7" s="5">
        <v>7.2</v>
      </c>
      <c r="U7" s="5">
        <v>7.3</v>
      </c>
    </row>
    <row r="8" spans="1:22" x14ac:dyDescent="0.45">
      <c r="A8" s="39">
        <v>1102</v>
      </c>
      <c r="B8" s="5">
        <v>8</v>
      </c>
      <c r="C8" s="5">
        <v>9.1</v>
      </c>
      <c r="D8" s="5">
        <v>7.8</v>
      </c>
      <c r="E8" s="5">
        <v>8.6999999999999993</v>
      </c>
      <c r="F8" s="5">
        <v>7.4</v>
      </c>
      <c r="G8" s="5">
        <v>8.6</v>
      </c>
      <c r="H8" s="5">
        <v>7.5</v>
      </c>
      <c r="I8" s="5">
        <f t="shared" si="0"/>
        <v>40.6</v>
      </c>
      <c r="N8" s="39">
        <v>1102</v>
      </c>
      <c r="O8" s="5">
        <v>8</v>
      </c>
      <c r="P8" s="5">
        <v>9.1</v>
      </c>
      <c r="Q8" s="5">
        <v>7.8</v>
      </c>
      <c r="R8" s="5">
        <v>8.6999999999999993</v>
      </c>
      <c r="S8" s="5">
        <v>7.4</v>
      </c>
      <c r="T8" s="5">
        <v>8.6</v>
      </c>
      <c r="U8" s="5">
        <v>7.5</v>
      </c>
    </row>
    <row r="9" spans="1:22" x14ac:dyDescent="0.45">
      <c r="A9" s="40"/>
      <c r="B9" s="5"/>
      <c r="C9" s="5"/>
      <c r="D9" s="5"/>
      <c r="E9" s="5"/>
      <c r="F9" s="5"/>
      <c r="G9" s="5"/>
      <c r="H9" s="5"/>
      <c r="I9" s="5"/>
      <c r="N9" s="40"/>
      <c r="O9" s="5"/>
      <c r="P9" s="5"/>
      <c r="Q9" s="5"/>
      <c r="R9" s="5"/>
      <c r="S9" s="5"/>
      <c r="T9" s="5"/>
      <c r="U9" s="5"/>
      <c r="V9" s="5"/>
    </row>
  </sheetData>
  <phoneticPr fontId="2" type="noConversion"/>
  <pageMargins left="0.75" right="0.75" top="1" bottom="1" header="0.5" footer="0.5"/>
  <headerFooter alignWithMargins="0"/>
  <ignoredErrors>
    <ignoredError sqref="I2:I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>
    <tabColor rgb="FF92D050"/>
  </sheetPr>
  <dimension ref="A1:H105"/>
  <sheetViews>
    <sheetView workbookViewId="0">
      <pane ySplit="1" topLeftCell="A2" activePane="bottomLeft" state="frozen"/>
      <selection activeCell="D111" sqref="D111"/>
      <selection pane="bottomLeft" activeCell="F10" sqref="F10"/>
    </sheetView>
  </sheetViews>
  <sheetFormatPr defaultColWidth="9" defaultRowHeight="15.45" x14ac:dyDescent="0.4"/>
  <cols>
    <col min="1" max="1" width="22.7109375" customWidth="1"/>
    <col min="2" max="2" width="43.0703125" style="111" customWidth="1"/>
    <col min="3" max="3" width="11.0703125" customWidth="1"/>
    <col min="5" max="5" width="12.5" customWidth="1"/>
  </cols>
  <sheetData>
    <row r="1" spans="1:8" s="154" customFormat="1" ht="16.75" x14ac:dyDescent="0.45">
      <c r="A1" s="157" t="s">
        <v>459</v>
      </c>
      <c r="B1" s="187" t="s">
        <v>837</v>
      </c>
      <c r="C1" s="90" t="s">
        <v>1022</v>
      </c>
      <c r="D1" s="90" t="s">
        <v>461</v>
      </c>
      <c r="E1" s="155">
        <v>2003</v>
      </c>
      <c r="F1" s="93" t="s">
        <v>462</v>
      </c>
      <c r="G1" s="93" t="s">
        <v>463</v>
      </c>
      <c r="H1" s="155">
        <v>2013</v>
      </c>
    </row>
    <row r="2" spans="1:8" s="154" customFormat="1" ht="16.75" hidden="1" x14ac:dyDescent="0.4">
      <c r="A2" s="158" t="s">
        <v>838</v>
      </c>
      <c r="B2" s="188" t="s">
        <v>839</v>
      </c>
      <c r="C2" s="156" t="str">
        <f>VLOOKUP(TRIM(MID($A2,1,FIND(" ",$A2))),統計函數!$A:$E,4,0)</f>
        <v>平均值</v>
      </c>
      <c r="D2" s="156" t="str">
        <f>VLOOKUP(TRIM(MID($A2,1,FIND(" ",$A2))),統計函數!$A:$E,3,0)</f>
        <v>AVEDEV(number1,number2, ...)</v>
      </c>
      <c r="E2" s="156" t="str">
        <f>VLOOKUP(TRIM(MID($A2,1,FIND(" ",$A2))),統計函數!$A:$E,1,0)</f>
        <v>AVEDEV</v>
      </c>
      <c r="F2" s="159"/>
      <c r="G2" s="159"/>
      <c r="H2" s="156"/>
    </row>
    <row r="3" spans="1:8" s="154" customFormat="1" ht="16.75" hidden="1" x14ac:dyDescent="0.4">
      <c r="A3" s="160" t="s">
        <v>840</v>
      </c>
      <c r="B3" s="189" t="s">
        <v>483</v>
      </c>
      <c r="C3" s="156" t="str">
        <f>VLOOKUP(TRIM(MID($A3,1,FIND(" ",$A3))),統計函數!$A:$E,4,0)</f>
        <v>平均值</v>
      </c>
      <c r="D3" s="156" t="str">
        <f>VLOOKUP(TRIM(MID($A3,1,FIND(" ",$A3))),統計函數!$A:$E,3,0)</f>
        <v>AVERAGE(number1,number2, ...)</v>
      </c>
      <c r="E3" s="156" t="str">
        <f>VLOOKUP(TRIM(MID($A3,1,FIND(" ",$A3))),統計函數!$A:$E,1,0)</f>
        <v>AVERAGE</v>
      </c>
      <c r="F3" s="159"/>
      <c r="G3" s="159"/>
      <c r="H3" s="156"/>
    </row>
    <row r="4" spans="1:8" s="154" customFormat="1" ht="16.75" hidden="1" x14ac:dyDescent="0.4">
      <c r="A4" s="158" t="s">
        <v>841</v>
      </c>
      <c r="B4" s="188" t="s">
        <v>488</v>
      </c>
      <c r="C4" s="156" t="str">
        <f>VLOOKUP(TRIM(MID($A4,1,FIND(" ",$A4))),統計函數!$A:$E,4,0)</f>
        <v>平均值</v>
      </c>
      <c r="D4" s="156" t="str">
        <f>VLOOKUP(TRIM(MID($A4,1,FIND(" ",$A4))),統計函數!$A:$E,3,0)</f>
        <v>AVERAGEA(value1,value2,...)</v>
      </c>
      <c r="E4" s="156" t="str">
        <f>VLOOKUP(TRIM(MID($A4,1,FIND(" ",$A4))),統計函數!$A:$E,1,0)</f>
        <v>AVERAGEA</v>
      </c>
      <c r="F4" s="159"/>
      <c r="G4" s="159"/>
      <c r="H4" s="156"/>
    </row>
    <row r="5" spans="1:8" s="154" customFormat="1" ht="16.75" hidden="1" x14ac:dyDescent="0.4">
      <c r="A5" s="160" t="s">
        <v>842</v>
      </c>
      <c r="B5" s="189" t="s">
        <v>843</v>
      </c>
      <c r="C5" s="156" t="e">
        <f>VLOOKUP(TRIM(MID($A5,1,FIND(" ",$A5))),統計函數!$A:$E,4,0)</f>
        <v>#N/A</v>
      </c>
      <c r="D5" s="156" t="e">
        <f>VLOOKUP(TRIM(MID($A5,1,FIND(" ",$A5))),統計函數!$A:$E,3,0)</f>
        <v>#N/A</v>
      </c>
      <c r="E5" s="156" t="e">
        <f>VLOOKUP(TRIM(MID($A5,1,FIND(" ",$A5))),統計函數!$A:$E,1,0)</f>
        <v>#N/A</v>
      </c>
      <c r="F5" s="159">
        <v>2007</v>
      </c>
      <c r="G5" s="159"/>
      <c r="H5" s="156"/>
    </row>
    <row r="6" spans="1:8" s="154" customFormat="1" ht="16.75" hidden="1" x14ac:dyDescent="0.4">
      <c r="A6" s="158" t="s">
        <v>844</v>
      </c>
      <c r="B6" s="188" t="s">
        <v>845</v>
      </c>
      <c r="C6" s="156" t="e">
        <f>VLOOKUP(TRIM(MID($A6,1,FIND(" ",$A6))),統計函數!$A:$E,4,0)</f>
        <v>#N/A</v>
      </c>
      <c r="D6" s="156" t="e">
        <f>VLOOKUP(TRIM(MID($A6,1,FIND(" ",$A6))),統計函數!$A:$E,3,0)</f>
        <v>#N/A</v>
      </c>
      <c r="E6" s="156" t="e">
        <f>VLOOKUP(TRIM(MID($A6,1,FIND(" ",$A6))),統計函數!$A:$E,1,0)</f>
        <v>#N/A</v>
      </c>
      <c r="F6" s="159">
        <v>2007</v>
      </c>
      <c r="G6" s="159"/>
      <c r="H6" s="156"/>
    </row>
    <row r="7" spans="1:8" s="154" customFormat="1" ht="16.75" hidden="1" x14ac:dyDescent="0.4">
      <c r="A7" s="160" t="s">
        <v>846</v>
      </c>
      <c r="B7" s="189" t="s">
        <v>847</v>
      </c>
      <c r="C7" s="156" t="e">
        <f>VLOOKUP(TRIM(MID($A7,1,FIND(" ",$A7))),統計函數!$A:$E,4,0)</f>
        <v>#N/A</v>
      </c>
      <c r="D7" s="156" t="e">
        <f>VLOOKUP(TRIM(MID($A7,1,FIND(" ",$A7))),統計函數!$A:$E,3,0)</f>
        <v>#N/A</v>
      </c>
      <c r="E7" s="156" t="e">
        <f>VLOOKUP(TRIM(MID($A7,1,FIND(" ",$A7))),統計函數!$A:$E,1,0)</f>
        <v>#N/A</v>
      </c>
      <c r="F7" s="159"/>
      <c r="G7" s="159"/>
      <c r="H7" s="156"/>
    </row>
    <row r="8" spans="1:8" s="154" customFormat="1" ht="16.75" hidden="1" x14ac:dyDescent="0.4">
      <c r="A8" s="158" t="s">
        <v>848</v>
      </c>
      <c r="B8" s="188" t="s">
        <v>849</v>
      </c>
      <c r="C8" s="156" t="e">
        <f>VLOOKUP(TRIM(MID($A8,1,FIND(" ",$A8))),統計函數!$A:$E,4,0)</f>
        <v>#N/A</v>
      </c>
      <c r="D8" s="156" t="e">
        <f>VLOOKUP(TRIM(MID($A8,1,FIND(" ",$A8))),統計函數!$A:$E,3,0)</f>
        <v>#N/A</v>
      </c>
      <c r="E8" s="156" t="e">
        <f>VLOOKUP(TRIM(MID($A8,1,FIND(" ",$A8))),統計函數!$A:$E,1,0)</f>
        <v>#N/A</v>
      </c>
      <c r="F8" s="159"/>
      <c r="G8" s="159"/>
      <c r="H8" s="156"/>
    </row>
    <row r="9" spans="1:8" s="154" customFormat="1" ht="16.75" hidden="1" x14ac:dyDescent="0.4">
      <c r="A9" s="160" t="s">
        <v>850</v>
      </c>
      <c r="B9" s="189" t="s">
        <v>851</v>
      </c>
      <c r="C9" s="156" t="e">
        <f>VLOOKUP(TRIM(MID($A9,1,FIND(" ",$A9))),統計函數!$A:$E,4,0)</f>
        <v>#N/A</v>
      </c>
      <c r="D9" s="156" t="e">
        <f>VLOOKUP(TRIM(MID($A9,1,FIND(" ",$A9))),統計函數!$A:$E,3,0)</f>
        <v>#N/A</v>
      </c>
      <c r="E9" s="156" t="e">
        <f>VLOOKUP(TRIM(MID($A9,1,FIND(" ",$A9))),統計函數!$A:$E,1,0)</f>
        <v>#N/A</v>
      </c>
      <c r="F9" s="159"/>
      <c r="G9" s="159"/>
      <c r="H9" s="156"/>
    </row>
    <row r="10" spans="1:8" s="154" customFormat="1" ht="16.75" x14ac:dyDescent="0.4">
      <c r="A10" s="161" t="s">
        <v>852</v>
      </c>
      <c r="B10" s="190" t="s">
        <v>853</v>
      </c>
      <c r="C10" s="162" t="e">
        <f>VLOOKUP(TRIM(MID($A10,1,FIND(" ",$A10))),統計函數!$A:$E,4,0)</f>
        <v>#N/A</v>
      </c>
      <c r="D10" s="162" t="e">
        <f>VLOOKUP(TRIM(MID($A10,1,FIND(" ",$A10))),統計函數!$A:$E,3,0)</f>
        <v>#N/A</v>
      </c>
      <c r="E10" s="162" t="e">
        <f>VLOOKUP(TRIM(MID($A10,1,FIND(" ",$A10))),統計函數!$A:$E,1,0)</f>
        <v>#N/A</v>
      </c>
      <c r="F10" s="163" t="s">
        <v>1023</v>
      </c>
      <c r="G10" s="163"/>
      <c r="H10" s="162" t="e">
        <f>VLOOKUP(A10,#REF!,2,0)</f>
        <v>#REF!</v>
      </c>
    </row>
    <row r="11" spans="1:8" s="154" customFormat="1" ht="16.75" hidden="1" x14ac:dyDescent="0.4">
      <c r="A11" s="160" t="s">
        <v>854</v>
      </c>
      <c r="B11" s="189" t="s">
        <v>855</v>
      </c>
      <c r="C11" s="156" t="e">
        <f>VLOOKUP(TRIM(MID($A11,1,FIND(" ",$A11))),統計函數!$A:$E,4,0)</f>
        <v>#N/A</v>
      </c>
      <c r="D11" s="156" t="e">
        <f>VLOOKUP(TRIM(MID($A11,1,FIND(" ",$A11))),統計函數!$A:$E,3,0)</f>
        <v>#N/A</v>
      </c>
      <c r="E11" s="156" t="e">
        <f>VLOOKUP(TRIM(MID($A11,1,FIND(" ",$A11))),統計函數!$A:$E,1,0)</f>
        <v>#N/A</v>
      </c>
      <c r="F11" s="159"/>
      <c r="G11" s="159"/>
      <c r="H11" s="156"/>
    </row>
    <row r="12" spans="1:8" s="154" customFormat="1" ht="16.75" hidden="1" x14ac:dyDescent="0.4">
      <c r="A12" s="158" t="s">
        <v>856</v>
      </c>
      <c r="B12" s="188" t="s">
        <v>857</v>
      </c>
      <c r="C12" s="156" t="e">
        <f>VLOOKUP(TRIM(MID($A12,1,FIND(" ",$A12))),統計函數!$A:$E,4,0)</f>
        <v>#N/A</v>
      </c>
      <c r="D12" s="156" t="e">
        <f>VLOOKUP(TRIM(MID($A12,1,FIND(" ",$A12))),統計函數!$A:$E,3,0)</f>
        <v>#N/A</v>
      </c>
      <c r="E12" s="156" t="e">
        <f>VLOOKUP(TRIM(MID($A12,1,FIND(" ",$A12))),統計函數!$A:$E,1,0)</f>
        <v>#N/A</v>
      </c>
      <c r="F12" s="159"/>
      <c r="G12" s="159"/>
      <c r="H12" s="156"/>
    </row>
    <row r="13" spans="1:8" s="154" customFormat="1" ht="16.75" hidden="1" x14ac:dyDescent="0.4">
      <c r="A13" s="160" t="s">
        <v>858</v>
      </c>
      <c r="B13" s="189" t="s">
        <v>859</v>
      </c>
      <c r="C13" s="156" t="e">
        <f>VLOOKUP(TRIM(MID($A13,1,FIND(" ",$A13))),統計函數!$A:$E,4,0)</f>
        <v>#N/A</v>
      </c>
      <c r="D13" s="156" t="e">
        <f>VLOOKUP(TRIM(MID($A13,1,FIND(" ",$A13))),統計函數!$A:$E,3,0)</f>
        <v>#N/A</v>
      </c>
      <c r="E13" s="156" t="e">
        <f>VLOOKUP(TRIM(MID($A13,1,FIND(" ",$A13))),統計函數!$A:$E,1,0)</f>
        <v>#N/A</v>
      </c>
      <c r="F13" s="159"/>
      <c r="G13" s="159"/>
      <c r="H13" s="156"/>
    </row>
    <row r="14" spans="1:8" s="154" customFormat="1" ht="16.75" hidden="1" x14ac:dyDescent="0.4">
      <c r="A14" s="158" t="s">
        <v>860</v>
      </c>
      <c r="B14" s="188" t="s">
        <v>857</v>
      </c>
      <c r="C14" s="156" t="e">
        <f>VLOOKUP(TRIM(MID($A14,1,FIND(" ",$A14))),統計函數!$A:$E,4,0)</f>
        <v>#N/A</v>
      </c>
      <c r="D14" s="156" t="e">
        <f>VLOOKUP(TRIM(MID($A14,1,FIND(" ",$A14))),統計函數!$A:$E,3,0)</f>
        <v>#N/A</v>
      </c>
      <c r="E14" s="156" t="e">
        <f>VLOOKUP(TRIM(MID($A14,1,FIND(" ",$A14))),統計函數!$A:$E,1,0)</f>
        <v>#N/A</v>
      </c>
      <c r="F14" s="159"/>
      <c r="G14" s="159"/>
      <c r="H14" s="156"/>
    </row>
    <row r="15" spans="1:8" s="154" customFormat="1" ht="16.75" hidden="1" x14ac:dyDescent="0.4">
      <c r="A15" s="160" t="s">
        <v>861</v>
      </c>
      <c r="B15" s="189" t="s">
        <v>862</v>
      </c>
      <c r="C15" s="156" t="e">
        <f>VLOOKUP(TRIM(MID($A15,1,FIND(" ",$A15))),統計函數!$A:$E,4,0)</f>
        <v>#N/A</v>
      </c>
      <c r="D15" s="156" t="e">
        <f>VLOOKUP(TRIM(MID($A15,1,FIND(" ",$A15))),統計函數!$A:$E,3,0)</f>
        <v>#N/A</v>
      </c>
      <c r="E15" s="156" t="e">
        <f>VLOOKUP(TRIM(MID($A15,1,FIND(" ",$A15))),統計函數!$A:$E,1,0)</f>
        <v>#N/A</v>
      </c>
      <c r="F15" s="159"/>
      <c r="G15" s="159"/>
      <c r="H15" s="156"/>
    </row>
    <row r="16" spans="1:8" s="154" customFormat="1" ht="16.75" hidden="1" x14ac:dyDescent="0.4">
      <c r="A16" s="158" t="s">
        <v>863</v>
      </c>
      <c r="B16" s="188" t="s">
        <v>864</v>
      </c>
      <c r="C16" s="156" t="e">
        <f>VLOOKUP(TRIM(MID($A16,1,FIND(" ",$A16))),統計函數!$A:$E,4,0)</f>
        <v>#N/A</v>
      </c>
      <c r="D16" s="156" t="e">
        <f>VLOOKUP(TRIM(MID($A16,1,FIND(" ",$A16))),統計函數!$A:$E,3,0)</f>
        <v>#N/A</v>
      </c>
      <c r="E16" s="156" t="e">
        <f>VLOOKUP(TRIM(MID($A16,1,FIND(" ",$A16))),統計函數!$A:$E,1,0)</f>
        <v>#N/A</v>
      </c>
      <c r="F16" s="159"/>
      <c r="G16" s="159"/>
      <c r="H16" s="156"/>
    </row>
    <row r="17" spans="1:8" s="154" customFormat="1" ht="16.75" hidden="1" x14ac:dyDescent="0.4">
      <c r="A17" s="160" t="s">
        <v>865</v>
      </c>
      <c r="B17" s="189" t="s">
        <v>866</v>
      </c>
      <c r="C17" s="156" t="e">
        <f>VLOOKUP(TRIM(MID($A17,1,FIND(" ",$A17))),統計函數!$A:$E,4,0)</f>
        <v>#N/A</v>
      </c>
      <c r="D17" s="156" t="e">
        <f>VLOOKUP(TRIM(MID($A17,1,FIND(" ",$A17))),統計函數!$A:$E,3,0)</f>
        <v>#N/A</v>
      </c>
      <c r="E17" s="156" t="e">
        <f>VLOOKUP(TRIM(MID($A17,1,FIND(" ",$A17))),統計函數!$A:$E,1,0)</f>
        <v>#N/A</v>
      </c>
      <c r="F17" s="159"/>
      <c r="G17" s="159"/>
      <c r="H17" s="156"/>
    </row>
    <row r="18" spans="1:8" s="154" customFormat="1" ht="16.75" hidden="1" x14ac:dyDescent="0.4">
      <c r="A18" s="158" t="s">
        <v>867</v>
      </c>
      <c r="B18" s="188" t="s">
        <v>868</v>
      </c>
      <c r="C18" s="156" t="e">
        <f>VLOOKUP(TRIM(MID($A18,1,FIND(" ",$A18))),統計函數!$A:$E,4,0)</f>
        <v>#N/A</v>
      </c>
      <c r="D18" s="156" t="e">
        <f>VLOOKUP(TRIM(MID($A18,1,FIND(" ",$A18))),統計函數!$A:$E,3,0)</f>
        <v>#N/A</v>
      </c>
      <c r="E18" s="156" t="e">
        <f>VLOOKUP(TRIM(MID($A18,1,FIND(" ",$A18))),統計函數!$A:$E,1,0)</f>
        <v>#N/A</v>
      </c>
      <c r="F18" s="159"/>
      <c r="G18" s="159"/>
      <c r="H18" s="156"/>
    </row>
    <row r="19" spans="1:8" s="154" customFormat="1" ht="16.75" hidden="1" x14ac:dyDescent="0.4">
      <c r="A19" s="160" t="s">
        <v>869</v>
      </c>
      <c r="B19" s="189" t="s">
        <v>870</v>
      </c>
      <c r="C19" s="156" t="str">
        <f>VLOOKUP(TRIM(MID($A19,1,FIND(" ",$A19))),統計函數!$A:$E,4,0)</f>
        <v>相關係數</v>
      </c>
      <c r="D19" s="156" t="str">
        <f>VLOOKUP(TRIM(MID($A19,1,FIND(" ",$A19))),統計函數!$A:$E,3,0)</f>
        <v>CORREL(array1,array2)</v>
      </c>
      <c r="E19" s="156" t="str">
        <f>VLOOKUP(TRIM(MID($A19,1,FIND(" ",$A19))),統計函數!$A:$E,1,0)</f>
        <v>CORREL</v>
      </c>
      <c r="F19" s="159"/>
      <c r="G19" s="159"/>
      <c r="H19" s="156"/>
    </row>
    <row r="20" spans="1:8" s="154" customFormat="1" ht="16.75" hidden="1" x14ac:dyDescent="0.4">
      <c r="A20" s="158" t="s">
        <v>871</v>
      </c>
      <c r="B20" s="188" t="s">
        <v>872</v>
      </c>
      <c r="C20" s="156" t="str">
        <f>VLOOKUP(TRIM(MID($A20,1,FIND(" ",$A20))),統計函數!$A:$E,4,0)</f>
        <v>計數</v>
      </c>
      <c r="D20" s="156" t="str">
        <f>VLOOKUP(TRIM(MID($A20,1,FIND(" ",$A20))),統計函數!$A:$E,3,0)</f>
        <v>COUNT(value1,value2, ...)</v>
      </c>
      <c r="E20" s="156" t="str">
        <f>VLOOKUP(TRIM(MID($A20,1,FIND(" ",$A20))),統計函數!$A:$E,1,0)</f>
        <v>COUNT</v>
      </c>
      <c r="F20" s="159"/>
      <c r="G20" s="159"/>
      <c r="H20" s="156"/>
    </row>
    <row r="21" spans="1:8" s="154" customFormat="1" ht="16.75" hidden="1" x14ac:dyDescent="0.4">
      <c r="A21" s="160" t="s">
        <v>873</v>
      </c>
      <c r="B21" s="189" t="s">
        <v>874</v>
      </c>
      <c r="C21" s="156" t="str">
        <f>VLOOKUP(TRIM(MID($A21,1,FIND(" ",$A21))),統計函數!$A:$E,4,0)</f>
        <v>計數</v>
      </c>
      <c r="D21" s="156" t="str">
        <f>VLOOKUP(TRIM(MID($A21,1,FIND(" ",$A21))),統計函數!$A:$E,3,0)</f>
        <v>COUNTA(value1,value2, ...)</v>
      </c>
      <c r="E21" s="156" t="str">
        <f>VLOOKUP(TRIM(MID($A21,1,FIND(" ",$A21))),統計函數!$A:$E,1,0)</f>
        <v>COUNTA</v>
      </c>
      <c r="F21" s="159"/>
      <c r="G21" s="159"/>
      <c r="H21" s="156"/>
    </row>
    <row r="22" spans="1:8" s="154" customFormat="1" ht="16.75" hidden="1" x14ac:dyDescent="0.4">
      <c r="A22" s="158" t="s">
        <v>875</v>
      </c>
      <c r="B22" s="188" t="s">
        <v>876</v>
      </c>
      <c r="C22" s="156" t="str">
        <f>VLOOKUP(TRIM(MID($A22,1,FIND(" ",$A22))),統計函數!$A:$E,4,0)</f>
        <v>計數</v>
      </c>
      <c r="D22" s="156" t="str">
        <f>VLOOKUP(TRIM(MID($A22,1,FIND(" ",$A22))),統計函數!$A:$E,3,0)</f>
        <v>countblank(range)</v>
      </c>
      <c r="E22" s="156" t="str">
        <f>VLOOKUP(TRIM(MID($A22,1,FIND(" ",$A22))),統計函數!$A:$E,1,0)</f>
        <v>COUNTBLANK</v>
      </c>
      <c r="F22" s="159"/>
      <c r="G22" s="159"/>
      <c r="H22" s="156"/>
    </row>
    <row r="23" spans="1:8" s="154" customFormat="1" ht="16.75" hidden="1" x14ac:dyDescent="0.4">
      <c r="A23" s="160" t="s">
        <v>877</v>
      </c>
      <c r="B23" s="189" t="s">
        <v>878</v>
      </c>
      <c r="C23" s="156" t="str">
        <f>VLOOKUP(TRIM(MID($A23,1,FIND(" ",$A23))),統計函數!$A:$E,4,0)</f>
        <v>計數</v>
      </c>
      <c r="D23" s="156" t="str">
        <f>VLOOKUP(TRIM(MID($A23,1,FIND(" ",$A23))),統計函數!$A:$E,3,0)</f>
        <v>countif(range,criteria)</v>
      </c>
      <c r="E23" s="156" t="str">
        <f>VLOOKUP(TRIM(MID($A23,1,FIND(" ",$A23))),統計函數!$A:$E,1,0)</f>
        <v>COUNTIF</v>
      </c>
      <c r="F23" s="159"/>
      <c r="G23" s="159"/>
      <c r="H23" s="156"/>
    </row>
    <row r="24" spans="1:8" s="154" customFormat="1" ht="16.75" hidden="1" x14ac:dyDescent="0.4">
      <c r="A24" s="158" t="s">
        <v>879</v>
      </c>
      <c r="B24" s="188" t="s">
        <v>880</v>
      </c>
      <c r="C24" s="156" t="e">
        <f>VLOOKUP(TRIM(MID($A24,1,FIND(" ",$A24))),統計函數!$A:$E,4,0)</f>
        <v>#N/A</v>
      </c>
      <c r="D24" s="156" t="e">
        <f>VLOOKUP(TRIM(MID($A24,1,FIND(" ",$A24))),統計函數!$A:$E,3,0)</f>
        <v>#N/A</v>
      </c>
      <c r="E24" s="156" t="e">
        <f>VLOOKUP(TRIM(MID($A24,1,FIND(" ",$A24))),統計函數!$A:$E,1,0)</f>
        <v>#N/A</v>
      </c>
      <c r="F24" s="159"/>
      <c r="G24" s="159"/>
      <c r="H24" s="156"/>
    </row>
    <row r="25" spans="1:8" s="154" customFormat="1" ht="16.75" hidden="1" x14ac:dyDescent="0.4">
      <c r="A25" s="160" t="s">
        <v>881</v>
      </c>
      <c r="B25" s="189" t="s">
        <v>882</v>
      </c>
      <c r="C25" s="156" t="e">
        <f>VLOOKUP(TRIM(MID($A25,1,FIND(" ",$A25))),統計函數!$A:$E,4,0)</f>
        <v>#N/A</v>
      </c>
      <c r="D25" s="156" t="e">
        <f>VLOOKUP(TRIM(MID($A25,1,FIND(" ",$A25))),統計函數!$A:$E,3,0)</f>
        <v>#N/A</v>
      </c>
      <c r="E25" s="156" t="e">
        <f>VLOOKUP(TRIM(MID($A25,1,FIND(" ",$A25))),統計函數!$A:$E,1,0)</f>
        <v>#N/A</v>
      </c>
      <c r="F25" s="159"/>
      <c r="G25" s="159"/>
      <c r="H25" s="156"/>
    </row>
    <row r="26" spans="1:8" s="154" customFormat="1" ht="16.75" hidden="1" x14ac:dyDescent="0.4">
      <c r="A26" s="158" t="s">
        <v>883</v>
      </c>
      <c r="B26" s="188" t="s">
        <v>884</v>
      </c>
      <c r="C26" s="156" t="e">
        <f>VLOOKUP(TRIM(MID($A26,1,FIND(" ",$A26))),統計函數!$A:$E,4,0)</f>
        <v>#N/A</v>
      </c>
      <c r="D26" s="156" t="e">
        <f>VLOOKUP(TRIM(MID($A26,1,FIND(" ",$A26))),統計函數!$A:$E,3,0)</f>
        <v>#N/A</v>
      </c>
      <c r="E26" s="156" t="e">
        <f>VLOOKUP(TRIM(MID($A26,1,FIND(" ",$A26))),統計函數!$A:$E,1,0)</f>
        <v>#N/A</v>
      </c>
      <c r="F26" s="159"/>
      <c r="G26" s="159"/>
      <c r="H26" s="156"/>
    </row>
    <row r="27" spans="1:8" s="154" customFormat="1" ht="16.75" hidden="1" x14ac:dyDescent="0.4">
      <c r="A27" s="160" t="s">
        <v>885</v>
      </c>
      <c r="B27" s="189" t="s">
        <v>886</v>
      </c>
      <c r="C27" s="156" t="str">
        <f>VLOOKUP(TRIM(MID($A27,1,FIND(" ",$A27))),統計函數!$A:$E,4,0)</f>
        <v>平方和</v>
      </c>
      <c r="D27" s="156" t="str">
        <f>VLOOKUP(TRIM(MID($A27,1,FIND(" ",$A27))),統計函數!$A:$E,3,0)</f>
        <v>DEVSQ(number1,number2,...)</v>
      </c>
      <c r="E27" s="156" t="str">
        <f>VLOOKUP(TRIM(MID($A27,1,FIND(" ",$A27))),統計函數!$A:$E,1,0)</f>
        <v>DEVSQ</v>
      </c>
      <c r="F27" s="159"/>
      <c r="G27" s="159"/>
      <c r="H27" s="156"/>
    </row>
    <row r="28" spans="1:8" s="154" customFormat="1" ht="16.75" hidden="1" x14ac:dyDescent="0.4">
      <c r="A28" s="158" t="s">
        <v>887</v>
      </c>
      <c r="B28" s="188" t="s">
        <v>696</v>
      </c>
      <c r="C28" s="156" t="e">
        <f>VLOOKUP(TRIM(MID($A28,1,FIND(" ",$A28))),統計函數!$A:$E,4,0)</f>
        <v>#N/A</v>
      </c>
      <c r="D28" s="156" t="e">
        <f>VLOOKUP(TRIM(MID($A28,1,FIND(" ",$A28))),統計函數!$A:$E,3,0)</f>
        <v>#N/A</v>
      </c>
      <c r="E28" s="156" t="e">
        <f>VLOOKUP(TRIM(MID($A28,1,FIND(" ",$A28))),統計函數!$A:$E,1,0)</f>
        <v>#N/A</v>
      </c>
      <c r="F28" s="159"/>
      <c r="G28" s="159"/>
      <c r="H28" s="156"/>
    </row>
    <row r="29" spans="1:8" s="154" customFormat="1" ht="16.75" hidden="1" x14ac:dyDescent="0.4">
      <c r="A29" s="160" t="s">
        <v>888</v>
      </c>
      <c r="B29" s="189" t="s">
        <v>889</v>
      </c>
      <c r="C29" s="156" t="e">
        <f>VLOOKUP(TRIM(MID($A29,1,FIND(" ",$A29))),統計函數!$A:$E,4,0)</f>
        <v>#N/A</v>
      </c>
      <c r="D29" s="156" t="e">
        <f>VLOOKUP(TRIM(MID($A29,1,FIND(" ",$A29))),統計函數!$A:$E,3,0)</f>
        <v>#N/A</v>
      </c>
      <c r="E29" s="156" t="e">
        <f>VLOOKUP(TRIM(MID($A29,1,FIND(" ",$A29))),統計函數!$A:$E,1,0)</f>
        <v>#N/A</v>
      </c>
      <c r="F29" s="159"/>
      <c r="G29" s="159"/>
      <c r="H29" s="156"/>
    </row>
    <row r="30" spans="1:8" s="154" customFormat="1" ht="16.75" hidden="1" x14ac:dyDescent="0.4">
      <c r="A30" s="158" t="s">
        <v>890</v>
      </c>
      <c r="B30" s="188" t="s">
        <v>889</v>
      </c>
      <c r="C30" s="156" t="e">
        <f>VLOOKUP(TRIM(MID($A30,1,FIND(" ",$A30))),統計函數!$A:$E,4,0)</f>
        <v>#N/A</v>
      </c>
      <c r="D30" s="156" t="e">
        <f>VLOOKUP(TRIM(MID($A30,1,FIND(" ",$A30))),統計函數!$A:$E,3,0)</f>
        <v>#N/A</v>
      </c>
      <c r="E30" s="156" t="e">
        <f>VLOOKUP(TRIM(MID($A30,1,FIND(" ",$A30))),統計函數!$A:$E,1,0)</f>
        <v>#N/A</v>
      </c>
      <c r="F30" s="159"/>
      <c r="G30" s="159"/>
      <c r="H30" s="156"/>
    </row>
    <row r="31" spans="1:8" s="154" customFormat="1" ht="16.75" hidden="1" x14ac:dyDescent="0.4">
      <c r="A31" s="160" t="s">
        <v>891</v>
      </c>
      <c r="B31" s="189" t="s">
        <v>892</v>
      </c>
      <c r="C31" s="156" t="e">
        <f>VLOOKUP(TRIM(MID($A31,1,FIND(" ",$A31))),統計函數!$A:$E,4,0)</f>
        <v>#N/A</v>
      </c>
      <c r="D31" s="156" t="e">
        <f>VLOOKUP(TRIM(MID($A31,1,FIND(" ",$A31))),統計函數!$A:$E,3,0)</f>
        <v>#N/A</v>
      </c>
      <c r="E31" s="156" t="e">
        <f>VLOOKUP(TRIM(MID($A31,1,FIND(" ",$A31))),統計函數!$A:$E,1,0)</f>
        <v>#N/A</v>
      </c>
      <c r="F31" s="159"/>
      <c r="G31" s="159"/>
      <c r="H31" s="156"/>
    </row>
    <row r="32" spans="1:8" s="154" customFormat="1" ht="16.75" hidden="1" x14ac:dyDescent="0.4">
      <c r="A32" s="158" t="s">
        <v>893</v>
      </c>
      <c r="B32" s="188" t="s">
        <v>892</v>
      </c>
      <c r="C32" s="156" t="e">
        <f>VLOOKUP(TRIM(MID($A32,1,FIND(" ",$A32))),統計函數!$A:$E,4,0)</f>
        <v>#N/A</v>
      </c>
      <c r="D32" s="156" t="e">
        <f>VLOOKUP(TRIM(MID($A32,1,FIND(" ",$A32))),統計函數!$A:$E,3,0)</f>
        <v>#N/A</v>
      </c>
      <c r="E32" s="156" t="e">
        <f>VLOOKUP(TRIM(MID($A32,1,FIND(" ",$A32))),統計函數!$A:$E,1,0)</f>
        <v>#N/A</v>
      </c>
      <c r="F32" s="159"/>
      <c r="G32" s="159"/>
      <c r="H32" s="156"/>
    </row>
    <row r="33" spans="1:8" s="154" customFormat="1" ht="16.75" hidden="1" x14ac:dyDescent="0.4">
      <c r="A33" s="160" t="s">
        <v>894</v>
      </c>
      <c r="B33" s="189" t="s">
        <v>895</v>
      </c>
      <c r="C33" s="156" t="e">
        <f>VLOOKUP(TRIM(MID($A33,1,FIND(" ",$A33))),統計函數!$A:$E,4,0)</f>
        <v>#N/A</v>
      </c>
      <c r="D33" s="156" t="e">
        <f>VLOOKUP(TRIM(MID($A33,1,FIND(" ",$A33))),統計函數!$A:$E,3,0)</f>
        <v>#N/A</v>
      </c>
      <c r="E33" s="156" t="e">
        <f>VLOOKUP(TRIM(MID($A33,1,FIND(" ",$A33))),統計函數!$A:$E,1,0)</f>
        <v>#N/A</v>
      </c>
      <c r="F33" s="159"/>
      <c r="G33" s="159"/>
      <c r="H33" s="156"/>
    </row>
    <row r="34" spans="1:8" s="154" customFormat="1" ht="16.75" hidden="1" x14ac:dyDescent="0.4">
      <c r="A34" s="158" t="s">
        <v>896</v>
      </c>
      <c r="B34" s="188" t="s">
        <v>897</v>
      </c>
      <c r="C34" s="156" t="str">
        <f>VLOOKUP(TRIM(MID($A34,1,FIND(" ",$A34))),統計函數!$A:$E,4,0)</f>
        <v>費雪轉換</v>
      </c>
      <c r="D34" s="156" t="str">
        <f>VLOOKUP(TRIM(MID($A34,1,FIND(" ",$A34))),統計函數!$A:$E,3,0)</f>
        <v>FISHER(x)</v>
      </c>
      <c r="E34" s="156" t="str">
        <f>VLOOKUP(TRIM(MID($A34,1,FIND(" ",$A34))),統計函數!$A:$E,1,0)</f>
        <v>FISHER</v>
      </c>
      <c r="F34" s="159"/>
      <c r="G34" s="159"/>
      <c r="H34" s="156"/>
    </row>
    <row r="35" spans="1:8" s="154" customFormat="1" ht="16.75" hidden="1" x14ac:dyDescent="0.4">
      <c r="A35" s="160" t="s">
        <v>898</v>
      </c>
      <c r="B35" s="189" t="s">
        <v>899</v>
      </c>
      <c r="C35" s="156" t="str">
        <f>VLOOKUP(TRIM(MID($A35,1,FIND(" ",$A35))),統計函數!$A:$E,4,0)</f>
        <v>費雪轉換</v>
      </c>
      <c r="D35" s="156" t="str">
        <f>VLOOKUP(TRIM(MID($A35,1,FIND(" ",$A35))),統計函數!$A:$E,3,0)</f>
        <v>FISHERINV(y)</v>
      </c>
      <c r="E35" s="156" t="str">
        <f>VLOOKUP(TRIM(MID($A35,1,FIND(" ",$A35))),統計函數!$A:$E,1,0)</f>
        <v>FISHERINV</v>
      </c>
      <c r="F35" s="159"/>
      <c r="G35" s="159"/>
      <c r="H35" s="156"/>
    </row>
    <row r="36" spans="1:8" s="154" customFormat="1" ht="16.75" hidden="1" x14ac:dyDescent="0.4">
      <c r="A36" s="158" t="s">
        <v>900</v>
      </c>
      <c r="B36" s="188" t="s">
        <v>901</v>
      </c>
      <c r="C36" s="156" t="str">
        <f>VLOOKUP(TRIM(MID($A36,1,FIND(" ",$A36))),統計函數!$A:$E,4,0)</f>
        <v>趨勢</v>
      </c>
      <c r="D36" s="156" t="str">
        <f>VLOOKUP(TRIM(MID($A36,1,FIND(" ",$A36))),統計函數!$A:$E,3,0)</f>
        <v>FORECAST(x,known_y's,known_x's)</v>
      </c>
      <c r="E36" s="156" t="str">
        <f>VLOOKUP(TRIM(MID($A36,1,FIND(" ",$A36))),統計函數!$A:$E,1,0)</f>
        <v>FORECAST</v>
      </c>
      <c r="F36" s="159"/>
      <c r="G36" s="159"/>
      <c r="H36" s="156"/>
    </row>
    <row r="37" spans="1:8" s="154" customFormat="1" ht="16.75" hidden="1" x14ac:dyDescent="0.4">
      <c r="A37" s="160" t="s">
        <v>902</v>
      </c>
      <c r="B37" s="189" t="s">
        <v>903</v>
      </c>
      <c r="C37" s="156" t="str">
        <f>VLOOKUP(TRIM(MID($A37,1,FIND(" ",$A37))),統計函數!$A:$E,4,0)</f>
        <v>頻率分配</v>
      </c>
      <c r="D37" s="156" t="str">
        <f>VLOOKUP(TRIM(MID($A37,1,FIND(" ",$A37))),統計函數!$A:$E,3,0)</f>
        <v>FREQUENCY(data_array,bins_array)</v>
      </c>
      <c r="E37" s="156" t="str">
        <f>VLOOKUP(TRIM(MID($A37,1,FIND(" ",$A37))),統計函數!$A:$E,1,0)</f>
        <v>FREQUENCY</v>
      </c>
      <c r="F37" s="159"/>
      <c r="G37" s="159"/>
      <c r="H37" s="156"/>
    </row>
    <row r="38" spans="1:8" s="154" customFormat="1" ht="16.75" x14ac:dyDescent="0.4">
      <c r="A38" s="161" t="s">
        <v>904</v>
      </c>
      <c r="B38" s="190" t="s">
        <v>905</v>
      </c>
      <c r="C38" s="162" t="e">
        <f>VLOOKUP(TRIM(MID($A38,1,FIND(" ",$A38))),統計函數!$A:$E,4,0)</f>
        <v>#N/A</v>
      </c>
      <c r="D38" s="162" t="e">
        <f>VLOOKUP(TRIM(MID($A38,1,FIND(" ",$A38))),統計函數!$A:$E,3,0)</f>
        <v>#N/A</v>
      </c>
      <c r="E38" s="162" t="e">
        <f>VLOOKUP(TRIM(MID($A38,1,FIND(" ",$A38))),統計函數!$A:$E,1,0)</f>
        <v>#N/A</v>
      </c>
      <c r="F38" s="163" t="s">
        <v>1023</v>
      </c>
      <c r="G38" s="163"/>
      <c r="H38" s="162" t="e">
        <f>VLOOKUP(A38,#REF!,2,0)</f>
        <v>#REF!</v>
      </c>
    </row>
    <row r="39" spans="1:8" s="154" customFormat="1" ht="16.75" hidden="1" x14ac:dyDescent="0.4">
      <c r="A39" s="160" t="s">
        <v>906</v>
      </c>
      <c r="B39" s="189" t="s">
        <v>699</v>
      </c>
      <c r="C39" s="156" t="e">
        <f>VLOOKUP(TRIM(MID($A39,1,FIND(" ",$A39))),統計函數!$A:$E,4,0)</f>
        <v>#N/A</v>
      </c>
      <c r="D39" s="156" t="e">
        <f>VLOOKUP(TRIM(MID($A39,1,FIND(" ",$A39))),統計函數!$A:$E,3,0)</f>
        <v>#N/A</v>
      </c>
      <c r="E39" s="156" t="e">
        <f>VLOOKUP(TRIM(MID($A39,1,FIND(" ",$A39))),統計函數!$A:$E,1,0)</f>
        <v>#N/A</v>
      </c>
      <c r="F39" s="159"/>
      <c r="G39" s="159"/>
      <c r="H39" s="156"/>
    </row>
    <row r="40" spans="1:8" s="154" customFormat="1" ht="16.75" hidden="1" x14ac:dyDescent="0.4">
      <c r="A40" s="158" t="s">
        <v>907</v>
      </c>
      <c r="B40" s="188" t="s">
        <v>908</v>
      </c>
      <c r="C40" s="156" t="e">
        <f>VLOOKUP(TRIM(MID($A40,1,FIND(" ",$A40))),統計函數!$A:$E,4,0)</f>
        <v>#N/A</v>
      </c>
      <c r="D40" s="156" t="e">
        <f>VLOOKUP(TRIM(MID($A40,1,FIND(" ",$A40))),統計函數!$A:$E,3,0)</f>
        <v>#N/A</v>
      </c>
      <c r="E40" s="156" t="e">
        <f>VLOOKUP(TRIM(MID($A40,1,FIND(" ",$A40))),統計函數!$A:$E,1,0)</f>
        <v>#N/A</v>
      </c>
      <c r="F40" s="159"/>
      <c r="G40" s="159"/>
      <c r="H40" s="156"/>
    </row>
    <row r="41" spans="1:8" s="154" customFormat="1" ht="16.75" hidden="1" x14ac:dyDescent="0.4">
      <c r="A41" s="160" t="s">
        <v>909</v>
      </c>
      <c r="B41" s="189" t="s">
        <v>910</v>
      </c>
      <c r="C41" s="156" t="str">
        <f>VLOOKUP(TRIM(MID($A41,1,FIND(" ",$A41))),統計函數!$A:$E,4,0)</f>
        <v>自然對數</v>
      </c>
      <c r="D41" s="156" t="str">
        <f>VLOOKUP(TRIM(MID($A41,1,FIND(" ",$A41))),統計函數!$A:$E,3,0)</f>
        <v>GAMMALN(x)</v>
      </c>
      <c r="E41" s="156" t="str">
        <f>VLOOKUP(TRIM(MID($A41,1,FIND(" ",$A41))),統計函數!$A:$E,1,0)</f>
        <v>GAMMALN</v>
      </c>
      <c r="F41" s="159"/>
      <c r="G41" s="159"/>
      <c r="H41" s="156"/>
    </row>
    <row r="42" spans="1:8" s="154" customFormat="1" ht="16.75" hidden="1" x14ac:dyDescent="0.4">
      <c r="A42" s="158" t="s">
        <v>911</v>
      </c>
      <c r="B42" s="188" t="s">
        <v>910</v>
      </c>
      <c r="C42" s="156" t="e">
        <f>VLOOKUP(TRIM(MID($A42,1,FIND(" ",$A42))),統計函數!$A:$E,4,0)</f>
        <v>#N/A</v>
      </c>
      <c r="D42" s="156" t="e">
        <f>VLOOKUP(TRIM(MID($A42,1,FIND(" ",$A42))),統計函數!$A:$E,3,0)</f>
        <v>#N/A</v>
      </c>
      <c r="E42" s="156" t="e">
        <f>VLOOKUP(TRIM(MID($A42,1,FIND(" ",$A42))),統計函數!$A:$E,1,0)</f>
        <v>#N/A</v>
      </c>
      <c r="F42" s="159"/>
      <c r="G42" s="159"/>
      <c r="H42" s="156"/>
    </row>
    <row r="43" spans="1:8" s="154" customFormat="1" ht="16.75" x14ac:dyDescent="0.4">
      <c r="A43" s="161" t="s">
        <v>912</v>
      </c>
      <c r="B43" s="190" t="s">
        <v>913</v>
      </c>
      <c r="C43" s="162" t="e">
        <f>VLOOKUP(TRIM(MID($A43,1,FIND(" ",$A43))),統計函數!$A:$E,4,0)</f>
        <v>#N/A</v>
      </c>
      <c r="D43" s="162" t="e">
        <f>VLOOKUP(TRIM(MID($A43,1,FIND(" ",$A43))),統計函數!$A:$E,3,0)</f>
        <v>#N/A</v>
      </c>
      <c r="E43" s="162" t="e">
        <f>VLOOKUP(TRIM(MID($A43,1,FIND(" ",$A43))),統計函數!$A:$E,1,0)</f>
        <v>#N/A</v>
      </c>
      <c r="F43" s="163" t="s">
        <v>1023</v>
      </c>
      <c r="G43" s="163"/>
      <c r="H43" s="162" t="e">
        <f>VLOOKUP(A43,#REF!,2,0)</f>
        <v>#REF!</v>
      </c>
    </row>
    <row r="44" spans="1:8" s="154" customFormat="1" ht="16.75" hidden="1" x14ac:dyDescent="0.4">
      <c r="A44" s="158" t="s">
        <v>914</v>
      </c>
      <c r="B44" s="188" t="s">
        <v>915</v>
      </c>
      <c r="C44" s="156" t="str">
        <f>VLOOKUP(TRIM(MID($A44,1,FIND(" ",$A44))),統計函數!$A:$E,4,0)</f>
        <v>平均數</v>
      </c>
      <c r="D44" s="156" t="str">
        <f>VLOOKUP(TRIM(MID($A44,1,FIND(" ",$A44))),統計函數!$A:$E,3,0)</f>
        <v>GEOMEAN(number1,number2, ...)</v>
      </c>
      <c r="E44" s="156" t="str">
        <f>VLOOKUP(TRIM(MID($A44,1,FIND(" ",$A44))),統計函數!$A:$E,1,0)</f>
        <v>GEOMEAN</v>
      </c>
      <c r="F44" s="159"/>
      <c r="G44" s="159"/>
      <c r="H44" s="156"/>
    </row>
    <row r="45" spans="1:8" s="154" customFormat="1" ht="16.75" hidden="1" x14ac:dyDescent="0.4">
      <c r="A45" s="160" t="s">
        <v>916</v>
      </c>
      <c r="B45" s="189" t="s">
        <v>917</v>
      </c>
      <c r="C45" s="156" t="str">
        <f>VLOOKUP(TRIM(MID($A45,1,FIND(" ",$A45))),統計函數!$A:$E,4,0)</f>
        <v>趨勢</v>
      </c>
      <c r="D45" s="156" t="str">
        <f>VLOOKUP(TRIM(MID($A45,1,FIND(" ",$A45))),統計函數!$A:$E,3,0)</f>
        <v>GROWTH(known_y's,known_x's,new_x's,const)</v>
      </c>
      <c r="E45" s="156" t="str">
        <f>VLOOKUP(TRIM(MID($A45,1,FIND(" ",$A45))),統計函數!$A:$E,1,0)</f>
        <v>GROWTH</v>
      </c>
      <c r="F45" s="159"/>
      <c r="G45" s="159"/>
      <c r="H45" s="156"/>
    </row>
    <row r="46" spans="1:8" s="154" customFormat="1" ht="16.75" hidden="1" x14ac:dyDescent="0.4">
      <c r="A46" s="158" t="s">
        <v>918</v>
      </c>
      <c r="B46" s="188" t="s">
        <v>919</v>
      </c>
      <c r="C46" s="156" t="str">
        <f>VLOOKUP(TRIM(MID($A46,1,FIND(" ",$A46))),統計函數!$A:$E,4,0)</f>
        <v>平均值</v>
      </c>
      <c r="D46" s="156" t="str">
        <f>VLOOKUP(TRIM(MID($A46,1,FIND(" ",$A46))),統計函數!$A:$E,3,0)</f>
        <v>HARMEAN(number1,number2, ...)</v>
      </c>
      <c r="E46" s="156" t="str">
        <f>VLOOKUP(TRIM(MID($A46,1,FIND(" ",$A46))),統計函數!$A:$E,1,0)</f>
        <v>HARMEAN</v>
      </c>
      <c r="F46" s="159"/>
      <c r="G46" s="159"/>
      <c r="H46" s="156"/>
    </row>
    <row r="47" spans="1:8" s="154" customFormat="1" ht="16.75" hidden="1" x14ac:dyDescent="0.4">
      <c r="A47" s="160" t="s">
        <v>920</v>
      </c>
      <c r="B47" s="189" t="s">
        <v>705</v>
      </c>
      <c r="C47" s="156" t="e">
        <f>VLOOKUP(TRIM(MID($A47,1,FIND(" ",$A47))),統計函數!$A:$E,4,0)</f>
        <v>#N/A</v>
      </c>
      <c r="D47" s="156" t="e">
        <f>VLOOKUP(TRIM(MID($A47,1,FIND(" ",$A47))),統計函數!$A:$E,3,0)</f>
        <v>#N/A</v>
      </c>
      <c r="E47" s="156" t="e">
        <f>VLOOKUP(TRIM(MID($A47,1,FIND(" ",$A47))),統計函數!$A:$E,1,0)</f>
        <v>#N/A</v>
      </c>
      <c r="F47" s="159"/>
      <c r="G47" s="159"/>
      <c r="H47" s="156"/>
    </row>
    <row r="48" spans="1:8" s="154" customFormat="1" ht="16.75" hidden="1" x14ac:dyDescent="0.4">
      <c r="A48" s="158" t="s">
        <v>921</v>
      </c>
      <c r="B48" s="188" t="s">
        <v>922</v>
      </c>
      <c r="C48" s="156" t="str">
        <f>VLOOKUP(TRIM(MID($A48,1,FIND(" ",$A48))),統計函數!$A:$E,4,0)</f>
        <v>迴歸</v>
      </c>
      <c r="D48" s="156" t="str">
        <f>VLOOKUP(TRIM(MID($A48,1,FIND(" ",$A48))),統計函數!$A:$E,3,0)</f>
        <v>INTERCEPT(known_y's,known_x's)</v>
      </c>
      <c r="E48" s="156" t="str">
        <f>VLOOKUP(TRIM(MID($A48,1,FIND(" ",$A48))),統計函數!$A:$E,1,0)</f>
        <v>INTERCEPT</v>
      </c>
      <c r="F48" s="159"/>
      <c r="G48" s="159"/>
      <c r="H48" s="156"/>
    </row>
    <row r="49" spans="1:8" s="154" customFormat="1" ht="16.75" hidden="1" x14ac:dyDescent="0.4">
      <c r="A49" s="160" t="s">
        <v>923</v>
      </c>
      <c r="B49" s="189" t="s">
        <v>924</v>
      </c>
      <c r="C49" s="156" t="str">
        <f>VLOOKUP(TRIM(MID($A49,1,FIND(" ",$A49))),統計函數!$A:$E,4,0)</f>
        <v>峰度</v>
      </c>
      <c r="D49" s="156" t="str">
        <f>VLOOKUP(TRIM(MID($A49,1,FIND(" ",$A49))),統計函數!$A:$E,3,0)</f>
        <v>KURT(number1,number2, ...)</v>
      </c>
      <c r="E49" s="156" t="str">
        <f>VLOOKUP(TRIM(MID($A49,1,FIND(" ",$A49))),統計函數!$A:$E,1,0)</f>
        <v>KURT</v>
      </c>
      <c r="F49" s="159"/>
      <c r="G49" s="159"/>
      <c r="H49" s="156"/>
    </row>
    <row r="50" spans="1:8" s="154" customFormat="1" ht="16.75" hidden="1" x14ac:dyDescent="0.4">
      <c r="A50" s="158" t="s">
        <v>925</v>
      </c>
      <c r="B50" s="188" t="s">
        <v>926</v>
      </c>
      <c r="C50" s="156" t="str">
        <f>VLOOKUP(TRIM(MID($A50,1,FIND(" ",$A50))),統計函數!$A:$E,4,0)</f>
        <v>array</v>
      </c>
      <c r="D50" s="156" t="str">
        <f>VLOOKUP(TRIM(MID($A50,1,FIND(" ",$A50))),統計函數!$A:$E,3,0)</f>
        <v>LARGE(array,k)</v>
      </c>
      <c r="E50" s="156" t="str">
        <f>VLOOKUP(TRIM(MID($A50,1,FIND(" ",$A50))),統計函數!$A:$E,1,0)</f>
        <v>LARGE</v>
      </c>
      <c r="F50" s="159"/>
      <c r="G50" s="159"/>
      <c r="H50" s="156"/>
    </row>
    <row r="51" spans="1:8" s="154" customFormat="1" ht="16.75" hidden="1" x14ac:dyDescent="0.4">
      <c r="A51" s="160" t="s">
        <v>927</v>
      </c>
      <c r="B51" s="189" t="s">
        <v>928</v>
      </c>
      <c r="C51" s="156" t="str">
        <f>VLOOKUP(TRIM(MID($A51,1,FIND(" ",$A51))),統計函數!$A:$E,4,0)</f>
        <v>迴歸</v>
      </c>
      <c r="D51" s="156" t="str">
        <f>VLOOKUP(TRIM(MID($A51,1,FIND(" ",$A51))),統計函數!$A:$E,3,0)</f>
        <v>LINEST(known_y's,known_x's,const,stats)</v>
      </c>
      <c r="E51" s="156" t="str">
        <f>VLOOKUP(TRIM(MID($A51,1,FIND(" ",$A51))),統計函數!$A:$E,1,0)</f>
        <v>LINEST</v>
      </c>
      <c r="F51" s="159"/>
      <c r="G51" s="159"/>
      <c r="H51" s="156"/>
    </row>
    <row r="52" spans="1:8" s="154" customFormat="1" ht="16.75" hidden="1" x14ac:dyDescent="0.4">
      <c r="A52" s="158" t="s">
        <v>929</v>
      </c>
      <c r="B52" s="188" t="s">
        <v>750</v>
      </c>
      <c r="C52" s="156" t="str">
        <f>VLOOKUP(TRIM(MID($A52,1,FIND(" ",$A52))),統計函數!$A:$E,4,0)</f>
        <v>迴歸</v>
      </c>
      <c r="D52" s="156" t="str">
        <f>VLOOKUP(TRIM(MID($A52,1,FIND(" ",$A52))),統計函數!$A:$E,3,0)</f>
        <v>LOGEST(known_y's,known_x's,const,stats)</v>
      </c>
      <c r="E52" s="156" t="str">
        <f>VLOOKUP(TRIM(MID($A52,1,FIND(" ",$A52))),統計函數!$A:$E,1,0)</f>
        <v>LOGEST</v>
      </c>
      <c r="F52" s="159"/>
      <c r="G52" s="159"/>
      <c r="H52" s="156"/>
    </row>
    <row r="53" spans="1:8" s="154" customFormat="1" ht="16.75" hidden="1" x14ac:dyDescent="0.4">
      <c r="A53" s="160" t="s">
        <v>930</v>
      </c>
      <c r="B53" s="189" t="s">
        <v>931</v>
      </c>
      <c r="C53" s="156" t="e">
        <f>VLOOKUP(TRIM(MID($A53,1,FIND(" ",$A53))),統計函數!$A:$E,4,0)</f>
        <v>#N/A</v>
      </c>
      <c r="D53" s="156" t="e">
        <f>VLOOKUP(TRIM(MID($A53,1,FIND(" ",$A53))),統計函數!$A:$E,3,0)</f>
        <v>#N/A</v>
      </c>
      <c r="E53" s="156" t="e">
        <f>VLOOKUP(TRIM(MID($A53,1,FIND(" ",$A53))),統計函數!$A:$E,1,0)</f>
        <v>#N/A</v>
      </c>
      <c r="F53" s="159"/>
      <c r="G53" s="159"/>
      <c r="H53" s="156"/>
    </row>
    <row r="54" spans="1:8" s="154" customFormat="1" ht="16.75" hidden="1" x14ac:dyDescent="0.4">
      <c r="A54" s="158" t="s">
        <v>932</v>
      </c>
      <c r="B54" s="188" t="s">
        <v>933</v>
      </c>
      <c r="C54" s="156" t="e">
        <f>VLOOKUP(TRIM(MID($A54,1,FIND(" ",$A54))),統計函數!$A:$E,4,0)</f>
        <v>#N/A</v>
      </c>
      <c r="D54" s="156" t="e">
        <f>VLOOKUP(TRIM(MID($A54,1,FIND(" ",$A54))),統計函數!$A:$E,3,0)</f>
        <v>#N/A</v>
      </c>
      <c r="E54" s="156" t="e">
        <f>VLOOKUP(TRIM(MID($A54,1,FIND(" ",$A54))),統計函數!$A:$E,1,0)</f>
        <v>#N/A</v>
      </c>
      <c r="F54" s="159"/>
      <c r="G54" s="159"/>
      <c r="H54" s="156"/>
    </row>
    <row r="55" spans="1:8" s="154" customFormat="1" ht="16.75" hidden="1" x14ac:dyDescent="0.4">
      <c r="A55" s="160" t="s">
        <v>934</v>
      </c>
      <c r="B55" s="189" t="s">
        <v>935</v>
      </c>
      <c r="C55" s="156" t="str">
        <f>VLOOKUP(TRIM(MID($A55,1,FIND(" ",$A55))),統計函數!$A:$E,4,0)</f>
        <v>最大值</v>
      </c>
      <c r="D55" s="156" t="str">
        <f>VLOOKUP(TRIM(MID($A55,1,FIND(" ",$A55))),統計函數!$A:$E,3,0)</f>
        <v>MAX(number1,number2,...)</v>
      </c>
      <c r="E55" s="156" t="str">
        <f>VLOOKUP(TRIM(MID($A55,1,FIND(" ",$A55))),統計函數!$A:$E,1,0)</f>
        <v>MAX</v>
      </c>
      <c r="F55" s="159"/>
      <c r="G55" s="159"/>
      <c r="H55" s="156"/>
    </row>
    <row r="56" spans="1:8" s="154" customFormat="1" ht="16.75" hidden="1" x14ac:dyDescent="0.4">
      <c r="A56" s="158" t="s">
        <v>936</v>
      </c>
      <c r="B56" s="188" t="s">
        <v>506</v>
      </c>
      <c r="C56" s="156" t="str">
        <f>VLOOKUP(TRIM(MID($A56,1,FIND(" ",$A56))),統計函數!$A:$E,4,0)</f>
        <v>最大值</v>
      </c>
      <c r="D56" s="156" t="str">
        <f>VLOOKUP(TRIM(MID($A56,1,FIND(" ",$A56))),統計函數!$A:$E,3,0)</f>
        <v>MAXA(value1,value2,...)</v>
      </c>
      <c r="E56" s="156" t="str">
        <f>VLOOKUP(TRIM(MID($A56,1,FIND(" ",$A56))),統計函數!$A:$E,1,0)</f>
        <v>MAXA</v>
      </c>
      <c r="F56" s="159"/>
      <c r="G56" s="159"/>
      <c r="H56" s="156"/>
    </row>
    <row r="57" spans="1:8" s="154" customFormat="1" ht="16.75" hidden="1" x14ac:dyDescent="0.4">
      <c r="A57" s="160" t="s">
        <v>937</v>
      </c>
      <c r="B57" s="189" t="s">
        <v>573</v>
      </c>
      <c r="C57" s="156" t="str">
        <f>VLOOKUP(TRIM(MID($A57,1,FIND(" ",$A57))),統計函數!$A:$E,4,0)</f>
        <v>中位數</v>
      </c>
      <c r="D57" s="156" t="str">
        <f>VLOOKUP(TRIM(MID($A57,1,FIND(" ",$A57))),統計函數!$A:$E,3,0)</f>
        <v>MEDIAN(number1,number2, ...)</v>
      </c>
      <c r="E57" s="156" t="str">
        <f>VLOOKUP(TRIM(MID($A57,1,FIND(" ",$A57))),統計函數!$A:$E,1,0)</f>
        <v>MEDIAN</v>
      </c>
      <c r="F57" s="159"/>
      <c r="G57" s="159"/>
      <c r="H57" s="156"/>
    </row>
    <row r="58" spans="1:8" s="154" customFormat="1" ht="16.75" hidden="1" x14ac:dyDescent="0.4">
      <c r="A58" s="158" t="s">
        <v>938</v>
      </c>
      <c r="B58" s="188" t="s">
        <v>939</v>
      </c>
      <c r="C58" s="156" t="str">
        <f>VLOOKUP(TRIM(MID($A58,1,FIND(" ",$A58))),統計函數!$A:$E,4,0)</f>
        <v>最小值</v>
      </c>
      <c r="D58" s="156" t="str">
        <f>VLOOKUP(TRIM(MID($A58,1,FIND(" ",$A58))),統計函數!$A:$E,3,0)</f>
        <v>MIN(number1,number2, ...)</v>
      </c>
      <c r="E58" s="156" t="str">
        <f>VLOOKUP(TRIM(MID($A58,1,FIND(" ",$A58))),統計函數!$A:$E,1,0)</f>
        <v>MIN</v>
      </c>
      <c r="F58" s="159"/>
      <c r="G58" s="159"/>
      <c r="H58" s="156"/>
    </row>
    <row r="59" spans="1:8" s="154" customFormat="1" ht="16.75" hidden="1" x14ac:dyDescent="0.4">
      <c r="A59" s="160" t="s">
        <v>940</v>
      </c>
      <c r="B59" s="189" t="s">
        <v>513</v>
      </c>
      <c r="C59" s="156" t="str">
        <f>VLOOKUP(TRIM(MID($A59,1,FIND(" ",$A59))),統計函數!$A:$E,4,0)</f>
        <v>最小值</v>
      </c>
      <c r="D59" s="156" t="str">
        <f>VLOOKUP(TRIM(MID($A59,1,FIND(" ",$A59))),統計函數!$A:$E,3,0)</f>
        <v>MINA(value1,value2,...)</v>
      </c>
      <c r="E59" s="156" t="str">
        <f>VLOOKUP(TRIM(MID($A59,1,FIND(" ",$A59))),統計函數!$A:$E,1,0)</f>
        <v>MINA</v>
      </c>
      <c r="F59" s="159"/>
      <c r="G59" s="159"/>
      <c r="H59" s="156"/>
    </row>
    <row r="60" spans="1:8" s="154" customFormat="1" ht="16.75" hidden="1" x14ac:dyDescent="0.4">
      <c r="A60" s="158" t="s">
        <v>941</v>
      </c>
      <c r="B60" s="188" t="s">
        <v>942</v>
      </c>
      <c r="C60" s="156" t="e">
        <f>VLOOKUP(TRIM(MID($A60,1,FIND(" ",$A60))),統計函數!$A:$E,4,0)</f>
        <v>#N/A</v>
      </c>
      <c r="D60" s="156" t="e">
        <f>VLOOKUP(TRIM(MID($A60,1,FIND(" ",$A60))),統計函數!$A:$E,3,0)</f>
        <v>#N/A</v>
      </c>
      <c r="E60" s="156" t="e">
        <f>VLOOKUP(TRIM(MID($A60,1,FIND(" ",$A60))),統計函數!$A:$E,1,0)</f>
        <v>#N/A</v>
      </c>
      <c r="F60" s="159"/>
      <c r="G60" s="159"/>
      <c r="H60" s="156"/>
    </row>
    <row r="61" spans="1:8" s="154" customFormat="1" ht="16.75" hidden="1" x14ac:dyDescent="0.4">
      <c r="A61" s="160" t="s">
        <v>943</v>
      </c>
      <c r="B61" s="189" t="s">
        <v>944</v>
      </c>
      <c r="C61" s="156" t="e">
        <f>VLOOKUP(TRIM(MID($A61,1,FIND(" ",$A61))),統計函數!$A:$E,4,0)</f>
        <v>#N/A</v>
      </c>
      <c r="D61" s="156" t="e">
        <f>VLOOKUP(TRIM(MID($A61,1,FIND(" ",$A61))),統計函數!$A:$E,3,0)</f>
        <v>#N/A</v>
      </c>
      <c r="E61" s="156" t="e">
        <f>VLOOKUP(TRIM(MID($A61,1,FIND(" ",$A61))),統計函數!$A:$E,1,0)</f>
        <v>#N/A</v>
      </c>
      <c r="F61" s="159"/>
      <c r="G61" s="159"/>
      <c r="H61" s="156"/>
    </row>
    <row r="62" spans="1:8" s="154" customFormat="1" ht="16.75" hidden="1" x14ac:dyDescent="0.4">
      <c r="A62" s="158" t="s">
        <v>945</v>
      </c>
      <c r="B62" s="188" t="s">
        <v>714</v>
      </c>
      <c r="C62" s="156" t="e">
        <f>VLOOKUP(TRIM(MID($A62,1,FIND(" ",$A62))),統計函數!$A:$E,4,0)</f>
        <v>#N/A</v>
      </c>
      <c r="D62" s="156" t="e">
        <f>VLOOKUP(TRIM(MID($A62,1,FIND(" ",$A62))),統計函數!$A:$E,3,0)</f>
        <v>#N/A</v>
      </c>
      <c r="E62" s="156" t="e">
        <f>VLOOKUP(TRIM(MID($A62,1,FIND(" ",$A62))),統計函數!$A:$E,1,0)</f>
        <v>#N/A</v>
      </c>
      <c r="F62" s="159"/>
      <c r="G62" s="159"/>
      <c r="H62" s="156"/>
    </row>
    <row r="63" spans="1:8" s="154" customFormat="1" ht="16.75" hidden="1" x14ac:dyDescent="0.4">
      <c r="A63" s="160" t="s">
        <v>946</v>
      </c>
      <c r="B63" s="189" t="s">
        <v>947</v>
      </c>
      <c r="C63" s="156" t="e">
        <f>VLOOKUP(TRIM(MID($A63,1,FIND(" ",$A63))),統計函數!$A:$E,4,0)</f>
        <v>#N/A</v>
      </c>
      <c r="D63" s="156" t="e">
        <f>VLOOKUP(TRIM(MID($A63,1,FIND(" ",$A63))),統計函數!$A:$E,3,0)</f>
        <v>#N/A</v>
      </c>
      <c r="E63" s="156" t="e">
        <f>VLOOKUP(TRIM(MID($A63,1,FIND(" ",$A63))),統計函數!$A:$E,1,0)</f>
        <v>#N/A</v>
      </c>
      <c r="F63" s="159"/>
      <c r="G63" s="159"/>
      <c r="H63" s="156"/>
    </row>
    <row r="64" spans="1:8" s="154" customFormat="1" ht="16.75" hidden="1" x14ac:dyDescent="0.4">
      <c r="A64" s="158" t="s">
        <v>948</v>
      </c>
      <c r="B64" s="188" t="s">
        <v>949</v>
      </c>
      <c r="C64" s="156" t="e">
        <f>VLOOKUP(TRIM(MID($A64,1,FIND(" ",$A64))),統計函數!$A:$E,4,0)</f>
        <v>#N/A</v>
      </c>
      <c r="D64" s="156" t="e">
        <f>VLOOKUP(TRIM(MID($A64,1,FIND(" ",$A64))),統計函數!$A:$E,3,0)</f>
        <v>#N/A</v>
      </c>
      <c r="E64" s="156" t="e">
        <f>VLOOKUP(TRIM(MID($A64,1,FIND(" ",$A64))),統計函數!$A:$E,1,0)</f>
        <v>#N/A</v>
      </c>
      <c r="F64" s="159"/>
      <c r="G64" s="159"/>
      <c r="H64" s="156"/>
    </row>
    <row r="65" spans="1:8" s="154" customFormat="1" ht="16.75" hidden="1" x14ac:dyDescent="0.4">
      <c r="A65" s="160" t="s">
        <v>950</v>
      </c>
      <c r="B65" s="189" t="s">
        <v>951</v>
      </c>
      <c r="C65" s="156" t="e">
        <f>VLOOKUP(TRIM(MID($A65,1,FIND(" ",$A65))),統計函數!$A:$E,4,0)</f>
        <v>#N/A</v>
      </c>
      <c r="D65" s="156" t="e">
        <f>VLOOKUP(TRIM(MID($A65,1,FIND(" ",$A65))),統計函數!$A:$E,3,0)</f>
        <v>#N/A</v>
      </c>
      <c r="E65" s="156" t="e">
        <f>VLOOKUP(TRIM(MID($A65,1,FIND(" ",$A65))),統計函數!$A:$E,1,0)</f>
        <v>#N/A</v>
      </c>
      <c r="F65" s="159"/>
      <c r="G65" s="159"/>
      <c r="H65" s="156"/>
    </row>
    <row r="66" spans="1:8" s="154" customFormat="1" ht="16.75" hidden="1" x14ac:dyDescent="0.4">
      <c r="A66" s="158" t="s">
        <v>952</v>
      </c>
      <c r="B66" s="188" t="s">
        <v>953</v>
      </c>
      <c r="C66" s="156" t="e">
        <f>VLOOKUP(TRIM(MID($A66,1,FIND(" ",$A66))),統計函數!$A:$E,4,0)</f>
        <v>#N/A</v>
      </c>
      <c r="D66" s="156" t="e">
        <f>VLOOKUP(TRIM(MID($A66,1,FIND(" ",$A66))),統計函數!$A:$E,3,0)</f>
        <v>#N/A</v>
      </c>
      <c r="E66" s="156" t="e">
        <f>VLOOKUP(TRIM(MID($A66,1,FIND(" ",$A66))),統計函數!$A:$E,1,0)</f>
        <v>#N/A</v>
      </c>
      <c r="F66" s="159"/>
      <c r="G66" s="159"/>
      <c r="H66" s="156"/>
    </row>
    <row r="67" spans="1:8" s="154" customFormat="1" ht="16.75" hidden="1" x14ac:dyDescent="0.4">
      <c r="A67" s="160" t="s">
        <v>954</v>
      </c>
      <c r="B67" s="189" t="s">
        <v>955</v>
      </c>
      <c r="C67" s="156" t="str">
        <f>VLOOKUP(TRIM(MID($A67,1,FIND(" ",$A67))),統計函數!$A:$E,4,0)</f>
        <v>相關係數</v>
      </c>
      <c r="D67" s="156" t="str">
        <f>VLOOKUP(TRIM(MID($A67,1,FIND(" ",$A67))),統計函數!$A:$E,3,0)</f>
        <v>PEARSON(array1,array2)</v>
      </c>
      <c r="E67" s="156" t="str">
        <f>VLOOKUP(TRIM(MID($A67,1,FIND(" ",$A67))),統計函數!$A:$E,1,0)</f>
        <v>PEARSON</v>
      </c>
      <c r="F67" s="159"/>
      <c r="G67" s="159"/>
      <c r="H67" s="156"/>
    </row>
    <row r="68" spans="1:8" s="154" customFormat="1" ht="16.75" hidden="1" x14ac:dyDescent="0.4">
      <c r="A68" s="158" t="s">
        <v>956</v>
      </c>
      <c r="B68" s="188" t="s">
        <v>957</v>
      </c>
      <c r="C68" s="156" t="e">
        <f>VLOOKUP(TRIM(MID($A68,1,FIND(" ",$A68))),統計函數!$A:$E,4,0)</f>
        <v>#N/A</v>
      </c>
      <c r="D68" s="156" t="e">
        <f>VLOOKUP(TRIM(MID($A68,1,FIND(" ",$A68))),統計函數!$A:$E,3,0)</f>
        <v>#N/A</v>
      </c>
      <c r="E68" s="156" t="e">
        <f>VLOOKUP(TRIM(MID($A68,1,FIND(" ",$A68))),統計函數!$A:$E,1,0)</f>
        <v>#N/A</v>
      </c>
      <c r="F68" s="159"/>
      <c r="G68" s="159"/>
      <c r="H68" s="156"/>
    </row>
    <row r="69" spans="1:8" s="154" customFormat="1" ht="16.75" hidden="1" x14ac:dyDescent="0.4">
      <c r="A69" s="160" t="s">
        <v>958</v>
      </c>
      <c r="B69" s="189" t="s">
        <v>959</v>
      </c>
      <c r="C69" s="156" t="e">
        <f>VLOOKUP(TRIM(MID($A69,1,FIND(" ",$A69))),統計函數!$A:$E,4,0)</f>
        <v>#N/A</v>
      </c>
      <c r="D69" s="156" t="e">
        <f>VLOOKUP(TRIM(MID($A69,1,FIND(" ",$A69))),統計函數!$A:$E,3,0)</f>
        <v>#N/A</v>
      </c>
      <c r="E69" s="156" t="e">
        <f>VLOOKUP(TRIM(MID($A69,1,FIND(" ",$A69))),統計函數!$A:$E,1,0)</f>
        <v>#N/A</v>
      </c>
      <c r="F69" s="159"/>
      <c r="G69" s="159"/>
      <c r="H69" s="156"/>
    </row>
    <row r="70" spans="1:8" s="154" customFormat="1" ht="16.75" hidden="1" x14ac:dyDescent="0.4">
      <c r="A70" s="158" t="s">
        <v>960</v>
      </c>
      <c r="B70" s="188" t="s">
        <v>961</v>
      </c>
      <c r="C70" s="156" t="e">
        <f>VLOOKUP(TRIM(MID($A70,1,FIND(" ",$A70))),統計函數!$A:$E,4,0)</f>
        <v>#N/A</v>
      </c>
      <c r="D70" s="156" t="e">
        <f>VLOOKUP(TRIM(MID($A70,1,FIND(" ",$A70))),統計函數!$A:$E,3,0)</f>
        <v>#N/A</v>
      </c>
      <c r="E70" s="156" t="e">
        <f>VLOOKUP(TRIM(MID($A70,1,FIND(" ",$A70))),統計函數!$A:$E,1,0)</f>
        <v>#N/A</v>
      </c>
      <c r="F70" s="159"/>
      <c r="G70" s="159"/>
      <c r="H70" s="156"/>
    </row>
    <row r="71" spans="1:8" s="154" customFormat="1" ht="16.75" hidden="1" x14ac:dyDescent="0.4">
      <c r="A71" s="160" t="s">
        <v>962</v>
      </c>
      <c r="B71" s="189" t="s">
        <v>963</v>
      </c>
      <c r="C71" s="156" t="e">
        <f>VLOOKUP(TRIM(MID($A71,1,FIND(" ",$A71))),統計函數!$A:$E,4,0)</f>
        <v>#N/A</v>
      </c>
      <c r="D71" s="156" t="e">
        <f>VLOOKUP(TRIM(MID($A71,1,FIND(" ",$A71))),統計函數!$A:$E,3,0)</f>
        <v>#N/A</v>
      </c>
      <c r="E71" s="156" t="e">
        <f>VLOOKUP(TRIM(MID($A71,1,FIND(" ",$A71))),統計函數!$A:$E,1,0)</f>
        <v>#N/A</v>
      </c>
      <c r="F71" s="159"/>
      <c r="G71" s="159"/>
      <c r="H71" s="156"/>
    </row>
    <row r="72" spans="1:8" s="154" customFormat="1" ht="16.75" hidden="1" x14ac:dyDescent="0.4">
      <c r="A72" s="158" t="s">
        <v>964</v>
      </c>
      <c r="B72" s="188" t="s">
        <v>965</v>
      </c>
      <c r="C72" s="156" t="str">
        <f>VLOOKUP(TRIM(MID($A72,1,FIND(" ",$A72))),統計函數!$A:$E,4,0)</f>
        <v>排列數</v>
      </c>
      <c r="D72" s="156" t="str">
        <f>VLOOKUP(TRIM(MID($A72,1,FIND(" ",$A72))),統計函數!$A:$E,3,0)</f>
        <v>PERMUT(number,number_chosen)</v>
      </c>
      <c r="E72" s="156" t="str">
        <f>VLOOKUP(TRIM(MID($A72,1,FIND(" ",$A72))),統計函數!$A:$E,1,0)</f>
        <v>PERMUT</v>
      </c>
      <c r="F72" s="159"/>
      <c r="G72" s="159"/>
      <c r="H72" s="156"/>
    </row>
    <row r="73" spans="1:8" s="154" customFormat="1" ht="16.75" x14ac:dyDescent="0.4">
      <c r="A73" s="161" t="s">
        <v>966</v>
      </c>
      <c r="B73" s="190" t="s">
        <v>967</v>
      </c>
      <c r="C73" s="162" t="e">
        <f>VLOOKUP(TRIM(MID($A73,1,FIND(" ",$A73))),統計函數!$A:$E,4,0)</f>
        <v>#N/A</v>
      </c>
      <c r="D73" s="162" t="e">
        <f>VLOOKUP(TRIM(MID($A73,1,FIND(" ",$A73))),統計函數!$A:$E,3,0)</f>
        <v>#N/A</v>
      </c>
      <c r="E73" s="162" t="e">
        <f>VLOOKUP(TRIM(MID($A73,1,FIND(" ",$A73))),統計函數!$A:$E,1,0)</f>
        <v>#N/A</v>
      </c>
      <c r="F73" s="163" t="s">
        <v>1023</v>
      </c>
      <c r="G73" s="163"/>
      <c r="H73" s="162" t="e">
        <f>VLOOKUP(A73,#REF!,2,0)</f>
        <v>#REF!</v>
      </c>
    </row>
    <row r="74" spans="1:8" s="154" customFormat="1" ht="16.75" x14ac:dyDescent="0.4">
      <c r="A74" s="161" t="s">
        <v>968</v>
      </c>
      <c r="B74" s="190" t="s">
        <v>969</v>
      </c>
      <c r="C74" s="162" t="e">
        <f>VLOOKUP(TRIM(MID($A74,1,FIND(" ",$A74))),統計函數!$A:$E,4,0)</f>
        <v>#N/A</v>
      </c>
      <c r="D74" s="162" t="e">
        <f>VLOOKUP(TRIM(MID($A74,1,FIND(" ",$A74))),統計函數!$A:$E,3,0)</f>
        <v>#N/A</v>
      </c>
      <c r="E74" s="162" t="e">
        <f>VLOOKUP(TRIM(MID($A74,1,FIND(" ",$A74))),統計函數!$A:$E,1,0)</f>
        <v>#N/A</v>
      </c>
      <c r="F74" s="163" t="s">
        <v>1023</v>
      </c>
      <c r="G74" s="163"/>
      <c r="H74" s="162" t="e">
        <f>VLOOKUP(A74,#REF!,2,0)</f>
        <v>#REF!</v>
      </c>
    </row>
    <row r="75" spans="1:8" s="154" customFormat="1" ht="16.75" hidden="1" x14ac:dyDescent="0.4">
      <c r="A75" s="160" t="s">
        <v>970</v>
      </c>
      <c r="B75" s="189" t="s">
        <v>717</v>
      </c>
      <c r="C75" s="156" t="e">
        <f>VLOOKUP(TRIM(MID($A75,1,FIND(" ",$A75))),統計函數!$A:$E,4,0)</f>
        <v>#N/A</v>
      </c>
      <c r="D75" s="156" t="e">
        <f>VLOOKUP(TRIM(MID($A75,1,FIND(" ",$A75))),統計函數!$A:$E,3,0)</f>
        <v>#N/A</v>
      </c>
      <c r="E75" s="156" t="e">
        <f>VLOOKUP(TRIM(MID($A75,1,FIND(" ",$A75))),統計函數!$A:$E,1,0)</f>
        <v>#N/A</v>
      </c>
      <c r="F75" s="159"/>
      <c r="G75" s="159"/>
      <c r="H75" s="156"/>
    </row>
    <row r="76" spans="1:8" s="154" customFormat="1" ht="16.75" hidden="1" x14ac:dyDescent="0.4">
      <c r="A76" s="158" t="s">
        <v>971</v>
      </c>
      <c r="B76" s="188" t="s">
        <v>972</v>
      </c>
      <c r="C76" s="156" t="str">
        <f>VLOOKUP(TRIM(MID($A76,1,FIND(" ",$A76))),統計函數!$A:$E,4,0)</f>
        <v>機率</v>
      </c>
      <c r="D76" s="156" t="str">
        <f>VLOOKUP(TRIM(MID($A76,1,FIND(" ",$A76))),統計函數!$A:$E,3,0)</f>
        <v>PROB(x_range,prob_range,lower_limit,upper_limit)</v>
      </c>
      <c r="E76" s="156" t="str">
        <f>VLOOKUP(TRIM(MID($A76,1,FIND(" ",$A76))),統計函數!$A:$E,1,0)</f>
        <v>PROB</v>
      </c>
      <c r="F76" s="159"/>
      <c r="G76" s="159"/>
      <c r="H76" s="156"/>
    </row>
    <row r="77" spans="1:8" s="154" customFormat="1" ht="16.75" hidden="1" x14ac:dyDescent="0.4">
      <c r="A77" s="160" t="s">
        <v>973</v>
      </c>
      <c r="B77" s="189" t="s">
        <v>974</v>
      </c>
      <c r="C77" s="156" t="e">
        <f>VLOOKUP(TRIM(MID($A77,1,FIND(" ",$A77))),統計函數!$A:$E,4,0)</f>
        <v>#N/A</v>
      </c>
      <c r="D77" s="156" t="e">
        <f>VLOOKUP(TRIM(MID($A77,1,FIND(" ",$A77))),統計函數!$A:$E,3,0)</f>
        <v>#N/A</v>
      </c>
      <c r="E77" s="156" t="e">
        <f>VLOOKUP(TRIM(MID($A77,1,FIND(" ",$A77))),統計函數!$A:$E,1,0)</f>
        <v>#N/A</v>
      </c>
      <c r="F77" s="159"/>
      <c r="G77" s="159"/>
      <c r="H77" s="156"/>
    </row>
    <row r="78" spans="1:8" s="154" customFormat="1" ht="16.75" hidden="1" x14ac:dyDescent="0.4">
      <c r="A78" s="158" t="s">
        <v>975</v>
      </c>
      <c r="B78" s="188" t="s">
        <v>976</v>
      </c>
      <c r="C78" s="156" t="e">
        <f>VLOOKUP(TRIM(MID($A78,1,FIND(" ",$A78))),統計函數!$A:$E,4,0)</f>
        <v>#N/A</v>
      </c>
      <c r="D78" s="156" t="e">
        <f>VLOOKUP(TRIM(MID($A78,1,FIND(" ",$A78))),統計函數!$A:$E,3,0)</f>
        <v>#N/A</v>
      </c>
      <c r="E78" s="156" t="e">
        <f>VLOOKUP(TRIM(MID($A78,1,FIND(" ",$A78))),統計函數!$A:$E,1,0)</f>
        <v>#N/A</v>
      </c>
      <c r="F78" s="159"/>
      <c r="G78" s="159"/>
      <c r="H78" s="156"/>
    </row>
    <row r="79" spans="1:8" s="154" customFormat="1" ht="16.75" hidden="1" x14ac:dyDescent="0.4">
      <c r="A79" s="160" t="s">
        <v>977</v>
      </c>
      <c r="B79" s="189" t="s">
        <v>978</v>
      </c>
      <c r="C79" s="156" t="e">
        <f>VLOOKUP(TRIM(MID($A79,1,FIND(" ",$A79))),統計函數!$A:$E,4,0)</f>
        <v>#N/A</v>
      </c>
      <c r="D79" s="156" t="e">
        <f>VLOOKUP(TRIM(MID($A79,1,FIND(" ",$A79))),統計函數!$A:$E,3,0)</f>
        <v>#N/A</v>
      </c>
      <c r="E79" s="156" t="e">
        <f>VLOOKUP(TRIM(MID($A79,1,FIND(" ",$A79))),統計函數!$A:$E,1,0)</f>
        <v>#N/A</v>
      </c>
      <c r="F79" s="159"/>
      <c r="G79" s="159"/>
      <c r="H79" s="156"/>
    </row>
    <row r="80" spans="1:8" s="154" customFormat="1" ht="16.75" hidden="1" x14ac:dyDescent="0.4">
      <c r="A80" s="158" t="s">
        <v>979</v>
      </c>
      <c r="B80" s="188" t="s">
        <v>978</v>
      </c>
      <c r="C80" s="156" t="e">
        <f>VLOOKUP(TRIM(MID($A80,1,FIND(" ",$A80))),統計函數!$A:$E,4,0)</f>
        <v>#N/A</v>
      </c>
      <c r="D80" s="156" t="e">
        <f>VLOOKUP(TRIM(MID($A80,1,FIND(" ",$A80))),統計函數!$A:$E,3,0)</f>
        <v>#N/A</v>
      </c>
      <c r="E80" s="156" t="e">
        <f>VLOOKUP(TRIM(MID($A80,1,FIND(" ",$A80))),統計函數!$A:$E,1,0)</f>
        <v>#N/A</v>
      </c>
      <c r="F80" s="159"/>
      <c r="G80" s="159"/>
      <c r="H80" s="156"/>
    </row>
    <row r="81" spans="1:8" s="154" customFormat="1" ht="16.75" hidden="1" x14ac:dyDescent="0.4">
      <c r="A81" s="160" t="s">
        <v>980</v>
      </c>
      <c r="B81" s="189" t="s">
        <v>728</v>
      </c>
      <c r="C81" s="156" t="str">
        <f>VLOOKUP(TRIM(MID($A81,1,FIND(" ",$A81))),統計函數!$A:$E,4,0)</f>
        <v>相關係數</v>
      </c>
      <c r="D81" s="156" t="str">
        <f>VLOOKUP(TRIM(MID($A81,1,FIND(" ",$A81))),統計函數!$A:$E,3,0)</f>
        <v>RSQ(known_y's,known_x's)</v>
      </c>
      <c r="E81" s="156" t="str">
        <f>VLOOKUP(TRIM(MID($A81,1,FIND(" ",$A81))),統計函數!$A:$E,1,0)</f>
        <v>RSQ</v>
      </c>
      <c r="F81" s="159"/>
      <c r="G81" s="159"/>
      <c r="H81" s="156"/>
    </row>
    <row r="82" spans="1:8" s="154" customFormat="1" ht="16.75" hidden="1" x14ac:dyDescent="0.4">
      <c r="A82" s="158" t="s">
        <v>981</v>
      </c>
      <c r="B82" s="188" t="s">
        <v>982</v>
      </c>
      <c r="C82" s="156" t="str">
        <f>VLOOKUP(TRIM(MID($A82,1,FIND(" ",$A82))),統計函數!$A:$E,4,0)</f>
        <v>偏態</v>
      </c>
      <c r="D82" s="156" t="str">
        <f>VLOOKUP(TRIM(MID($A82,1,FIND(" ",$A82))),統計函數!$A:$E,3,0)</f>
        <v>SKEW(number1,number2,...)</v>
      </c>
      <c r="E82" s="156" t="str">
        <f>VLOOKUP(TRIM(MID($A82,1,FIND(" ",$A82))),統計函數!$A:$E,1,0)</f>
        <v>SKEW</v>
      </c>
      <c r="F82" s="159"/>
      <c r="G82" s="159"/>
      <c r="H82" s="156"/>
    </row>
    <row r="83" spans="1:8" s="154" customFormat="1" ht="16.75" x14ac:dyDescent="0.4">
      <c r="A83" s="161" t="s">
        <v>983</v>
      </c>
      <c r="B83" s="190" t="s">
        <v>984</v>
      </c>
      <c r="C83" s="162" t="e">
        <f>VLOOKUP(TRIM(MID($A83,1,FIND(" ",$A83))),統計函數!$A:$E,4,0)</f>
        <v>#N/A</v>
      </c>
      <c r="D83" s="162" t="e">
        <f>VLOOKUP(TRIM(MID($A83,1,FIND(" ",$A83))),統計函數!$A:$E,3,0)</f>
        <v>#N/A</v>
      </c>
      <c r="E83" s="162" t="e">
        <f>VLOOKUP(TRIM(MID($A83,1,FIND(" ",$A83))),統計函數!$A:$E,1,0)</f>
        <v>#N/A</v>
      </c>
      <c r="F83" s="163" t="s">
        <v>1023</v>
      </c>
      <c r="G83" s="163"/>
      <c r="H83" s="162" t="e">
        <f>VLOOKUP(A83,#REF!,2,0)</f>
        <v>#REF!</v>
      </c>
    </row>
    <row r="84" spans="1:8" s="154" customFormat="1" ht="16.75" hidden="1" x14ac:dyDescent="0.4">
      <c r="A84" s="158" t="s">
        <v>985</v>
      </c>
      <c r="B84" s="188" t="s">
        <v>986</v>
      </c>
      <c r="C84" s="156" t="str">
        <f>VLOOKUP(TRIM(MID($A84,1,FIND(" ",$A84))),統計函數!$A:$E,4,0)</f>
        <v>迴歸</v>
      </c>
      <c r="D84" s="156" t="str">
        <f>VLOOKUP(TRIM(MID($A84,1,FIND(" ",$A84))),統計函數!$A:$E,3,0)</f>
        <v>SLOPE(known_y's,known_x's)</v>
      </c>
      <c r="E84" s="156" t="str">
        <f>VLOOKUP(TRIM(MID($A84,1,FIND(" ",$A84))),統計函數!$A:$E,1,0)</f>
        <v>SLOPE</v>
      </c>
      <c r="F84" s="159"/>
      <c r="G84" s="159"/>
      <c r="H84" s="156"/>
    </row>
    <row r="85" spans="1:8" s="154" customFormat="1" ht="16.75" hidden="1" x14ac:dyDescent="0.4">
      <c r="A85" s="160" t="s">
        <v>987</v>
      </c>
      <c r="B85" s="189" t="s">
        <v>988</v>
      </c>
      <c r="C85" s="156" t="str">
        <f>VLOOKUP(TRIM(MID($A85,1,FIND(" ",$A85))),統計函數!$A:$E,4,0)</f>
        <v>array</v>
      </c>
      <c r="D85" s="156" t="str">
        <f>VLOOKUP(TRIM(MID($A85,1,FIND(" ",$A85))),統計函數!$A:$E,3,0)</f>
        <v>SMALL(array,k)</v>
      </c>
      <c r="E85" s="156" t="str">
        <f>VLOOKUP(TRIM(MID($A85,1,FIND(" ",$A85))),統計函數!$A:$E,1,0)</f>
        <v>SMALL</v>
      </c>
      <c r="F85" s="159"/>
      <c r="G85" s="159"/>
      <c r="H85" s="156"/>
    </row>
    <row r="86" spans="1:8" s="154" customFormat="1" ht="16.75" hidden="1" x14ac:dyDescent="0.4">
      <c r="A86" s="158" t="s">
        <v>989</v>
      </c>
      <c r="B86" s="188" t="s">
        <v>990</v>
      </c>
      <c r="C86" s="156" t="str">
        <f>VLOOKUP(TRIM(MID($A86,1,FIND(" ",$A86))),統計函數!$A:$E,4,0)</f>
        <v>常態化數值</v>
      </c>
      <c r="D86" s="156" t="str">
        <f>VLOOKUP(TRIM(MID($A86,1,FIND(" ",$A86))),統計函數!$A:$E,3,0)</f>
        <v>STANDARDIZE(x,mean,standard_dev)</v>
      </c>
      <c r="E86" s="156" t="str">
        <f>VLOOKUP(TRIM(MID($A86,1,FIND(" ",$A86))),統計函數!$A:$E,1,0)</f>
        <v>STANDARDIZE</v>
      </c>
      <c r="F86" s="159"/>
      <c r="G86" s="159"/>
      <c r="H86" s="156"/>
    </row>
    <row r="87" spans="1:8" s="154" customFormat="1" ht="16.75" hidden="1" x14ac:dyDescent="0.4">
      <c r="A87" s="160" t="s">
        <v>991</v>
      </c>
      <c r="B87" s="189" t="s">
        <v>527</v>
      </c>
      <c r="C87" s="156" t="e">
        <f>VLOOKUP(TRIM(MID($A87,1,FIND(" ",$A87))),統計函數!$A:$E,4,0)</f>
        <v>#N/A</v>
      </c>
      <c r="D87" s="156" t="e">
        <f>VLOOKUP(TRIM(MID($A87,1,FIND(" ",$A87))),統計函數!$A:$E,3,0)</f>
        <v>#N/A</v>
      </c>
      <c r="E87" s="156" t="e">
        <f>VLOOKUP(TRIM(MID($A87,1,FIND(" ",$A87))),統計函數!$A:$E,1,0)</f>
        <v>#N/A</v>
      </c>
      <c r="F87" s="159"/>
      <c r="G87" s="159"/>
      <c r="H87" s="156"/>
    </row>
    <row r="88" spans="1:8" s="154" customFormat="1" ht="16.75" hidden="1" x14ac:dyDescent="0.4">
      <c r="A88" s="158" t="s">
        <v>992</v>
      </c>
      <c r="B88" s="188" t="s">
        <v>993</v>
      </c>
      <c r="C88" s="156" t="e">
        <f>VLOOKUP(TRIM(MID($A88,1,FIND(" ",$A88))),統計函數!$A:$E,4,0)</f>
        <v>#N/A</v>
      </c>
      <c r="D88" s="156" t="e">
        <f>VLOOKUP(TRIM(MID($A88,1,FIND(" ",$A88))),統計函數!$A:$E,3,0)</f>
        <v>#N/A</v>
      </c>
      <c r="E88" s="156" t="e">
        <f>VLOOKUP(TRIM(MID($A88,1,FIND(" ",$A88))),統計函數!$A:$E,1,0)</f>
        <v>#N/A</v>
      </c>
      <c r="F88" s="159"/>
      <c r="G88" s="159"/>
      <c r="H88" s="156"/>
    </row>
    <row r="89" spans="1:8" s="154" customFormat="1" ht="16.75" hidden="1" x14ac:dyDescent="0.4">
      <c r="A89" s="160" t="s">
        <v>994</v>
      </c>
      <c r="B89" s="189" t="s">
        <v>524</v>
      </c>
      <c r="C89" s="156" t="str">
        <f>VLOOKUP(TRIM(MID($A89,1,FIND(" ",$A89))),統計函數!$A:$E,4,0)</f>
        <v>樣本標準差</v>
      </c>
      <c r="D89" s="156" t="str">
        <f>VLOOKUP(TRIM(MID($A89,1,FIND(" ",$A89))),統計函數!$A:$E,3,0)</f>
        <v>STDEVA(value1,value2,...)</v>
      </c>
      <c r="E89" s="156" t="str">
        <f>VLOOKUP(TRIM(MID($A89,1,FIND(" ",$A89))),統計函數!$A:$E,1,0)</f>
        <v>STDEVA</v>
      </c>
      <c r="F89" s="159"/>
      <c r="G89" s="159"/>
      <c r="H89" s="156"/>
    </row>
    <row r="90" spans="1:8" s="154" customFormat="1" ht="16.75" hidden="1" x14ac:dyDescent="0.4">
      <c r="A90" s="158" t="s">
        <v>995</v>
      </c>
      <c r="B90" s="188" t="s">
        <v>532</v>
      </c>
      <c r="C90" s="156" t="str">
        <f>VLOOKUP(TRIM(MID($A90,1,FIND(" ",$A90))),統計函數!$A:$E,4,0)</f>
        <v>母體標準差</v>
      </c>
      <c r="D90" s="156" t="str">
        <f>VLOOKUP(TRIM(MID($A90,1,FIND(" ",$A90))),統計函數!$A:$E,3,0)</f>
        <v>STDEVPA(value1,value2,...)</v>
      </c>
      <c r="E90" s="156" t="str">
        <f>VLOOKUP(TRIM(MID($A90,1,FIND(" ",$A90))),統計函數!$A:$E,1,0)</f>
        <v>STDEVPA</v>
      </c>
      <c r="F90" s="159"/>
      <c r="G90" s="159"/>
      <c r="H90" s="156"/>
    </row>
    <row r="91" spans="1:8" s="154" customFormat="1" ht="16.75" hidden="1" x14ac:dyDescent="0.4">
      <c r="A91" s="160" t="s">
        <v>996</v>
      </c>
      <c r="B91" s="189" t="s">
        <v>997</v>
      </c>
      <c r="C91" s="156" t="str">
        <f>VLOOKUP(TRIM(MID($A91,1,FIND(" ",$A91))),統計函數!$A:$E,4,0)</f>
        <v>迴歸</v>
      </c>
      <c r="D91" s="156" t="str">
        <f>VLOOKUP(TRIM(MID($A91,1,FIND(" ",$A91))),統計函數!$A:$E,3,0)</f>
        <v>STEYX(known_y's,known_x's)</v>
      </c>
      <c r="E91" s="156" t="str">
        <f>VLOOKUP(TRIM(MID($A91,1,FIND(" ",$A91))),統計函數!$A:$E,1,0)</f>
        <v>STEYX</v>
      </c>
      <c r="F91" s="159"/>
      <c r="G91" s="159"/>
      <c r="H91" s="156"/>
    </row>
    <row r="92" spans="1:8" s="154" customFormat="1" ht="16.75" hidden="1" x14ac:dyDescent="0.4">
      <c r="A92" s="158" t="s">
        <v>998</v>
      </c>
      <c r="B92" s="188" t="s">
        <v>999</v>
      </c>
      <c r="C92" s="156" t="e">
        <f>VLOOKUP(TRIM(MID($A92,1,FIND(" ",$A92))),統計函數!$A:$E,4,0)</f>
        <v>#N/A</v>
      </c>
      <c r="D92" s="156" t="e">
        <f>VLOOKUP(TRIM(MID($A92,1,FIND(" ",$A92))),統計函數!$A:$E,3,0)</f>
        <v>#N/A</v>
      </c>
      <c r="E92" s="156" t="e">
        <f>VLOOKUP(TRIM(MID($A92,1,FIND(" ",$A92))),統計函數!$A:$E,1,0)</f>
        <v>#N/A</v>
      </c>
      <c r="F92" s="159"/>
      <c r="G92" s="159"/>
      <c r="H92" s="156"/>
    </row>
    <row r="93" spans="1:8" s="154" customFormat="1" ht="16.75" hidden="1" x14ac:dyDescent="0.4">
      <c r="A93" s="160" t="s">
        <v>1000</v>
      </c>
      <c r="B93" s="189" t="s">
        <v>999</v>
      </c>
      <c r="C93" s="156" t="e">
        <f>VLOOKUP(TRIM(MID($A93,1,FIND(" ",$A93))),統計函數!$A:$E,4,0)</f>
        <v>#N/A</v>
      </c>
      <c r="D93" s="156" t="e">
        <f>VLOOKUP(TRIM(MID($A93,1,FIND(" ",$A93))),統計函數!$A:$E,3,0)</f>
        <v>#N/A</v>
      </c>
      <c r="E93" s="156" t="e">
        <f>VLOOKUP(TRIM(MID($A93,1,FIND(" ",$A93))),統計函數!$A:$E,1,0)</f>
        <v>#N/A</v>
      </c>
      <c r="F93" s="159"/>
      <c r="G93" s="159"/>
      <c r="H93" s="156"/>
    </row>
    <row r="94" spans="1:8" s="154" customFormat="1" ht="16.75" hidden="1" x14ac:dyDescent="0.4">
      <c r="A94" s="158" t="s">
        <v>1001</v>
      </c>
      <c r="B94" s="188" t="s">
        <v>1002</v>
      </c>
      <c r="C94" s="156" t="e">
        <f>VLOOKUP(TRIM(MID($A94,1,FIND(" ",$A94))),統計函數!$A:$E,4,0)</f>
        <v>#N/A</v>
      </c>
      <c r="D94" s="156" t="e">
        <f>VLOOKUP(TRIM(MID($A94,1,FIND(" ",$A94))),統計函數!$A:$E,3,0)</f>
        <v>#N/A</v>
      </c>
      <c r="E94" s="156" t="e">
        <f>VLOOKUP(TRIM(MID($A94,1,FIND(" ",$A94))),統計函數!$A:$E,1,0)</f>
        <v>#N/A</v>
      </c>
      <c r="F94" s="159"/>
      <c r="G94" s="159"/>
      <c r="H94" s="156"/>
    </row>
    <row r="95" spans="1:8" s="154" customFormat="1" ht="16.75" hidden="1" x14ac:dyDescent="0.4">
      <c r="A95" s="160" t="s">
        <v>1003</v>
      </c>
      <c r="B95" s="189" t="s">
        <v>1004</v>
      </c>
      <c r="C95" s="156" t="e">
        <f>VLOOKUP(TRIM(MID($A95,1,FIND(" ",$A95))),統計函數!$A:$E,4,0)</f>
        <v>#N/A</v>
      </c>
      <c r="D95" s="156" t="e">
        <f>VLOOKUP(TRIM(MID($A95,1,FIND(" ",$A95))),統計函數!$A:$E,3,0)</f>
        <v>#N/A</v>
      </c>
      <c r="E95" s="156" t="e">
        <f>VLOOKUP(TRIM(MID($A95,1,FIND(" ",$A95))),統計函數!$A:$E,1,0)</f>
        <v>#N/A</v>
      </c>
      <c r="F95" s="159"/>
      <c r="G95" s="159"/>
      <c r="H95" s="156"/>
    </row>
    <row r="96" spans="1:8" s="154" customFormat="1" ht="16.75" hidden="1" x14ac:dyDescent="0.4">
      <c r="A96" s="158" t="s">
        <v>1005</v>
      </c>
      <c r="B96" s="188" t="s">
        <v>1006</v>
      </c>
      <c r="C96" s="156" t="e">
        <f>VLOOKUP(TRIM(MID($A96,1,FIND(" ",$A96))),統計函數!$A:$E,4,0)</f>
        <v>#N/A</v>
      </c>
      <c r="D96" s="156" t="e">
        <f>VLOOKUP(TRIM(MID($A96,1,FIND(" ",$A96))),統計函數!$A:$E,3,0)</f>
        <v>#N/A</v>
      </c>
      <c r="E96" s="156" t="e">
        <f>VLOOKUP(TRIM(MID($A96,1,FIND(" ",$A96))),統計函數!$A:$E,1,0)</f>
        <v>#N/A</v>
      </c>
      <c r="F96" s="159"/>
      <c r="G96" s="159"/>
      <c r="H96" s="156"/>
    </row>
    <row r="97" spans="1:8" s="154" customFormat="1" ht="16.75" hidden="1" x14ac:dyDescent="0.4">
      <c r="A97" s="160" t="s">
        <v>1007</v>
      </c>
      <c r="B97" s="189" t="s">
        <v>1008</v>
      </c>
      <c r="C97" s="156" t="e">
        <f>VLOOKUP(TRIM(MID($A97,1,FIND(" ",$A97))),統計函數!$A:$E,4,0)</f>
        <v>#N/A</v>
      </c>
      <c r="D97" s="156" t="e">
        <f>VLOOKUP(TRIM(MID($A97,1,FIND(" ",$A97))),統計函數!$A:$E,3,0)</f>
        <v>#N/A</v>
      </c>
      <c r="E97" s="156" t="e">
        <f>VLOOKUP(TRIM(MID($A97,1,FIND(" ",$A97))),統計函數!$A:$E,1,0)</f>
        <v>#N/A</v>
      </c>
      <c r="F97" s="159"/>
      <c r="G97" s="159"/>
      <c r="H97" s="156"/>
    </row>
    <row r="98" spans="1:8" s="154" customFormat="1" ht="16.75" hidden="1" x14ac:dyDescent="0.4">
      <c r="A98" s="158" t="s">
        <v>1009</v>
      </c>
      <c r="B98" s="188" t="s">
        <v>901</v>
      </c>
      <c r="C98" s="156" t="str">
        <f>VLOOKUP(TRIM(MID($A98,1,FIND(" ",$A98))),統計函數!$A:$E,4,0)</f>
        <v>趨勢</v>
      </c>
      <c r="D98" s="156" t="str">
        <f>VLOOKUP(TRIM(MID($A98,1,FIND(" ",$A98))),統計函數!$A:$E,3,0)</f>
        <v>TREND(known_y's,known_x's,new_x's,const)</v>
      </c>
      <c r="E98" s="156" t="str">
        <f>VLOOKUP(TRIM(MID($A98,1,FIND(" ",$A98))),統計函數!$A:$E,1,0)</f>
        <v>TREND</v>
      </c>
      <c r="F98" s="159"/>
      <c r="G98" s="159"/>
      <c r="H98" s="156"/>
    </row>
    <row r="99" spans="1:8" s="154" customFormat="1" ht="16.75" hidden="1" x14ac:dyDescent="0.4">
      <c r="A99" s="160" t="s">
        <v>1010</v>
      </c>
      <c r="B99" s="189" t="s">
        <v>1011</v>
      </c>
      <c r="C99" s="156" t="str">
        <f>VLOOKUP(TRIM(MID($A99,1,FIND(" ",$A99))),統計函數!$A:$E,4,0)</f>
        <v>平均數</v>
      </c>
      <c r="D99" s="156" t="str">
        <f>VLOOKUP(TRIM(MID($A99,1,FIND(" ",$A99))),統計函數!$A:$E,3,0)</f>
        <v>TRIMMEAN(array,percent)</v>
      </c>
      <c r="E99" s="156" t="str">
        <f>VLOOKUP(TRIM(MID($A99,1,FIND(" ",$A99))),統計函數!$A:$E,1,0)</f>
        <v>TRIMMEAN</v>
      </c>
      <c r="F99" s="159"/>
      <c r="G99" s="159"/>
      <c r="H99" s="156"/>
    </row>
    <row r="100" spans="1:8" s="154" customFormat="1" ht="16.75" hidden="1" x14ac:dyDescent="0.4">
      <c r="A100" s="158" t="s">
        <v>1012</v>
      </c>
      <c r="B100" s="188" t="s">
        <v>543</v>
      </c>
      <c r="C100" s="156" t="e">
        <f>VLOOKUP(TRIM(MID($A100,1,FIND(" ",$A100))),統計函數!$A:$E,4,0)</f>
        <v>#N/A</v>
      </c>
      <c r="D100" s="156" t="e">
        <f>VLOOKUP(TRIM(MID($A100,1,FIND(" ",$A100))),統計函數!$A:$E,3,0)</f>
        <v>#N/A</v>
      </c>
      <c r="E100" s="156" t="e">
        <f>VLOOKUP(TRIM(MID($A100,1,FIND(" ",$A100))),統計函數!$A:$E,1,0)</f>
        <v>#N/A</v>
      </c>
      <c r="F100" s="159"/>
      <c r="G100" s="159"/>
      <c r="H100" s="156"/>
    </row>
    <row r="101" spans="1:8" s="154" customFormat="1" ht="16.75" hidden="1" x14ac:dyDescent="0.4">
      <c r="A101" s="160" t="s">
        <v>1013</v>
      </c>
      <c r="B101" s="189" t="s">
        <v>1014</v>
      </c>
      <c r="C101" s="156" t="e">
        <f>VLOOKUP(TRIM(MID($A101,1,FIND(" ",$A101))),統計函數!$A:$E,4,0)</f>
        <v>#N/A</v>
      </c>
      <c r="D101" s="156" t="e">
        <f>VLOOKUP(TRIM(MID($A101,1,FIND(" ",$A101))),統計函數!$A:$E,3,0)</f>
        <v>#N/A</v>
      </c>
      <c r="E101" s="156" t="e">
        <f>VLOOKUP(TRIM(MID($A101,1,FIND(" ",$A101))),統計函數!$A:$E,1,0)</f>
        <v>#N/A</v>
      </c>
      <c r="F101" s="159"/>
      <c r="G101" s="159"/>
      <c r="H101" s="156"/>
    </row>
    <row r="102" spans="1:8" s="154" customFormat="1" ht="16.75" hidden="1" x14ac:dyDescent="0.4">
      <c r="A102" s="158" t="s">
        <v>1015</v>
      </c>
      <c r="B102" s="188" t="s">
        <v>1016</v>
      </c>
      <c r="C102" s="156" t="str">
        <f>VLOOKUP(TRIM(MID($A102,1,FIND(" ",$A102))),統計函數!$A:$E,4,0)</f>
        <v>樣本變異數</v>
      </c>
      <c r="D102" s="156" t="str">
        <f>VLOOKUP(TRIM(MID($A102,1,FIND(" ",$A102))),統計函數!$A:$E,3,0)</f>
        <v>VARA(value1,value2,...)</v>
      </c>
      <c r="E102" s="156" t="str">
        <f>VLOOKUP(TRIM(MID($A102,1,FIND(" ",$A102))),統計函數!$A:$E,1,0)</f>
        <v>VARA</v>
      </c>
      <c r="F102" s="159"/>
      <c r="G102" s="159"/>
      <c r="H102" s="156"/>
    </row>
    <row r="103" spans="1:8" s="154" customFormat="1" ht="16.75" hidden="1" x14ac:dyDescent="0.4">
      <c r="A103" s="160" t="s">
        <v>1017</v>
      </c>
      <c r="B103" s="189" t="s">
        <v>548</v>
      </c>
      <c r="C103" s="156" t="str">
        <f>VLOOKUP(TRIM(MID($A103,1,FIND(" ",$A103))),統計函數!$A:$E,4,0)</f>
        <v>母體變異數</v>
      </c>
      <c r="D103" s="156" t="str">
        <f>VLOOKUP(TRIM(MID($A103,1,FIND(" ",$A103))),統計函數!$A:$E,3,0)</f>
        <v>VARPA(value1,value2,...)</v>
      </c>
      <c r="E103" s="156" t="str">
        <f>VLOOKUP(TRIM(MID($A103,1,FIND(" ",$A103))),統計函數!$A:$E,1,0)</f>
        <v>VARPA</v>
      </c>
      <c r="F103" s="159"/>
      <c r="G103" s="159"/>
      <c r="H103" s="156"/>
    </row>
    <row r="104" spans="1:8" s="154" customFormat="1" ht="16.75" hidden="1" x14ac:dyDescent="0.4">
      <c r="A104" s="158" t="s">
        <v>1018</v>
      </c>
      <c r="B104" s="188" t="s">
        <v>1019</v>
      </c>
      <c r="C104" s="156" t="e">
        <f>VLOOKUP(TRIM(MID($A104,1,FIND(" ",$A104))),統計函數!$A:$E,4,0)</f>
        <v>#N/A</v>
      </c>
      <c r="D104" s="156" t="e">
        <f>VLOOKUP(TRIM(MID($A104,1,FIND(" ",$A104))),統計函數!$A:$E,3,0)</f>
        <v>#N/A</v>
      </c>
      <c r="E104" s="156" t="e">
        <f>VLOOKUP(TRIM(MID($A104,1,FIND(" ",$A104))),統計函數!$A:$E,1,0)</f>
        <v>#N/A</v>
      </c>
      <c r="F104" s="159"/>
      <c r="G104" s="159"/>
      <c r="H104" s="156"/>
    </row>
    <row r="105" spans="1:8" s="154" customFormat="1" ht="16.75" hidden="1" x14ac:dyDescent="0.4">
      <c r="A105" s="160" t="s">
        <v>1020</v>
      </c>
      <c r="B105" s="189" t="s">
        <v>1021</v>
      </c>
      <c r="C105" s="156" t="e">
        <f>VLOOKUP(TRIM(MID($A105,1,FIND(" ",$A105))),統計函數!$A:$E,4,0)</f>
        <v>#N/A</v>
      </c>
      <c r="D105" s="156" t="e">
        <f>VLOOKUP(TRIM(MID($A105,1,FIND(" ",$A105))),統計函數!$A:$E,3,0)</f>
        <v>#N/A</v>
      </c>
      <c r="E105" s="156" t="e">
        <f>VLOOKUP(TRIM(MID($A105,1,FIND(" ",$A105))),統計函數!$A:$E,1,0)</f>
        <v>#N/A</v>
      </c>
      <c r="F105" s="159"/>
      <c r="G105" s="159"/>
      <c r="H105" s="156"/>
    </row>
  </sheetData>
  <autoFilter ref="A1:H105" xr:uid="{00000000-0009-0000-0000-000002000000}">
    <filterColumn colId="5">
      <filters>
        <filter val="new"/>
      </filters>
    </filterColumn>
  </autoFilter>
  <phoneticPr fontId="2" type="noConversion"/>
  <hyperlinks>
    <hyperlink ref="A2" r:id="rId1" display="http://office.microsoft.com/zh-tw/excel-help/redir/HA102753109.aspx?CTT=5&amp;origin=HA102752955" xr:uid="{00000000-0004-0000-0200-000000000000}"/>
    <hyperlink ref="A3" r:id="rId2" display="http://office.microsoft.com/zh-tw/excel-help/redir/HA102753108.aspx?CTT=5&amp;origin=HA102752955" xr:uid="{00000000-0004-0000-0200-000001000000}"/>
    <hyperlink ref="A4" r:id="rId3" display="http://office.microsoft.com/zh-tw/excel-help/redir/HA102753107.aspx?CTT=5&amp;origin=HA102752955" xr:uid="{00000000-0004-0000-0200-000002000000}"/>
    <hyperlink ref="A5" r:id="rId4" display="http://office.microsoft.com/zh-tw/excel-help/redir/HA102753240.aspx?CTT=5&amp;origin=HA102752955" xr:uid="{00000000-0004-0000-0200-000003000000}"/>
    <hyperlink ref="A6" r:id="rId5" display="http://office.microsoft.com/zh-tw/excel-help/redir/HA102753239.aspx?CTT=5&amp;origin=HA102752955" xr:uid="{00000000-0004-0000-0200-000004000000}"/>
    <hyperlink ref="A7" r:id="rId6" display="http://office.microsoft.com/zh-tw/excel-help/redir/HA102753168.aspx?CTT=5&amp;origin=HA102752955" xr:uid="{00000000-0004-0000-0200-000005000000}"/>
    <hyperlink ref="A8" r:id="rId7" display="http://office.microsoft.com/zh-tw/excel-help/redir/HA102753167.aspx?CTT=5&amp;origin=HA102752955" xr:uid="{00000000-0004-0000-0200-000006000000}"/>
    <hyperlink ref="A9" r:id="rId8" display="http://office.microsoft.com/zh-tw/excel-help/redir/HA102753166.aspx?CTT=5&amp;origin=HA102752955" xr:uid="{00000000-0004-0000-0200-000007000000}"/>
    <hyperlink ref="A10" r:id="rId9" display="http://office.microsoft.com/zh-tw/excel-help/redir/HA102753250.aspx?CTT=5&amp;origin=HA102752955" xr:uid="{00000000-0004-0000-0200-000008000000}"/>
    <hyperlink ref="A11" r:id="rId10" display="http://office.microsoft.com/zh-tw/excel-help/redir/HA102753160.aspx?CTT=5&amp;origin=HA102752955" xr:uid="{00000000-0004-0000-0200-000009000000}"/>
    <hyperlink ref="A12" r:id="rId11" display="http://office.microsoft.com/zh-tw/excel-help/redir/HA102753247.aspx?CTT=5&amp;origin=HA102752955" xr:uid="{00000000-0004-0000-0200-00000A000000}"/>
    <hyperlink ref="A13" r:id="rId12" display="http://office.microsoft.com/zh-tw/excel-help/redir/HA102753165.aspx?CTT=5&amp;origin=HA102752955" xr:uid="{00000000-0004-0000-0200-00000B000000}"/>
    <hyperlink ref="A14" r:id="rId13" display="http://office.microsoft.com/zh-tw/excel-help/redir/HA102753244.aspx?CTT=5&amp;origin=HA102752955" xr:uid="{00000000-0004-0000-0200-00000C000000}"/>
    <hyperlink ref="A15" r:id="rId14" display="http://office.microsoft.com/zh-tw/excel-help/redir/HA102753164.aspx?CTT=5&amp;origin=HA102752955" xr:uid="{00000000-0004-0000-0200-00000D000000}"/>
    <hyperlink ref="A16" r:id="rId15" display="http://office.microsoft.com/zh-tw/excel-help/redir/HA102753163.aspx?CTT=5&amp;origin=HA102752955" xr:uid="{00000000-0004-0000-0200-00000E000000}"/>
    <hyperlink ref="A17" r:id="rId16" display="http://office.microsoft.com/zh-tw/excel-help/redir/HA102753162.aspx?CTT=5&amp;origin=HA102752955" xr:uid="{00000000-0004-0000-0200-00000F000000}"/>
    <hyperlink ref="A18" r:id="rId17" display="http://office.microsoft.com/zh-tw/excel-help/redir/HA102753224.aspx?CTT=5&amp;origin=HA102752955" xr:uid="{00000000-0004-0000-0200-000010000000}"/>
    <hyperlink ref="A19" r:id="rId18" display="http://office.microsoft.com/zh-tw/excel-help/redir/HA102753084.aspx?CTT=5&amp;origin=HA102752955" xr:uid="{00000000-0004-0000-0200-000011000000}"/>
    <hyperlink ref="A20" r:id="rId19" display="http://office.microsoft.com/zh-tw/excel-help/redir/HA102753081.aspx?CTT=5&amp;origin=HA102752955" xr:uid="{00000000-0004-0000-0200-000012000000}"/>
    <hyperlink ref="A21" r:id="rId20" display="http://office.microsoft.com/zh-tw/excel-help/redir/HA102753080.aspx?CTT=5&amp;origin=HA102752955" xr:uid="{00000000-0004-0000-0200-000013000000}"/>
    <hyperlink ref="A22" r:id="rId21" display="http://office.microsoft.com/zh-tw/excel-help/redir/HA102753078.aspx?CTT=5&amp;origin=HA102752955" xr:uid="{00000000-0004-0000-0200-000014000000}"/>
    <hyperlink ref="A23" r:id="rId22" display="http://office.microsoft.com/zh-tw/excel-help/redir/HA102753077.aspx?CTT=5&amp;origin=HA102752955" xr:uid="{00000000-0004-0000-0200-000015000000}"/>
    <hyperlink ref="A24" r:id="rId23" display="http://office.microsoft.com/zh-tw/excel-help/redir/HA102753238.aspx?CTT=5&amp;origin=HA102752955" xr:uid="{00000000-0004-0000-0200-000016000000}"/>
    <hyperlink ref="A25" r:id="rId24" display="http://office.microsoft.com/zh-tw/excel-help/redir/HA102753161.aspx?CTT=5&amp;origin=HA102752955" xr:uid="{00000000-0004-0000-0200-000017000000}"/>
    <hyperlink ref="A26" r:id="rId25" display="http://office.microsoft.com/zh-tw/excel-help/redir/HA102753223.aspx?CTT=5&amp;origin=HA102752955" xr:uid="{00000000-0004-0000-0200-000018000000}"/>
    <hyperlink ref="A27" r:id="rId26" display="http://office.microsoft.com/zh-tw/excel-help/redir/HA102753051.aspx?CTT=5&amp;origin=HA102752955" xr:uid="{00000000-0004-0000-0200-000019000000}"/>
    <hyperlink ref="A28" r:id="rId27" display="http://office.microsoft.com/zh-tw/excel-help/redir/HA102753159.aspx?CTT=5&amp;origin=HA102752955" xr:uid="{00000000-0004-0000-0200-00001A000000}"/>
    <hyperlink ref="A29" r:id="rId28" display="http://office.microsoft.com/zh-tw/excel-help/redir/HA102753243.aspx?CTT=5&amp;origin=HA102752955" xr:uid="{00000000-0004-0000-0200-00001B000000}"/>
    <hyperlink ref="A30" r:id="rId29" display="http://office.microsoft.com/zh-tw/excel-help/redir/HA102753158.aspx?CTT=5&amp;origin=HA102752955" xr:uid="{00000000-0004-0000-0200-00001C000000}"/>
    <hyperlink ref="A31" r:id="rId30" display="http://office.microsoft.com/zh-tw/excel-help/redir/HA102753242.aspx?CTT=5&amp;origin=HA102752955" xr:uid="{00000000-0004-0000-0200-00001D000000}"/>
    <hyperlink ref="A32" r:id="rId31" display="http://office.microsoft.com/zh-tw/excel-help/redir/HA102753157.aspx?CTT=5&amp;origin=HA102752955" xr:uid="{00000000-0004-0000-0200-00001E000000}"/>
    <hyperlink ref="A33" r:id="rId32" display="http://office.microsoft.com/zh-tw/excel-help/redir/HA102753156.aspx?CTT=5&amp;origin=HA102752955" xr:uid="{00000000-0004-0000-0200-00001F000000}"/>
    <hyperlink ref="A34" r:id="rId33" display="http://office.microsoft.com/zh-tw/excel-help/redir/HA102753016.aspx?CTT=5&amp;origin=HA102752955" xr:uid="{00000000-0004-0000-0200-000020000000}"/>
    <hyperlink ref="A35" r:id="rId34" display="http://office.microsoft.com/zh-tw/excel-help/redir/HA102753015.aspx?CTT=5&amp;origin=HA102752955" xr:uid="{00000000-0004-0000-0200-000021000000}"/>
    <hyperlink ref="A36" r:id="rId35" display="http://office.microsoft.com/zh-tw/excel-help/redir/HA102753012.aspx?CTT=5&amp;origin=HA102752955" xr:uid="{00000000-0004-0000-0200-000022000000}"/>
    <hyperlink ref="A37" r:id="rId36" display="http://office.microsoft.com/zh-tw/excel-help/redir/HA102753011.aspx?CTT=5&amp;origin=HA102752955" xr:uid="{00000000-0004-0000-0200-000023000000}"/>
    <hyperlink ref="A38" r:id="rId37" display="http://office.microsoft.com/zh-tw/excel-help/redir/HA102753277.aspx?CTT=5&amp;origin=HA102752955" xr:uid="{00000000-0004-0000-0200-000024000000}"/>
    <hyperlink ref="A39" r:id="rId38" display="http://office.microsoft.com/zh-tw/excel-help/redir/HA102753155.aspx?CTT=5&amp;origin=HA102752955" xr:uid="{00000000-0004-0000-0200-000025000000}"/>
    <hyperlink ref="A40" r:id="rId39" display="http://office.microsoft.com/zh-tw/excel-help/redir/HA102753154.aspx?CTT=5&amp;origin=HA102752955" xr:uid="{00000000-0004-0000-0200-000026000000}"/>
    <hyperlink ref="A41" r:id="rId40" display="http://office.microsoft.com/zh-tw/excel-help/redir/HA102753008.aspx?CTT=5&amp;origin=HA102752955" xr:uid="{00000000-0004-0000-0200-000027000000}"/>
    <hyperlink ref="A42" r:id="rId41" display="http://office.microsoft.com/zh-tw/excel-help/redir/HA102752805.aspx?CTT=5&amp;origin=HA102752955" xr:uid="{00000000-0004-0000-0200-000028000000}"/>
    <hyperlink ref="A43" r:id="rId42" display="http://office.microsoft.com/zh-tw/excel-help/redir/HA102753278.aspx?CTT=5&amp;origin=HA102752955" xr:uid="{00000000-0004-0000-0200-000029000000}"/>
    <hyperlink ref="A44" r:id="rId43" display="http://office.microsoft.com/zh-tw/excel-help/redir/HA102753006.aspx?CTT=5&amp;origin=HA102752955" xr:uid="{00000000-0004-0000-0200-00002A000000}"/>
    <hyperlink ref="A45" r:id="rId44" display="http://office.microsoft.com/zh-tw/excel-help/redir/HA102753003.aspx?CTT=5&amp;origin=HA102752955" xr:uid="{00000000-0004-0000-0200-00002B000000}"/>
    <hyperlink ref="A46" r:id="rId45" display="http://office.microsoft.com/zh-tw/excel-help/redir/HA102753002.aspx?CTT=5&amp;origin=HA102752955" xr:uid="{00000000-0004-0000-0200-00002C000000}"/>
    <hyperlink ref="A47" r:id="rId46" display="http://office.microsoft.com/zh-tw/excel-help/redir/HA102753153.aspx?CTT=5&amp;origin=HA102752955" xr:uid="{00000000-0004-0000-0200-00002D000000}"/>
    <hyperlink ref="A48" r:id="rId47" display="http://office.microsoft.com/zh-tw/excel-help/redir/HA102752971.aspx?CTT=5&amp;origin=HA102752955" xr:uid="{00000000-0004-0000-0200-00002E000000}"/>
    <hyperlink ref="A49" r:id="rId48" display="http://office.microsoft.com/zh-tw/excel-help/redir/HA102752961.aspx?CTT=5&amp;origin=HA102752955" xr:uid="{00000000-0004-0000-0200-00002F000000}"/>
    <hyperlink ref="A50" r:id="rId49" display="http://office.microsoft.com/zh-tw/excel-help/redir/HA102752960.aspx?CTT=5&amp;origin=HA102752955" xr:uid="{00000000-0004-0000-0200-000030000000}"/>
    <hyperlink ref="A51" r:id="rId50" display="http://office.microsoft.com/zh-tw/excel-help/redir/HA102752956.aspx?CTT=5&amp;origin=HA102752955" xr:uid="{00000000-0004-0000-0200-000031000000}"/>
    <hyperlink ref="A52" r:id="rId51" display="http://office.microsoft.com/zh-tw/excel-help/redir/HA102752951.aspx?CTT=5&amp;origin=HA102752955" xr:uid="{00000000-0004-0000-0200-000032000000}"/>
    <hyperlink ref="A53" r:id="rId52" display="http://office.microsoft.com/zh-tw/excel-help/redir/HA102753152.aspx?CTT=5&amp;origin=HA102752955" xr:uid="{00000000-0004-0000-0200-000033000000}"/>
    <hyperlink ref="A54" r:id="rId53" display="http://office.microsoft.com/zh-tw/excel-help/redir/HA102752808.aspx?CTT=5&amp;origin=HA102752955" xr:uid="{00000000-0004-0000-0200-000034000000}"/>
    <hyperlink ref="A55" r:id="rId54" display="http://office.microsoft.com/zh-tw/excel-help/redir/HA102752943.aspx?CTT=5&amp;origin=HA102752955" xr:uid="{00000000-0004-0000-0200-000035000000}"/>
    <hyperlink ref="A56" r:id="rId55" display="http://office.microsoft.com/zh-tw/excel-help/redir/HA102752941.aspx?CTT=5&amp;origin=HA102752955" xr:uid="{00000000-0004-0000-0200-000036000000}"/>
    <hyperlink ref="A57" r:id="rId56" display="http://office.microsoft.com/zh-tw/excel-help/redir/HA102752938.aspx?CTT=5&amp;origin=HA102752955" xr:uid="{00000000-0004-0000-0200-000037000000}"/>
    <hyperlink ref="A58" r:id="rId57" display="http://office.microsoft.com/zh-tw/excel-help/redir/HA102752936.aspx?CTT=5&amp;origin=HA102752955" xr:uid="{00000000-0004-0000-0200-000038000000}"/>
    <hyperlink ref="A59" r:id="rId58" display="http://office.microsoft.com/zh-tw/excel-help/redir/HA102752935.aspx?CTT=5&amp;origin=HA102752955" xr:uid="{00000000-0004-0000-0200-000039000000}"/>
    <hyperlink ref="A60" r:id="rId59" display="http://office.microsoft.com/zh-tw/excel-help/redir/HA102753222.aspx?CTT=5&amp;origin=HA102752955" xr:uid="{00000000-0004-0000-0200-00003A000000}"/>
    <hyperlink ref="A61" r:id="rId60" display="http://office.microsoft.com/zh-tw/excel-help/redir/HA102753151.aspx?CTT=5&amp;origin=HA102752955" xr:uid="{00000000-0004-0000-0200-00003B000000}"/>
    <hyperlink ref="A62" r:id="rId61" display="http://office.microsoft.com/zh-tw/excel-help/redir/HA102753149.aspx?CTT=5&amp;origin=HA102752955" xr:uid="{00000000-0004-0000-0200-00003C000000}"/>
    <hyperlink ref="A63" r:id="rId62" display="http://office.microsoft.com/zh-tw/excel-help/redir/HA102753148.aspx?CTT=5&amp;origin=HA102752955" xr:uid="{00000000-0004-0000-0200-00003D000000}"/>
    <hyperlink ref="A64" r:id="rId63" display="http://office.microsoft.com/zh-tw/excel-help/redir/HA102753146.aspx?CTT=5&amp;origin=HA102752955" xr:uid="{00000000-0004-0000-0200-00003E000000}"/>
    <hyperlink ref="A65" r:id="rId64" display="http://office.microsoft.com/zh-tw/excel-help/redir/HA102753145.aspx?CTT=5&amp;origin=HA102752955" xr:uid="{00000000-0004-0000-0200-00003F000000}"/>
    <hyperlink ref="A66" r:id="rId65" display="http://office.microsoft.com/zh-tw/excel-help/redir/HA102753144.aspx?CTT=5&amp;origin=HA102752955" xr:uid="{00000000-0004-0000-0200-000040000000}"/>
    <hyperlink ref="A67" r:id="rId66" display="http://office.microsoft.com/zh-tw/excel-help/redir/HA102752907.aspx?CTT=5&amp;origin=HA102752955" xr:uid="{00000000-0004-0000-0200-000041000000}"/>
    <hyperlink ref="A68" r:id="rId67" display="http://office.microsoft.com/zh-tw/excel-help/redir/HA102753219.aspx?CTT=5&amp;origin=HA102752955" xr:uid="{00000000-0004-0000-0200-000042000000}"/>
    <hyperlink ref="A69" r:id="rId68" display="http://office.microsoft.com/zh-tw/excel-help/redir/HA102753143.aspx?CTT=5&amp;origin=HA102752955" xr:uid="{00000000-0004-0000-0200-000043000000}"/>
    <hyperlink ref="A70" r:id="rId69" display="http://office.microsoft.com/zh-tw/excel-help/redir/HA102753218.aspx?CTT=5&amp;origin=HA102752955" xr:uid="{00000000-0004-0000-0200-000044000000}"/>
    <hyperlink ref="A71" r:id="rId70" display="http://office.microsoft.com/zh-tw/excel-help/redir/HA102753142.aspx?CTT=5&amp;origin=HA102752955" xr:uid="{00000000-0004-0000-0200-000045000000}"/>
    <hyperlink ref="A72" r:id="rId71" display="http://office.microsoft.com/zh-tw/excel-help/redir/HA102752906.aspx?CTT=5&amp;origin=HA102752955" xr:uid="{00000000-0004-0000-0200-000046000000}"/>
    <hyperlink ref="A73" r:id="rId72" display="http://office.microsoft.com/zh-tw/excel-help/redir/HA102753264.aspx?CTT=5&amp;origin=HA102752955" xr:uid="{00000000-0004-0000-0200-000047000000}"/>
    <hyperlink ref="A74" r:id="rId73" display="http://office.microsoft.com/zh-tw/excel-help/redir/HA102753265.aspx?CTT=5&amp;origin=HA102752955" xr:uid="{00000000-0004-0000-0200-000048000000}"/>
    <hyperlink ref="A75" r:id="rId74" display="http://office.microsoft.com/zh-tw/excel-help/redir/HA102753141.aspx?CTT=5&amp;origin=HA102752955" xr:uid="{00000000-0004-0000-0200-000049000000}"/>
    <hyperlink ref="A76" r:id="rId75" display="http://office.microsoft.com/zh-tw/excel-help/redir/HA102752897.aspx?CTT=5&amp;origin=HA102752955" xr:uid="{00000000-0004-0000-0200-00004A000000}"/>
    <hyperlink ref="A77" r:id="rId76" display="http://office.microsoft.com/zh-tw/excel-help/redir/HA102753221.aspx?CTT=5&amp;origin=HA102752955" xr:uid="{00000000-0004-0000-0200-00004B000000}"/>
    <hyperlink ref="A78" r:id="rId77" display="http://office.microsoft.com/zh-tw/excel-help/redir/HA102753140.aspx?CTT=5&amp;origin=HA102752955" xr:uid="{00000000-0004-0000-0200-00004C000000}"/>
    <hyperlink ref="A79" r:id="rId78" display="http://office.microsoft.com/zh-tw/excel-help/redir/HA102753220.aspx?CTT=5&amp;origin=HA102752955" xr:uid="{00000000-0004-0000-0200-00004D000000}"/>
    <hyperlink ref="A80" r:id="rId79" display="http://office.microsoft.com/zh-tw/excel-help/redir/HA102753150.aspx?CTT=5&amp;origin=HA102752955" xr:uid="{00000000-0004-0000-0200-00004E000000}"/>
    <hyperlink ref="A81" r:id="rId80" display="http://office.microsoft.com/zh-tw/excel-help/redir/HA102752877.aspx?CTT=5&amp;origin=HA102752955" xr:uid="{00000000-0004-0000-0200-00004F000000}"/>
    <hyperlink ref="A82" r:id="rId81" display="http://office.microsoft.com/zh-tw/excel-help/redir/HA102752869.aspx?CTT=5&amp;origin=HA102752955" xr:uid="{00000000-0004-0000-0200-000050000000}"/>
    <hyperlink ref="A83" r:id="rId82" display="http://office.microsoft.com/zh-tw/excel-help/redir/HA102753266.aspx?CTT=5&amp;origin=HA102752955" xr:uid="{00000000-0004-0000-0200-000051000000}"/>
    <hyperlink ref="A84" r:id="rId83" display="http://office.microsoft.com/zh-tw/excel-help/redir/HA102752867.aspx?CTT=5&amp;origin=HA102752955" xr:uid="{00000000-0004-0000-0200-000052000000}"/>
    <hyperlink ref="A85" r:id="rId84" display="http://office.microsoft.com/zh-tw/excel-help/redir/HA102752866.aspx?CTT=5&amp;origin=HA102752955" xr:uid="{00000000-0004-0000-0200-000053000000}"/>
    <hyperlink ref="A86" r:id="rId85" display="http://office.microsoft.com/zh-tw/excel-help/redir/HA102752862.aspx?CTT=5&amp;origin=HA102752955" xr:uid="{00000000-0004-0000-0200-000054000000}"/>
    <hyperlink ref="A87" r:id="rId86" display="http://office.microsoft.com/zh-tw/excel-help/redir/HA102753129.aspx?CTT=5&amp;origin=HA102752955" xr:uid="{00000000-0004-0000-0200-000055000000}"/>
    <hyperlink ref="A88" r:id="rId87" display="http://office.microsoft.com/zh-tw/excel-help/redir/HA102753139.aspx?CTT=5&amp;origin=HA102752955" xr:uid="{00000000-0004-0000-0200-000056000000}"/>
    <hyperlink ref="A89" r:id="rId88" display="http://office.microsoft.com/zh-tw/excel-help/redir/HA102752860.aspx?CTT=5&amp;origin=HA102752955" xr:uid="{00000000-0004-0000-0200-000057000000}"/>
    <hyperlink ref="A90" r:id="rId89" display="http://office.microsoft.com/zh-tw/excel-help/redir/HA102752859.aspx?CTT=5&amp;origin=HA102752955" xr:uid="{00000000-0004-0000-0200-000058000000}"/>
    <hyperlink ref="A91" r:id="rId90" display="http://office.microsoft.com/zh-tw/excel-help/redir/HA102752858.aspx?CTT=5&amp;origin=HA102752955" xr:uid="{00000000-0004-0000-0200-000059000000}"/>
    <hyperlink ref="A92" r:id="rId91" display="http://office.microsoft.com/zh-tw/excel-help/redir/HA102753241.aspx?CTT=5&amp;origin=HA102752955" xr:uid="{00000000-0004-0000-0200-00005A000000}"/>
    <hyperlink ref="A93" r:id="rId92" display="http://office.microsoft.com/zh-tw/excel-help/redir/HA102753138.aspx?CTT=5&amp;origin=HA102752955" xr:uid="{00000000-0004-0000-0200-00005B000000}"/>
    <hyperlink ref="A94" r:id="rId93" display="http://office.microsoft.com/zh-tw/excel-help/redir/HA102753130.aspx?CTT=5&amp;origin=HA102752955" xr:uid="{00000000-0004-0000-0200-00005C000000}"/>
    <hyperlink ref="A95" r:id="rId94" display="http://office.microsoft.com/zh-tw/excel-help/redir/HA102753225.aspx?CTT=5&amp;origin=HA102752955" xr:uid="{00000000-0004-0000-0200-00005D000000}"/>
    <hyperlink ref="A96" r:id="rId95" display="http://office.microsoft.com/zh-tw/excel-help/redir/HA102753136.aspx?CTT=5&amp;origin=HA102752955" xr:uid="{00000000-0004-0000-0200-00005E000000}"/>
    <hyperlink ref="A97" r:id="rId96" display="http://office.microsoft.com/zh-tw/excel-help/redir/HA102753135.aspx?CTT=5&amp;origin=HA102752955" xr:uid="{00000000-0004-0000-0200-00005F000000}"/>
    <hyperlink ref="A98" r:id="rId97" display="http://office.microsoft.com/zh-tw/excel-help/redir/HA102752832.aspx?CTT=5&amp;origin=HA102752955" xr:uid="{00000000-0004-0000-0200-000060000000}"/>
    <hyperlink ref="A99" r:id="rId98" display="http://office.microsoft.com/zh-tw/excel-help/redir/HA102752830.aspx?CTT=5&amp;origin=HA102752955" xr:uid="{00000000-0004-0000-0200-000061000000}"/>
    <hyperlink ref="A100" r:id="rId99" display="http://office.microsoft.com/zh-tw/excel-help/redir/HA102753133.aspx?CTT=5&amp;origin=HA102752955" xr:uid="{00000000-0004-0000-0200-000062000000}"/>
    <hyperlink ref="A101" r:id="rId100" display="http://office.microsoft.com/zh-tw/excel-help/redir/HA102753134.aspx?CTT=5&amp;origin=HA102752955" xr:uid="{00000000-0004-0000-0200-000063000000}"/>
    <hyperlink ref="A102" r:id="rId101" display="http://office.microsoft.com/zh-tw/excel-help/redir/HA102752823.aspx?CTT=5&amp;origin=HA102752955" xr:uid="{00000000-0004-0000-0200-000064000000}"/>
    <hyperlink ref="A103" r:id="rId102" display="http://office.microsoft.com/zh-tw/excel-help/redir/HA102752822.aspx?CTT=5&amp;origin=HA102752955" xr:uid="{00000000-0004-0000-0200-000065000000}"/>
    <hyperlink ref="A104" r:id="rId103" display="http://office.microsoft.com/zh-tw/excel-help/redir/HA102753132.aspx?CTT=5&amp;origin=HA102752955" xr:uid="{00000000-0004-0000-0200-000066000000}"/>
    <hyperlink ref="A105" r:id="rId104" display="http://office.microsoft.com/zh-tw/excel-help/redir/HA102753131.aspx?CTT=5&amp;origin=HA102752955" xr:uid="{00000000-0004-0000-0200-000067000000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L14"/>
  <sheetViews>
    <sheetView workbookViewId="0">
      <selection activeCell="I1" sqref="I1:L1048576"/>
    </sheetView>
  </sheetViews>
  <sheetFormatPr defaultColWidth="8.85546875" defaultRowHeight="16.75" x14ac:dyDescent="0.4"/>
  <cols>
    <col min="1" max="1" width="7.7109375" style="80" customWidth="1"/>
    <col min="2" max="2" width="8.85546875" style="80"/>
    <col min="3" max="3" width="6" style="80" bestFit="1" customWidth="1"/>
    <col min="4" max="4" width="11.140625" style="80" bestFit="1" customWidth="1"/>
    <col min="5" max="8" width="8.85546875" style="80"/>
    <col min="9" max="9" width="7.7109375" style="80" customWidth="1"/>
    <col min="10" max="10" width="8.85546875" style="80"/>
    <col min="11" max="11" width="6" style="80" bestFit="1" customWidth="1"/>
    <col min="12" max="12" width="11.140625" style="80" bestFit="1" customWidth="1"/>
    <col min="13" max="16384" width="8.85546875" style="80"/>
  </cols>
  <sheetData>
    <row r="1" spans="1:12" x14ac:dyDescent="0.4">
      <c r="A1" s="79" t="s">
        <v>334</v>
      </c>
      <c r="B1" s="79" t="s">
        <v>335</v>
      </c>
      <c r="C1" s="79" t="s">
        <v>213</v>
      </c>
      <c r="D1" s="79" t="s">
        <v>337</v>
      </c>
      <c r="I1" s="79" t="s">
        <v>307</v>
      </c>
      <c r="J1" s="79" t="s">
        <v>86</v>
      </c>
      <c r="K1" s="79" t="s">
        <v>87</v>
      </c>
      <c r="L1" s="79" t="s">
        <v>336</v>
      </c>
    </row>
    <row r="2" spans="1:12" x14ac:dyDescent="0.4">
      <c r="A2" s="80">
        <v>103001</v>
      </c>
      <c r="B2" s="80" t="s">
        <v>338</v>
      </c>
      <c r="C2" s="81">
        <v>88</v>
      </c>
      <c r="D2" s="82">
        <f t="shared" ref="D2:D8" si="0">ABS(C2-$B$12)</f>
        <v>9.4285714285714306</v>
      </c>
      <c r="E2" s="80" t="s">
        <v>339</v>
      </c>
      <c r="I2" s="80">
        <v>103001</v>
      </c>
      <c r="J2" s="80" t="s">
        <v>338</v>
      </c>
      <c r="K2" s="81">
        <v>88</v>
      </c>
      <c r="L2" s="82"/>
    </row>
    <row r="3" spans="1:12" x14ac:dyDescent="0.4">
      <c r="A3" s="80">
        <v>103002</v>
      </c>
      <c r="B3" s="80" t="s">
        <v>340</v>
      </c>
      <c r="C3" s="81">
        <v>90</v>
      </c>
      <c r="D3" s="82">
        <f t="shared" si="0"/>
        <v>11.428571428571431</v>
      </c>
      <c r="I3" s="80">
        <v>103002</v>
      </c>
      <c r="J3" s="80" t="s">
        <v>340</v>
      </c>
      <c r="K3" s="81">
        <v>90</v>
      </c>
      <c r="L3" s="82"/>
    </row>
    <row r="4" spans="1:12" x14ac:dyDescent="0.4">
      <c r="A4" s="80">
        <v>103003</v>
      </c>
      <c r="B4" s="80" t="s">
        <v>341</v>
      </c>
      <c r="C4" s="81">
        <v>56</v>
      </c>
      <c r="D4" s="82">
        <f t="shared" si="0"/>
        <v>22.571428571428569</v>
      </c>
      <c r="I4" s="80">
        <v>103003</v>
      </c>
      <c r="J4" s="80" t="s">
        <v>341</v>
      </c>
      <c r="K4" s="81">
        <v>56</v>
      </c>
      <c r="L4" s="82"/>
    </row>
    <row r="5" spans="1:12" x14ac:dyDescent="0.4">
      <c r="A5" s="80">
        <v>103004</v>
      </c>
      <c r="B5" s="80" t="s">
        <v>342</v>
      </c>
      <c r="C5" s="81">
        <v>88</v>
      </c>
      <c r="D5" s="82">
        <f t="shared" si="0"/>
        <v>9.4285714285714306</v>
      </c>
      <c r="I5" s="80">
        <v>103004</v>
      </c>
      <c r="J5" s="80" t="s">
        <v>342</v>
      </c>
      <c r="K5" s="81">
        <v>88</v>
      </c>
      <c r="L5" s="82"/>
    </row>
    <row r="6" spans="1:12" x14ac:dyDescent="0.4">
      <c r="A6" s="80">
        <v>103005</v>
      </c>
      <c r="B6" s="80" t="s">
        <v>343</v>
      </c>
      <c r="C6" s="81">
        <v>75</v>
      </c>
      <c r="D6" s="82">
        <f t="shared" si="0"/>
        <v>3.5714285714285694</v>
      </c>
      <c r="I6" s="80">
        <v>103005</v>
      </c>
      <c r="J6" s="80" t="s">
        <v>343</v>
      </c>
      <c r="K6" s="81">
        <v>75</v>
      </c>
      <c r="L6" s="82"/>
    </row>
    <row r="7" spans="1:12" x14ac:dyDescent="0.4">
      <c r="A7" s="80">
        <v>103006</v>
      </c>
      <c r="B7" s="80" t="s">
        <v>344</v>
      </c>
      <c r="C7" s="81">
        <v>85</v>
      </c>
      <c r="D7" s="82">
        <f t="shared" si="0"/>
        <v>6.4285714285714306</v>
      </c>
      <c r="I7" s="80">
        <v>103006</v>
      </c>
      <c r="J7" s="80" t="s">
        <v>344</v>
      </c>
      <c r="K7" s="81">
        <v>85</v>
      </c>
      <c r="L7" s="82"/>
    </row>
    <row r="8" spans="1:12" x14ac:dyDescent="0.4">
      <c r="A8" s="80">
        <v>103007</v>
      </c>
      <c r="B8" s="80" t="s">
        <v>345</v>
      </c>
      <c r="C8" s="81">
        <v>68</v>
      </c>
      <c r="D8" s="82">
        <f t="shared" si="0"/>
        <v>10.571428571428569</v>
      </c>
      <c r="I8" s="80">
        <v>103007</v>
      </c>
      <c r="J8" s="80" t="s">
        <v>345</v>
      </c>
      <c r="K8" s="81">
        <v>68</v>
      </c>
      <c r="L8" s="82"/>
    </row>
    <row r="9" spans="1:12" x14ac:dyDescent="0.4">
      <c r="B9" s="191" t="s">
        <v>346</v>
      </c>
      <c r="C9" s="191"/>
      <c r="D9" s="82">
        <f>SUM(D2:D8)</f>
        <v>73.428571428571431</v>
      </c>
      <c r="E9" s="80" t="s">
        <v>347</v>
      </c>
      <c r="J9" s="191" t="s">
        <v>205</v>
      </c>
      <c r="K9" s="191"/>
      <c r="L9" s="82"/>
    </row>
    <row r="10" spans="1:12" x14ac:dyDescent="0.4">
      <c r="B10" s="191" t="s">
        <v>349</v>
      </c>
      <c r="C10" s="191"/>
      <c r="D10" s="83">
        <f>COUNT(C2:C8)</f>
        <v>7</v>
      </c>
      <c r="E10" s="80" t="s">
        <v>350</v>
      </c>
      <c r="J10" s="191" t="s">
        <v>348</v>
      </c>
      <c r="K10" s="191"/>
      <c r="L10" s="83"/>
    </row>
    <row r="11" spans="1:12" x14ac:dyDescent="0.4">
      <c r="B11" s="191" t="s">
        <v>351</v>
      </c>
      <c r="C11" s="191"/>
      <c r="D11" s="82">
        <f>D9/D10</f>
        <v>10.489795918367347</v>
      </c>
      <c r="E11" s="80" t="s">
        <v>352</v>
      </c>
      <c r="J11" s="191" t="s">
        <v>351</v>
      </c>
      <c r="K11" s="191"/>
      <c r="L11" s="82"/>
    </row>
    <row r="12" spans="1:12" x14ac:dyDescent="0.4">
      <c r="A12" s="80" t="s">
        <v>353</v>
      </c>
      <c r="B12" s="80">
        <f>AVERAGE(C2:C8)</f>
        <v>78.571428571428569</v>
      </c>
      <c r="I12" s="80" t="s">
        <v>248</v>
      </c>
    </row>
    <row r="14" spans="1:12" x14ac:dyDescent="0.4">
      <c r="B14" s="191" t="s">
        <v>351</v>
      </c>
      <c r="C14" s="191"/>
      <c r="D14" s="82">
        <f>AVEDEV(C2:C8)</f>
        <v>10.489795918367347</v>
      </c>
      <c r="E14" s="80" t="s">
        <v>354</v>
      </c>
      <c r="J14" s="191" t="s">
        <v>351</v>
      </c>
      <c r="K14" s="191"/>
      <c r="L14" s="82"/>
    </row>
  </sheetData>
  <mergeCells count="8">
    <mergeCell ref="B9:C9"/>
    <mergeCell ref="B10:C10"/>
    <mergeCell ref="B11:C11"/>
    <mergeCell ref="B14:C14"/>
    <mergeCell ref="J9:K9"/>
    <mergeCell ref="J10:K10"/>
    <mergeCell ref="J11:K11"/>
    <mergeCell ref="J14:K14"/>
  </mergeCells>
  <phoneticPr fontId="2" type="noConversion"/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13"/>
  <sheetViews>
    <sheetView workbookViewId="0">
      <selection activeCell="F1" sqref="F1:G1048576"/>
    </sheetView>
  </sheetViews>
  <sheetFormatPr defaultColWidth="9" defaultRowHeight="16.75" x14ac:dyDescent="0.45"/>
  <cols>
    <col min="1" max="1" width="11.140625" style="2" bestFit="1" customWidth="1"/>
    <col min="2" max="5" width="9" style="2"/>
    <col min="6" max="6" width="11.140625" style="2" bestFit="1" customWidth="1"/>
    <col min="7" max="16384" width="9" style="2"/>
  </cols>
  <sheetData>
    <row r="1" spans="1:7" x14ac:dyDescent="0.45">
      <c r="A1" s="4" t="s">
        <v>86</v>
      </c>
      <c r="B1" s="1" t="s">
        <v>87</v>
      </c>
      <c r="F1" s="4" t="s">
        <v>86</v>
      </c>
      <c r="G1" s="1" t="s">
        <v>87</v>
      </c>
    </row>
    <row r="2" spans="1:7" x14ac:dyDescent="0.45">
      <c r="A2" s="2" t="s">
        <v>1106</v>
      </c>
      <c r="B2" s="2">
        <v>88</v>
      </c>
      <c r="F2" s="2" t="s">
        <v>1106</v>
      </c>
      <c r="G2" s="2">
        <v>88</v>
      </c>
    </row>
    <row r="3" spans="1:7" x14ac:dyDescent="0.45">
      <c r="A3" s="2" t="s">
        <v>1107</v>
      </c>
      <c r="B3" s="2">
        <v>90</v>
      </c>
      <c r="F3" s="2" t="s">
        <v>1107</v>
      </c>
      <c r="G3" s="2">
        <v>90</v>
      </c>
    </row>
    <row r="4" spans="1:7" x14ac:dyDescent="0.45">
      <c r="A4" s="2" t="s">
        <v>1108</v>
      </c>
      <c r="B4" s="10" t="s">
        <v>88</v>
      </c>
      <c r="F4" s="2" t="s">
        <v>1108</v>
      </c>
      <c r="G4" s="10" t="s">
        <v>88</v>
      </c>
    </row>
    <row r="5" spans="1:7" x14ac:dyDescent="0.45">
      <c r="A5" s="2" t="s">
        <v>1109</v>
      </c>
      <c r="B5" s="2">
        <v>88</v>
      </c>
      <c r="F5" s="2" t="s">
        <v>1109</v>
      </c>
      <c r="G5" s="2">
        <v>88</v>
      </c>
    </row>
    <row r="6" spans="1:7" x14ac:dyDescent="0.45">
      <c r="A6" s="2" t="s">
        <v>1110</v>
      </c>
      <c r="B6" s="2">
        <v>75</v>
      </c>
      <c r="F6" s="2" t="s">
        <v>1110</v>
      </c>
      <c r="G6" s="2">
        <v>75</v>
      </c>
    </row>
    <row r="7" spans="1:7" x14ac:dyDescent="0.45">
      <c r="A7" s="2" t="s">
        <v>1111</v>
      </c>
      <c r="B7" s="2">
        <v>85</v>
      </c>
      <c r="F7" s="2" t="s">
        <v>1111</v>
      </c>
      <c r="G7" s="2">
        <v>85</v>
      </c>
    </row>
    <row r="8" spans="1:7" x14ac:dyDescent="0.45">
      <c r="A8" s="2" t="s">
        <v>1112</v>
      </c>
      <c r="B8" s="2">
        <v>68</v>
      </c>
      <c r="F8" s="2" t="s">
        <v>1112</v>
      </c>
      <c r="G8" s="2">
        <v>68</v>
      </c>
    </row>
    <row r="10" spans="1:7" x14ac:dyDescent="0.45">
      <c r="A10" s="2" t="s">
        <v>89</v>
      </c>
      <c r="F10" s="2" t="s">
        <v>89</v>
      </c>
    </row>
    <row r="11" spans="1:7" x14ac:dyDescent="0.45">
      <c r="A11" s="2" t="s">
        <v>90</v>
      </c>
      <c r="B11" s="9">
        <f>STDEV(B2:B8)</f>
        <v>8.824209124146293</v>
      </c>
      <c r="C11" s="2" t="s">
        <v>97</v>
      </c>
      <c r="D11" s="8"/>
      <c r="F11" s="2" t="s">
        <v>90</v>
      </c>
    </row>
    <row r="12" spans="1:7" x14ac:dyDescent="0.45">
      <c r="A12" s="2" t="s">
        <v>262</v>
      </c>
      <c r="B12" s="9">
        <f>_xlfn.STDEV.S(B2:B8)</f>
        <v>8.824209124146293</v>
      </c>
      <c r="C12" s="2" t="s">
        <v>263</v>
      </c>
      <c r="D12" s="8"/>
      <c r="F12" s="2" t="s">
        <v>262</v>
      </c>
    </row>
    <row r="13" spans="1:7" x14ac:dyDescent="0.45">
      <c r="A13" s="2" t="s">
        <v>91</v>
      </c>
      <c r="B13" s="9">
        <f>STDEVA(B2:B8)</f>
        <v>32.144761848327853</v>
      </c>
      <c r="C13" s="2" t="s">
        <v>98</v>
      </c>
      <c r="D13" s="8"/>
      <c r="F13" s="2" t="s">
        <v>91</v>
      </c>
    </row>
  </sheetData>
  <phoneticPr fontId="2" type="noConversion"/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L13"/>
  <sheetViews>
    <sheetView workbookViewId="0">
      <selection activeCell="J11" sqref="J11"/>
    </sheetView>
  </sheetViews>
  <sheetFormatPr defaultColWidth="9" defaultRowHeight="16.75" x14ac:dyDescent="0.45"/>
  <cols>
    <col min="1" max="1" width="10.2109375" style="2" customWidth="1"/>
    <col min="2" max="2" width="9" style="2"/>
    <col min="3" max="3" width="7.5" style="2" customWidth="1"/>
    <col min="4" max="8" width="9" style="2"/>
    <col min="9" max="9" width="10.2109375" style="2" customWidth="1"/>
    <col min="10" max="10" width="9" style="2"/>
    <col min="11" max="11" width="7.5" style="2" customWidth="1"/>
    <col min="12" max="16384" width="9" style="2"/>
  </cols>
  <sheetData>
    <row r="1" spans="1:12" x14ac:dyDescent="0.45">
      <c r="A1" s="4" t="s">
        <v>86</v>
      </c>
      <c r="B1" s="1" t="s">
        <v>87</v>
      </c>
      <c r="I1" s="4" t="s">
        <v>86</v>
      </c>
      <c r="J1" s="1" t="s">
        <v>87</v>
      </c>
    </row>
    <row r="2" spans="1:12" x14ac:dyDescent="0.45">
      <c r="A2" s="2" t="s">
        <v>1106</v>
      </c>
      <c r="B2" s="2">
        <v>88</v>
      </c>
      <c r="I2" s="2" t="s">
        <v>1106</v>
      </c>
      <c r="J2" s="2">
        <v>88</v>
      </c>
    </row>
    <row r="3" spans="1:12" x14ac:dyDescent="0.45">
      <c r="A3" s="2" t="s">
        <v>1107</v>
      </c>
      <c r="B3" s="2">
        <v>90</v>
      </c>
      <c r="I3" s="2" t="s">
        <v>1107</v>
      </c>
      <c r="J3" s="2">
        <v>90</v>
      </c>
    </row>
    <row r="4" spans="1:12" x14ac:dyDescent="0.45">
      <c r="A4" s="2" t="s">
        <v>1108</v>
      </c>
      <c r="B4" s="10" t="s">
        <v>88</v>
      </c>
      <c r="I4" s="2" t="s">
        <v>1108</v>
      </c>
      <c r="J4" s="10" t="s">
        <v>88</v>
      </c>
    </row>
    <row r="5" spans="1:12" x14ac:dyDescent="0.45">
      <c r="A5" s="2" t="s">
        <v>1109</v>
      </c>
      <c r="B5" s="2">
        <v>88</v>
      </c>
      <c r="I5" s="2" t="s">
        <v>1109</v>
      </c>
      <c r="J5" s="2">
        <v>88</v>
      </c>
    </row>
    <row r="6" spans="1:12" x14ac:dyDescent="0.45">
      <c r="A6" s="2" t="s">
        <v>1110</v>
      </c>
      <c r="B6" s="2">
        <v>75</v>
      </c>
      <c r="I6" s="2" t="s">
        <v>1110</v>
      </c>
      <c r="J6" s="2">
        <v>75</v>
      </c>
    </row>
    <row r="7" spans="1:12" x14ac:dyDescent="0.45">
      <c r="A7" s="2" t="s">
        <v>1111</v>
      </c>
      <c r="B7" s="2">
        <v>85</v>
      </c>
      <c r="I7" s="2" t="s">
        <v>1111</v>
      </c>
      <c r="J7" s="2">
        <v>85</v>
      </c>
    </row>
    <row r="8" spans="1:12" x14ac:dyDescent="0.45">
      <c r="A8" s="2" t="s">
        <v>1112</v>
      </c>
      <c r="B8" s="2">
        <v>68</v>
      </c>
      <c r="I8" s="2" t="s">
        <v>1112</v>
      </c>
      <c r="J8" s="2">
        <v>68</v>
      </c>
    </row>
    <row r="10" spans="1:12" x14ac:dyDescent="0.45">
      <c r="A10" s="2" t="s">
        <v>89</v>
      </c>
      <c r="D10" s="4" t="s">
        <v>92</v>
      </c>
      <c r="I10" s="2" t="s">
        <v>89</v>
      </c>
      <c r="L10" s="4" t="s">
        <v>92</v>
      </c>
    </row>
    <row r="11" spans="1:12" x14ac:dyDescent="0.45">
      <c r="A11" s="2" t="s">
        <v>90</v>
      </c>
      <c r="B11" s="9">
        <f>STDEV(B2:B8)</f>
        <v>8.824209124146293</v>
      </c>
      <c r="C11" s="9"/>
      <c r="D11" s="8" t="s">
        <v>93</v>
      </c>
      <c r="E11" s="9">
        <f>VAR(B2:B8)</f>
        <v>77.866666666666674</v>
      </c>
      <c r="F11" s="8" t="s">
        <v>94</v>
      </c>
      <c r="I11" s="2" t="s">
        <v>90</v>
      </c>
      <c r="J11" s="9">
        <f>STDEV(J2:J8)</f>
        <v>8.824209124146293</v>
      </c>
      <c r="K11" s="9"/>
      <c r="L11" s="8" t="s">
        <v>93</v>
      </c>
    </row>
    <row r="12" spans="1:12" x14ac:dyDescent="0.45">
      <c r="A12" s="2" t="s">
        <v>262</v>
      </c>
      <c r="B12" s="9">
        <f>_xlfn.STDEV.S(B2:B8)</f>
        <v>8.824209124146293</v>
      </c>
      <c r="C12" s="9"/>
      <c r="D12" s="8" t="s">
        <v>264</v>
      </c>
      <c r="E12" s="2">
        <f>_xlfn.VAR.S(B2:B8)</f>
        <v>77.866666666666674</v>
      </c>
      <c r="F12" s="8" t="s">
        <v>265</v>
      </c>
      <c r="I12" s="2" t="s">
        <v>262</v>
      </c>
      <c r="J12" s="9">
        <f>_xlfn.STDEV.S(J2:J8)</f>
        <v>8.824209124146293</v>
      </c>
      <c r="K12" s="9"/>
      <c r="L12" s="8" t="s">
        <v>264</v>
      </c>
    </row>
    <row r="13" spans="1:12" x14ac:dyDescent="0.45">
      <c r="A13" s="2" t="s">
        <v>91</v>
      </c>
      <c r="B13" s="9">
        <f>STDEVA(B2:B8)</f>
        <v>32.144761848327853</v>
      </c>
      <c r="D13" s="8" t="s">
        <v>95</v>
      </c>
      <c r="E13" s="9">
        <f>VARA(B2:B8)</f>
        <v>1033.2857142857138</v>
      </c>
      <c r="F13" s="8" t="s">
        <v>96</v>
      </c>
      <c r="I13" s="2" t="s">
        <v>91</v>
      </c>
      <c r="J13" s="9">
        <f>STDEVA(J2:J8)</f>
        <v>32.144761848327853</v>
      </c>
      <c r="L13" s="8" t="s">
        <v>95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8"/>
  <sheetViews>
    <sheetView workbookViewId="0">
      <selection activeCell="I1" sqref="I1:K1048576"/>
    </sheetView>
  </sheetViews>
  <sheetFormatPr defaultColWidth="9" defaultRowHeight="16.75" x14ac:dyDescent="0.45"/>
  <cols>
    <col min="1" max="1" width="7.5" style="2" bestFit="1" customWidth="1"/>
    <col min="2" max="3" width="6.2109375" style="2" bestFit="1" customWidth="1"/>
    <col min="4" max="8" width="9" style="2"/>
    <col min="9" max="9" width="7.5" style="2" bestFit="1" customWidth="1"/>
    <col min="10" max="11" width="6.2109375" style="2" bestFit="1" customWidth="1"/>
    <col min="12" max="16384" width="9" style="2"/>
  </cols>
  <sheetData>
    <row r="1" spans="1:11" x14ac:dyDescent="0.45">
      <c r="A1" s="4" t="s">
        <v>86</v>
      </c>
      <c r="B1" s="1" t="s">
        <v>87</v>
      </c>
      <c r="C1" s="1" t="s">
        <v>215</v>
      </c>
      <c r="I1" s="4" t="s">
        <v>86</v>
      </c>
      <c r="J1" s="1" t="s">
        <v>87</v>
      </c>
      <c r="K1" s="1" t="s">
        <v>214</v>
      </c>
    </row>
    <row r="2" spans="1:11" x14ac:dyDescent="0.45">
      <c r="A2" s="2" t="s">
        <v>1106</v>
      </c>
      <c r="B2" s="2">
        <v>88</v>
      </c>
      <c r="C2" s="2">
        <f>RANK(B2,$B$2:$B$8)</f>
        <v>2</v>
      </c>
      <c r="D2" s="2" t="s">
        <v>216</v>
      </c>
      <c r="I2" s="2" t="s">
        <v>1106</v>
      </c>
      <c r="J2" s="2">
        <v>88</v>
      </c>
    </row>
    <row r="3" spans="1:11" x14ac:dyDescent="0.45">
      <c r="A3" s="2" t="s">
        <v>1107</v>
      </c>
      <c r="B3" s="2">
        <v>90</v>
      </c>
      <c r="C3" s="2">
        <f t="shared" ref="C3:C8" si="0">RANK(B3,$B$2:$B$8)</f>
        <v>1</v>
      </c>
      <c r="D3" s="2" t="s">
        <v>80</v>
      </c>
      <c r="I3" s="2" t="s">
        <v>1107</v>
      </c>
      <c r="J3" s="2">
        <v>90</v>
      </c>
    </row>
    <row r="4" spans="1:11" x14ac:dyDescent="0.45">
      <c r="A4" s="2" t="s">
        <v>1108</v>
      </c>
      <c r="B4" s="2">
        <v>85</v>
      </c>
      <c r="C4" s="2">
        <f t="shared" si="0"/>
        <v>4</v>
      </c>
      <c r="D4" s="2" t="s">
        <v>81</v>
      </c>
      <c r="I4" s="2" t="s">
        <v>1108</v>
      </c>
      <c r="J4" s="2">
        <v>85</v>
      </c>
    </row>
    <row r="5" spans="1:11" x14ac:dyDescent="0.45">
      <c r="A5" s="2" t="s">
        <v>1109</v>
      </c>
      <c r="B5" s="2">
        <v>88</v>
      </c>
      <c r="C5" s="2">
        <f t="shared" si="0"/>
        <v>2</v>
      </c>
      <c r="D5" s="2" t="s">
        <v>82</v>
      </c>
      <c r="I5" s="2" t="s">
        <v>1109</v>
      </c>
      <c r="J5" s="2">
        <v>88</v>
      </c>
    </row>
    <row r="6" spans="1:11" x14ac:dyDescent="0.45">
      <c r="A6" s="2" t="s">
        <v>1110</v>
      </c>
      <c r="B6" s="2">
        <v>75</v>
      </c>
      <c r="C6" s="2">
        <f t="shared" si="0"/>
        <v>6</v>
      </c>
      <c r="D6" s="2" t="s">
        <v>83</v>
      </c>
      <c r="I6" s="2" t="s">
        <v>1110</v>
      </c>
      <c r="J6" s="2">
        <v>75</v>
      </c>
    </row>
    <row r="7" spans="1:11" x14ac:dyDescent="0.45">
      <c r="A7" s="2" t="s">
        <v>1111</v>
      </c>
      <c r="B7" s="2">
        <v>85</v>
      </c>
      <c r="C7" s="2">
        <f t="shared" si="0"/>
        <v>4</v>
      </c>
      <c r="D7" s="2" t="s">
        <v>84</v>
      </c>
      <c r="I7" s="2" t="s">
        <v>1111</v>
      </c>
      <c r="J7" s="2">
        <v>85</v>
      </c>
    </row>
    <row r="8" spans="1:11" x14ac:dyDescent="0.45">
      <c r="A8" s="2" t="s">
        <v>1112</v>
      </c>
      <c r="B8" s="2">
        <v>68</v>
      </c>
      <c r="C8" s="2">
        <f t="shared" si="0"/>
        <v>7</v>
      </c>
      <c r="D8" s="2" t="s">
        <v>85</v>
      </c>
      <c r="I8" s="2" t="s">
        <v>1112</v>
      </c>
      <c r="J8" s="2">
        <v>68</v>
      </c>
    </row>
  </sheetData>
  <phoneticPr fontId="2" type="noConversion"/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</sheetPr>
  <dimension ref="A1:J8"/>
  <sheetViews>
    <sheetView workbookViewId="0">
      <selection activeCell="I2" sqref="I2"/>
    </sheetView>
  </sheetViews>
  <sheetFormatPr defaultColWidth="9" defaultRowHeight="16.75" x14ac:dyDescent="0.45"/>
  <cols>
    <col min="1" max="1" width="5.5" style="29" bestFit="1" customWidth="1"/>
    <col min="2" max="8" width="6.5" style="29" bestFit="1" customWidth="1"/>
    <col min="9" max="10" width="5.5" style="29" bestFit="1" customWidth="1"/>
    <col min="11" max="16384" width="9" style="29"/>
  </cols>
  <sheetData>
    <row r="1" spans="1:10" x14ac:dyDescent="0.45">
      <c r="A1" s="37" t="s">
        <v>209</v>
      </c>
      <c r="B1" s="37" t="s">
        <v>210</v>
      </c>
      <c r="C1" s="37" t="s">
        <v>9</v>
      </c>
      <c r="D1" s="37" t="s">
        <v>10</v>
      </c>
      <c r="E1" s="37" t="s">
        <v>11</v>
      </c>
      <c r="F1" s="37" t="s">
        <v>12</v>
      </c>
      <c r="G1" s="37" t="s">
        <v>13</v>
      </c>
      <c r="H1" s="37" t="s">
        <v>14</v>
      </c>
      <c r="I1" s="28" t="s">
        <v>211</v>
      </c>
      <c r="J1" s="37" t="s">
        <v>212</v>
      </c>
    </row>
    <row r="2" spans="1:10" x14ac:dyDescent="0.45">
      <c r="A2" s="37">
        <v>1001</v>
      </c>
      <c r="B2" s="38">
        <v>5</v>
      </c>
      <c r="C2" s="38">
        <v>8</v>
      </c>
      <c r="D2" s="38">
        <v>8</v>
      </c>
      <c r="E2" s="38">
        <v>8</v>
      </c>
      <c r="F2" s="38">
        <v>8</v>
      </c>
      <c r="G2" s="38">
        <v>8</v>
      </c>
      <c r="H2" s="38">
        <v>10</v>
      </c>
      <c r="I2" s="5">
        <f>SUM(B2:H2)-MIN(B2:H2)-MAX(B2:H2)</f>
        <v>40</v>
      </c>
      <c r="J2" s="2">
        <f>RANK(I2,$I$2:$I$8)</f>
        <v>1</v>
      </c>
    </row>
    <row r="3" spans="1:10" x14ac:dyDescent="0.45">
      <c r="A3" s="37">
        <v>1002</v>
      </c>
      <c r="B3" s="38">
        <v>8.6</v>
      </c>
      <c r="C3" s="38">
        <v>9.1999999999999993</v>
      </c>
      <c r="D3" s="38">
        <v>7.8</v>
      </c>
      <c r="E3" s="38">
        <v>8.5</v>
      </c>
      <c r="F3" s="38">
        <v>9.1</v>
      </c>
      <c r="G3" s="38">
        <v>8.8000000000000007</v>
      </c>
      <c r="H3" s="38">
        <v>8.6999999999999993</v>
      </c>
      <c r="I3" s="2"/>
      <c r="J3" s="2"/>
    </row>
    <row r="4" spans="1:10" x14ac:dyDescent="0.45">
      <c r="A4" s="37">
        <v>1025</v>
      </c>
      <c r="B4" s="38">
        <v>7.5</v>
      </c>
      <c r="C4" s="38">
        <v>7.6</v>
      </c>
      <c r="D4" s="38">
        <v>7.4</v>
      </c>
      <c r="E4" s="38">
        <v>7.5</v>
      </c>
      <c r="F4" s="38">
        <v>7.8</v>
      </c>
      <c r="G4" s="38">
        <v>8.1</v>
      </c>
      <c r="H4" s="38">
        <v>9</v>
      </c>
      <c r="I4" s="2"/>
      <c r="J4" s="2"/>
    </row>
    <row r="5" spans="1:10" x14ac:dyDescent="0.45">
      <c r="A5" s="37">
        <v>1026</v>
      </c>
      <c r="B5" s="38">
        <v>9.1</v>
      </c>
      <c r="C5" s="38">
        <v>8.5</v>
      </c>
      <c r="D5" s="38">
        <v>8.6</v>
      </c>
      <c r="E5" s="38">
        <v>8.5</v>
      </c>
      <c r="F5" s="38">
        <v>8.6999999999999993</v>
      </c>
      <c r="G5" s="38">
        <v>9.1999999999999993</v>
      </c>
      <c r="H5" s="38">
        <v>9.6</v>
      </c>
      <c r="I5" s="2"/>
      <c r="J5" s="2"/>
    </row>
    <row r="6" spans="1:10" x14ac:dyDescent="0.45">
      <c r="A6" s="37">
        <v>1034</v>
      </c>
      <c r="B6" s="38">
        <v>6.9</v>
      </c>
      <c r="C6" s="38">
        <v>6.5</v>
      </c>
      <c r="D6" s="38">
        <v>7.3</v>
      </c>
      <c r="E6" s="38">
        <v>7.5</v>
      </c>
      <c r="F6" s="38">
        <v>7.4</v>
      </c>
      <c r="G6" s="38">
        <v>6.5</v>
      </c>
      <c r="H6" s="38">
        <v>8.1</v>
      </c>
      <c r="I6" s="2"/>
      <c r="J6" s="2"/>
    </row>
    <row r="7" spans="1:10" x14ac:dyDescent="0.45">
      <c r="A7" s="37">
        <v>1037</v>
      </c>
      <c r="B7" s="38">
        <v>8</v>
      </c>
      <c r="C7" s="38">
        <v>8.1999999999999993</v>
      </c>
      <c r="D7" s="38">
        <v>7.6</v>
      </c>
      <c r="E7" s="38">
        <v>8.5</v>
      </c>
      <c r="F7" s="38">
        <v>6.5</v>
      </c>
      <c r="G7" s="38">
        <v>7.2</v>
      </c>
      <c r="H7" s="38">
        <v>7.3</v>
      </c>
      <c r="I7" s="2"/>
      <c r="J7" s="2"/>
    </row>
    <row r="8" spans="1:10" x14ac:dyDescent="0.45">
      <c r="A8" s="37">
        <v>1102</v>
      </c>
      <c r="B8" s="38">
        <v>8</v>
      </c>
      <c r="C8" s="38">
        <v>9.1</v>
      </c>
      <c r="D8" s="38">
        <v>7.8</v>
      </c>
      <c r="E8" s="38">
        <v>8.6999999999999993</v>
      </c>
      <c r="F8" s="38">
        <v>7.4</v>
      </c>
      <c r="G8" s="38">
        <v>8.6</v>
      </c>
      <c r="H8" s="38">
        <v>7.5</v>
      </c>
      <c r="I8" s="2"/>
      <c r="J8" s="2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H8"/>
  <sheetViews>
    <sheetView workbookViewId="0">
      <selection activeCell="F1" sqref="F1:H1048576"/>
    </sheetView>
  </sheetViews>
  <sheetFormatPr defaultRowHeight="15.45" x14ac:dyDescent="0.4"/>
  <cols>
    <col min="2" max="2" width="6" bestFit="1" customWidth="1"/>
    <col min="3" max="3" width="8.140625" customWidth="1"/>
    <col min="7" max="7" width="6" bestFit="1" customWidth="1"/>
  </cols>
  <sheetData>
    <row r="1" spans="1:8" ht="16.75" x14ac:dyDescent="0.45">
      <c r="A1" s="4" t="s">
        <v>86</v>
      </c>
      <c r="B1" s="1" t="s">
        <v>240</v>
      </c>
      <c r="C1" s="1" t="s">
        <v>214</v>
      </c>
      <c r="F1" s="4" t="s">
        <v>86</v>
      </c>
      <c r="G1" s="1" t="s">
        <v>240</v>
      </c>
      <c r="H1" s="1" t="s">
        <v>214</v>
      </c>
    </row>
    <row r="2" spans="1:8" ht="16.75" x14ac:dyDescent="0.45">
      <c r="A2" s="2" t="s">
        <v>1106</v>
      </c>
      <c r="B2" s="2">
        <v>69</v>
      </c>
      <c r="C2" s="2">
        <f>RANK(B2,$B$2:$B$8,1)</f>
        <v>2</v>
      </c>
      <c r="F2" s="2" t="s">
        <v>1106</v>
      </c>
      <c r="G2" s="2">
        <v>69</v>
      </c>
      <c r="H2" s="2"/>
    </row>
    <row r="3" spans="1:8" ht="16.75" x14ac:dyDescent="0.45">
      <c r="A3" s="2" t="s">
        <v>1107</v>
      </c>
      <c r="B3" s="2">
        <v>72</v>
      </c>
      <c r="C3" s="2">
        <f t="shared" ref="C3:C8" si="0">RANK(B3,$B$2:$B$8,1)</f>
        <v>5</v>
      </c>
      <c r="F3" s="2" t="s">
        <v>1107</v>
      </c>
      <c r="G3" s="2">
        <v>72</v>
      </c>
      <c r="H3" s="2"/>
    </row>
    <row r="4" spans="1:8" ht="16.75" x14ac:dyDescent="0.45">
      <c r="A4" s="2" t="s">
        <v>1108</v>
      </c>
      <c r="B4" s="2">
        <v>70</v>
      </c>
      <c r="C4" s="2">
        <f t="shared" si="0"/>
        <v>3</v>
      </c>
      <c r="F4" s="2" t="s">
        <v>1108</v>
      </c>
      <c r="G4" s="2">
        <v>70</v>
      </c>
      <c r="H4" s="2"/>
    </row>
    <row r="5" spans="1:8" ht="16.75" x14ac:dyDescent="0.45">
      <c r="A5" s="2" t="s">
        <v>1109</v>
      </c>
      <c r="B5" s="2">
        <v>78</v>
      </c>
      <c r="C5" s="2">
        <f t="shared" si="0"/>
        <v>7</v>
      </c>
      <c r="F5" s="2" t="s">
        <v>1109</v>
      </c>
      <c r="G5" s="2">
        <v>78</v>
      </c>
      <c r="H5" s="2"/>
    </row>
    <row r="6" spans="1:8" ht="16.75" x14ac:dyDescent="0.45">
      <c r="A6" s="2" t="s">
        <v>1110</v>
      </c>
      <c r="B6" s="2">
        <v>72</v>
      </c>
      <c r="C6" s="2">
        <f t="shared" si="0"/>
        <v>5</v>
      </c>
      <c r="F6" s="2" t="s">
        <v>1110</v>
      </c>
      <c r="G6" s="2">
        <v>72</v>
      </c>
      <c r="H6" s="2"/>
    </row>
    <row r="7" spans="1:8" ht="16.75" x14ac:dyDescent="0.45">
      <c r="A7" s="2" t="s">
        <v>1111</v>
      </c>
      <c r="B7" s="2">
        <v>71</v>
      </c>
      <c r="C7" s="2">
        <f t="shared" si="0"/>
        <v>4</v>
      </c>
      <c r="F7" s="2" t="s">
        <v>1111</v>
      </c>
      <c r="G7" s="2">
        <v>71</v>
      </c>
      <c r="H7" s="2"/>
    </row>
    <row r="8" spans="1:8" ht="16.75" x14ac:dyDescent="0.45">
      <c r="A8" s="2" t="s">
        <v>1112</v>
      </c>
      <c r="B8" s="2">
        <v>68</v>
      </c>
      <c r="C8" s="2">
        <f t="shared" si="0"/>
        <v>1</v>
      </c>
      <c r="F8" s="2" t="s">
        <v>1112</v>
      </c>
      <c r="G8" s="2">
        <v>68</v>
      </c>
      <c r="H8" s="2"/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H8"/>
  <sheetViews>
    <sheetView workbookViewId="0">
      <selection activeCell="F1" sqref="F1:H1048576"/>
    </sheetView>
  </sheetViews>
  <sheetFormatPr defaultRowHeight="15.45" x14ac:dyDescent="0.4"/>
  <cols>
    <col min="2" max="2" width="7.35546875" customWidth="1"/>
    <col min="7" max="7" width="7.35546875" customWidth="1"/>
  </cols>
  <sheetData>
    <row r="1" spans="1:8" ht="16.75" x14ac:dyDescent="0.45">
      <c r="A1" s="4" t="s">
        <v>86</v>
      </c>
      <c r="B1" s="1" t="s">
        <v>87</v>
      </c>
      <c r="C1" s="1" t="s">
        <v>214</v>
      </c>
      <c r="F1" s="4" t="s">
        <v>86</v>
      </c>
      <c r="G1" s="1" t="s">
        <v>87</v>
      </c>
      <c r="H1" s="1" t="s">
        <v>214</v>
      </c>
    </row>
    <row r="2" spans="1:8" ht="16.75" x14ac:dyDescent="0.45">
      <c r="A2" s="2" t="s">
        <v>1106</v>
      </c>
      <c r="B2" s="2">
        <v>88</v>
      </c>
      <c r="C2" s="2">
        <f>_xlfn.RANK.EQ(B2,$B$2:$B$8)</f>
        <v>4</v>
      </c>
      <c r="F2" s="2" t="s">
        <v>1106</v>
      </c>
      <c r="G2" s="2">
        <v>88</v>
      </c>
      <c r="H2" s="2"/>
    </row>
    <row r="3" spans="1:8" ht="16.75" x14ac:dyDescent="0.45">
      <c r="A3" s="2" t="s">
        <v>1107</v>
      </c>
      <c r="B3" s="2">
        <v>90</v>
      </c>
      <c r="C3" s="2">
        <f t="shared" ref="C3:C8" si="0">_xlfn.RANK.EQ(B3,$B$2:$B$8)</f>
        <v>3</v>
      </c>
      <c r="F3" s="2" t="s">
        <v>1107</v>
      </c>
      <c r="G3" s="2">
        <v>90</v>
      </c>
      <c r="H3" s="2"/>
    </row>
    <row r="4" spans="1:8" ht="16.75" x14ac:dyDescent="0.45">
      <c r="A4" s="2" t="s">
        <v>1108</v>
      </c>
      <c r="B4" s="2">
        <v>91</v>
      </c>
      <c r="C4" s="2">
        <f t="shared" si="0"/>
        <v>1</v>
      </c>
      <c r="F4" s="2" t="s">
        <v>1108</v>
      </c>
      <c r="G4" s="2">
        <v>91</v>
      </c>
      <c r="H4" s="2"/>
    </row>
    <row r="5" spans="1:8" ht="16.75" x14ac:dyDescent="0.45">
      <c r="A5" s="2" t="s">
        <v>1109</v>
      </c>
      <c r="B5" s="2">
        <v>91</v>
      </c>
      <c r="C5" s="2">
        <f t="shared" si="0"/>
        <v>1</v>
      </c>
      <c r="F5" s="2" t="s">
        <v>1109</v>
      </c>
      <c r="G5" s="2">
        <v>91</v>
      </c>
      <c r="H5" s="2"/>
    </row>
    <row r="6" spans="1:8" ht="16.75" x14ac:dyDescent="0.45">
      <c r="A6" s="2" t="s">
        <v>1110</v>
      </c>
      <c r="B6" s="2">
        <v>75</v>
      </c>
      <c r="C6" s="2">
        <f t="shared" si="0"/>
        <v>6</v>
      </c>
      <c r="F6" s="2" t="s">
        <v>1110</v>
      </c>
      <c r="G6" s="2">
        <v>75</v>
      </c>
      <c r="H6" s="2"/>
    </row>
    <row r="7" spans="1:8" ht="16.75" x14ac:dyDescent="0.45">
      <c r="A7" s="2" t="s">
        <v>1111</v>
      </c>
      <c r="B7" s="2">
        <v>85</v>
      </c>
      <c r="C7" s="2">
        <f t="shared" si="0"/>
        <v>5</v>
      </c>
      <c r="F7" s="2" t="s">
        <v>1111</v>
      </c>
      <c r="G7" s="2">
        <v>85</v>
      </c>
      <c r="H7" s="2"/>
    </row>
    <row r="8" spans="1:8" ht="16.75" x14ac:dyDescent="0.45">
      <c r="A8" s="2" t="s">
        <v>1112</v>
      </c>
      <c r="B8" s="2">
        <v>68</v>
      </c>
      <c r="C8" s="2">
        <f t="shared" si="0"/>
        <v>7</v>
      </c>
      <c r="F8" s="2" t="s">
        <v>1112</v>
      </c>
      <c r="G8" s="2">
        <v>68</v>
      </c>
      <c r="H8" s="2"/>
    </row>
  </sheetData>
  <phoneticPr fontId="2" type="noConversion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H8"/>
  <sheetViews>
    <sheetView workbookViewId="0">
      <selection activeCell="F1" sqref="F1:H1048576"/>
    </sheetView>
  </sheetViews>
  <sheetFormatPr defaultRowHeight="15.45" x14ac:dyDescent="0.4"/>
  <cols>
    <col min="2" max="2" width="7.35546875" customWidth="1"/>
    <col min="7" max="7" width="7.35546875" customWidth="1"/>
  </cols>
  <sheetData>
    <row r="1" spans="1:8" ht="16.75" x14ac:dyDescent="0.45">
      <c r="A1" s="4" t="s">
        <v>86</v>
      </c>
      <c r="B1" s="1" t="s">
        <v>87</v>
      </c>
      <c r="C1" s="1" t="s">
        <v>214</v>
      </c>
      <c r="F1" s="4" t="s">
        <v>86</v>
      </c>
      <c r="G1" s="1" t="s">
        <v>87</v>
      </c>
      <c r="H1" s="1" t="s">
        <v>214</v>
      </c>
    </row>
    <row r="2" spans="1:8" ht="16.75" x14ac:dyDescent="0.45">
      <c r="A2" s="2" t="s">
        <v>1106</v>
      </c>
      <c r="B2" s="2">
        <v>88</v>
      </c>
      <c r="C2" s="2">
        <f>_xlfn.RANK.AVG(B2,$B$2:$B$8)</f>
        <v>4</v>
      </c>
      <c r="F2" s="2" t="s">
        <v>1106</v>
      </c>
      <c r="G2" s="2">
        <v>88</v>
      </c>
      <c r="H2" s="2"/>
    </row>
    <row r="3" spans="1:8" ht="16.75" x14ac:dyDescent="0.45">
      <c r="A3" s="2" t="s">
        <v>1107</v>
      </c>
      <c r="B3" s="2">
        <v>90</v>
      </c>
      <c r="C3" s="2">
        <f t="shared" ref="C3:C8" si="0">_xlfn.RANK.AVG(B3,$B$2:$B$8)</f>
        <v>3</v>
      </c>
      <c r="F3" s="2" t="s">
        <v>1107</v>
      </c>
      <c r="G3" s="2">
        <v>90</v>
      </c>
      <c r="H3" s="2"/>
    </row>
    <row r="4" spans="1:8" ht="16.75" x14ac:dyDescent="0.45">
      <c r="A4" s="2" t="s">
        <v>1108</v>
      </c>
      <c r="B4" s="2">
        <v>91</v>
      </c>
      <c r="C4" s="2">
        <f t="shared" si="0"/>
        <v>1.5</v>
      </c>
      <c r="F4" s="2" t="s">
        <v>1108</v>
      </c>
      <c r="G4" s="2">
        <v>91</v>
      </c>
      <c r="H4" s="2"/>
    </row>
    <row r="5" spans="1:8" ht="16.75" x14ac:dyDescent="0.45">
      <c r="A5" s="2" t="s">
        <v>1109</v>
      </c>
      <c r="B5" s="2">
        <v>91</v>
      </c>
      <c r="C5" s="2">
        <f t="shared" si="0"/>
        <v>1.5</v>
      </c>
      <c r="F5" s="2" t="s">
        <v>1109</v>
      </c>
      <c r="G5" s="2">
        <v>91</v>
      </c>
      <c r="H5" s="2"/>
    </row>
    <row r="6" spans="1:8" ht="16.75" x14ac:dyDescent="0.45">
      <c r="A6" s="2" t="s">
        <v>1110</v>
      </c>
      <c r="B6" s="2">
        <v>75</v>
      </c>
      <c r="C6" s="2">
        <f t="shared" si="0"/>
        <v>6</v>
      </c>
      <c r="F6" s="2" t="s">
        <v>1110</v>
      </c>
      <c r="G6" s="2">
        <v>75</v>
      </c>
      <c r="H6" s="2"/>
    </row>
    <row r="7" spans="1:8" ht="16.75" x14ac:dyDescent="0.45">
      <c r="A7" s="2" t="s">
        <v>1111</v>
      </c>
      <c r="B7" s="2">
        <v>85</v>
      </c>
      <c r="C7" s="2">
        <f t="shared" si="0"/>
        <v>5</v>
      </c>
      <c r="F7" s="2" t="s">
        <v>1111</v>
      </c>
      <c r="G7" s="2">
        <v>85</v>
      </c>
      <c r="H7" s="2"/>
    </row>
    <row r="8" spans="1:8" ht="16.75" x14ac:dyDescent="0.45">
      <c r="A8" s="2" t="s">
        <v>1112</v>
      </c>
      <c r="B8" s="2">
        <v>68</v>
      </c>
      <c r="C8" s="2">
        <f t="shared" si="0"/>
        <v>7</v>
      </c>
      <c r="F8" s="2" t="s">
        <v>1112</v>
      </c>
      <c r="G8" s="2">
        <v>68</v>
      </c>
      <c r="H8" s="2"/>
    </row>
  </sheetData>
  <phoneticPr fontId="2" type="noConversion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01"/>
  <sheetViews>
    <sheetView workbookViewId="0">
      <selection activeCell="G2" sqref="G2"/>
    </sheetView>
  </sheetViews>
  <sheetFormatPr defaultColWidth="9" defaultRowHeight="16.75" x14ac:dyDescent="0.4"/>
  <cols>
    <col min="1" max="1" width="6" style="46" bestFit="1" customWidth="1"/>
    <col min="2" max="2" width="10.5" style="46" bestFit="1" customWidth="1"/>
    <col min="3" max="3" width="6.2109375" style="46" bestFit="1" customWidth="1"/>
    <col min="4" max="4" width="6" style="46" customWidth="1"/>
    <col min="5" max="5" width="6" style="46" bestFit="1" customWidth="1"/>
    <col min="6" max="6" width="10.2109375" style="46" bestFit="1" customWidth="1"/>
    <col min="7" max="7" width="6" style="46" bestFit="1" customWidth="1"/>
    <col min="8" max="8" width="9" style="46"/>
    <col min="9" max="13" width="4" style="46" customWidth="1"/>
    <col min="14" max="14" width="6" style="46" bestFit="1" customWidth="1"/>
    <col min="15" max="15" width="10.5" style="46" bestFit="1" customWidth="1"/>
    <col min="16" max="16" width="6.2109375" style="46" bestFit="1" customWidth="1"/>
    <col min="17" max="17" width="9" style="46"/>
    <col min="18" max="18" width="6" style="46" bestFit="1" customWidth="1"/>
    <col min="19" max="19" width="10.2109375" style="46" bestFit="1" customWidth="1"/>
    <col min="20" max="21" width="6" style="46" bestFit="1" customWidth="1"/>
    <col min="22" max="16384" width="9" style="46"/>
  </cols>
  <sheetData>
    <row r="1" spans="1:21" x14ac:dyDescent="0.4">
      <c r="A1" s="45" t="s">
        <v>266</v>
      </c>
      <c r="B1" s="45" t="s">
        <v>267</v>
      </c>
      <c r="C1" s="45" t="s">
        <v>283</v>
      </c>
      <c r="E1" s="45" t="s">
        <v>269</v>
      </c>
      <c r="F1" s="45" t="s">
        <v>267</v>
      </c>
      <c r="G1" s="47" t="s">
        <v>270</v>
      </c>
      <c r="H1" s="47" t="s">
        <v>271</v>
      </c>
      <c r="N1" s="45" t="s">
        <v>266</v>
      </c>
      <c r="O1" s="45" t="s">
        <v>267</v>
      </c>
      <c r="P1" s="45" t="s">
        <v>268</v>
      </c>
      <c r="R1" s="45" t="s">
        <v>269</v>
      </c>
      <c r="S1" s="45" t="s">
        <v>267</v>
      </c>
      <c r="T1" s="47" t="s">
        <v>270</v>
      </c>
      <c r="U1" s="47" t="s">
        <v>271</v>
      </c>
    </row>
    <row r="2" spans="1:21" x14ac:dyDescent="0.4">
      <c r="A2" s="46">
        <v>1</v>
      </c>
      <c r="B2" s="46">
        <v>1</v>
      </c>
      <c r="C2" s="46">
        <v>2</v>
      </c>
      <c r="E2" s="45">
        <v>1</v>
      </c>
      <c r="F2" s="48" t="s">
        <v>272</v>
      </c>
      <c r="G2" s="46">
        <f t="array" ref="G2:G6">FREQUENCY(B2:B201,E2:E6)</f>
        <v>116</v>
      </c>
      <c r="H2" s="50">
        <f>G2/$G$7</f>
        <v>0.57999999999999996</v>
      </c>
      <c r="N2" s="46">
        <v>1</v>
      </c>
      <c r="O2" s="46">
        <v>1</v>
      </c>
      <c r="P2" s="46">
        <v>2</v>
      </c>
      <c r="R2" s="45">
        <v>1</v>
      </c>
      <c r="S2" s="48" t="s">
        <v>272</v>
      </c>
    </row>
    <row r="3" spans="1:21" x14ac:dyDescent="0.4">
      <c r="A3" s="46">
        <v>2</v>
      </c>
      <c r="B3" s="46">
        <v>1</v>
      </c>
      <c r="C3" s="46">
        <v>1</v>
      </c>
      <c r="E3" s="45">
        <v>2</v>
      </c>
      <c r="F3" s="46" t="s">
        <v>273</v>
      </c>
      <c r="G3" s="46">
        <v>31</v>
      </c>
      <c r="H3" s="50">
        <f t="shared" ref="H3:H7" si="0">G3/$G$7</f>
        <v>0.155</v>
      </c>
      <c r="N3" s="46">
        <v>2</v>
      </c>
      <c r="O3" s="46">
        <v>1</v>
      </c>
      <c r="P3" s="46">
        <v>1</v>
      </c>
      <c r="R3" s="45">
        <v>2</v>
      </c>
      <c r="S3" s="46" t="s">
        <v>273</v>
      </c>
    </row>
    <row r="4" spans="1:21" x14ac:dyDescent="0.4">
      <c r="A4" s="46">
        <v>3</v>
      </c>
      <c r="B4" s="46">
        <v>1</v>
      </c>
      <c r="C4" s="46">
        <v>1</v>
      </c>
      <c r="E4" s="45">
        <v>3</v>
      </c>
      <c r="F4" s="46" t="s">
        <v>274</v>
      </c>
      <c r="G4" s="46">
        <v>20</v>
      </c>
      <c r="H4" s="50">
        <f t="shared" si="0"/>
        <v>0.1</v>
      </c>
      <c r="N4" s="46">
        <v>3</v>
      </c>
      <c r="O4" s="46">
        <v>1</v>
      </c>
      <c r="P4" s="46">
        <v>1</v>
      </c>
      <c r="R4" s="45">
        <v>3</v>
      </c>
      <c r="S4" s="46" t="s">
        <v>274</v>
      </c>
    </row>
    <row r="5" spans="1:21" x14ac:dyDescent="0.4">
      <c r="A5" s="46">
        <v>4</v>
      </c>
      <c r="B5" s="46">
        <v>2</v>
      </c>
      <c r="C5" s="46">
        <v>2</v>
      </c>
      <c r="E5" s="45">
        <v>4</v>
      </c>
      <c r="F5" s="48" t="s">
        <v>275</v>
      </c>
      <c r="G5" s="46">
        <v>13</v>
      </c>
      <c r="H5" s="50">
        <f t="shared" si="0"/>
        <v>6.5000000000000002E-2</v>
      </c>
      <c r="N5" s="46">
        <v>4</v>
      </c>
      <c r="O5" s="46">
        <v>2</v>
      </c>
      <c r="P5" s="46">
        <v>2</v>
      </c>
      <c r="R5" s="45">
        <v>4</v>
      </c>
      <c r="S5" s="48" t="s">
        <v>275</v>
      </c>
    </row>
    <row r="6" spans="1:21" x14ac:dyDescent="0.4">
      <c r="A6" s="46">
        <v>5</v>
      </c>
      <c r="B6" s="46">
        <v>1</v>
      </c>
      <c r="C6" s="46">
        <v>1</v>
      </c>
      <c r="E6" s="45">
        <v>5</v>
      </c>
      <c r="F6" s="46" t="s">
        <v>276</v>
      </c>
      <c r="G6" s="46">
        <v>20</v>
      </c>
      <c r="H6" s="50">
        <f t="shared" si="0"/>
        <v>0.1</v>
      </c>
      <c r="N6" s="46">
        <v>5</v>
      </c>
      <c r="O6" s="46">
        <v>1</v>
      </c>
      <c r="P6" s="46">
        <v>1</v>
      </c>
      <c r="R6" s="45">
        <v>5</v>
      </c>
      <c r="S6" s="46" t="s">
        <v>276</v>
      </c>
    </row>
    <row r="7" spans="1:21" x14ac:dyDescent="0.4">
      <c r="A7" s="46">
        <v>6</v>
      </c>
      <c r="B7" s="46">
        <v>2</v>
      </c>
      <c r="C7" s="46">
        <v>1</v>
      </c>
      <c r="F7" s="45" t="s">
        <v>277</v>
      </c>
      <c r="G7" s="46">
        <f>SUM(G2:G6)</f>
        <v>200</v>
      </c>
      <c r="H7" s="50">
        <f t="shared" si="0"/>
        <v>1</v>
      </c>
      <c r="N7" s="46">
        <v>6</v>
      </c>
      <c r="O7" s="46">
        <v>2</v>
      </c>
      <c r="P7" s="46">
        <v>1</v>
      </c>
      <c r="S7" s="45" t="s">
        <v>277</v>
      </c>
    </row>
    <row r="8" spans="1:21" x14ac:dyDescent="0.4">
      <c r="A8" s="46">
        <v>7</v>
      </c>
      <c r="B8" s="46">
        <v>1</v>
      </c>
      <c r="C8" s="46">
        <v>2</v>
      </c>
      <c r="N8" s="46">
        <v>7</v>
      </c>
      <c r="O8" s="46">
        <v>1</v>
      </c>
      <c r="P8" s="46">
        <v>2</v>
      </c>
    </row>
    <row r="9" spans="1:21" x14ac:dyDescent="0.4">
      <c r="A9" s="46">
        <v>8</v>
      </c>
      <c r="B9" s="46">
        <v>1</v>
      </c>
      <c r="C9" s="46">
        <v>2</v>
      </c>
      <c r="N9" s="46">
        <v>8</v>
      </c>
      <c r="O9" s="46">
        <v>1</v>
      </c>
      <c r="P9" s="46">
        <v>2</v>
      </c>
    </row>
    <row r="10" spans="1:21" x14ac:dyDescent="0.4">
      <c r="A10" s="46">
        <v>9</v>
      </c>
      <c r="B10" s="46">
        <v>3</v>
      </c>
      <c r="C10" s="46">
        <v>2</v>
      </c>
      <c r="N10" s="46">
        <v>9</v>
      </c>
      <c r="O10" s="46">
        <v>3</v>
      </c>
      <c r="P10" s="46">
        <v>2</v>
      </c>
    </row>
    <row r="11" spans="1:21" x14ac:dyDescent="0.4">
      <c r="A11" s="46">
        <v>10</v>
      </c>
      <c r="B11" s="46">
        <v>1</v>
      </c>
      <c r="C11" s="46">
        <v>2</v>
      </c>
      <c r="N11" s="46">
        <v>10</v>
      </c>
      <c r="O11" s="46">
        <v>1</v>
      </c>
      <c r="P11" s="46">
        <v>2</v>
      </c>
    </row>
    <row r="12" spans="1:21" x14ac:dyDescent="0.4">
      <c r="A12" s="46">
        <v>11</v>
      </c>
      <c r="B12" s="46">
        <v>2</v>
      </c>
      <c r="C12" s="46">
        <v>2</v>
      </c>
      <c r="N12" s="46">
        <v>11</v>
      </c>
      <c r="O12" s="46">
        <v>2</v>
      </c>
      <c r="P12" s="46">
        <v>2</v>
      </c>
    </row>
    <row r="13" spans="1:21" x14ac:dyDescent="0.4">
      <c r="A13" s="46">
        <v>12</v>
      </c>
      <c r="B13" s="46">
        <v>5</v>
      </c>
      <c r="C13" s="46">
        <v>1</v>
      </c>
      <c r="N13" s="46">
        <v>12</v>
      </c>
      <c r="O13" s="46">
        <v>5</v>
      </c>
      <c r="P13" s="46">
        <v>1</v>
      </c>
    </row>
    <row r="14" spans="1:21" x14ac:dyDescent="0.4">
      <c r="A14" s="46">
        <v>13</v>
      </c>
      <c r="B14" s="46">
        <v>5</v>
      </c>
      <c r="C14" s="46">
        <v>1</v>
      </c>
      <c r="N14" s="46">
        <v>13</v>
      </c>
      <c r="O14" s="46">
        <v>5</v>
      </c>
      <c r="P14" s="46">
        <v>1</v>
      </c>
    </row>
    <row r="15" spans="1:21" x14ac:dyDescent="0.4">
      <c r="A15" s="46">
        <v>14</v>
      </c>
      <c r="B15" s="46">
        <v>2</v>
      </c>
      <c r="C15" s="46">
        <v>1</v>
      </c>
      <c r="N15" s="46">
        <v>14</v>
      </c>
      <c r="O15" s="46">
        <v>2</v>
      </c>
      <c r="P15" s="46">
        <v>1</v>
      </c>
    </row>
    <row r="16" spans="1:21" x14ac:dyDescent="0.4">
      <c r="A16" s="46">
        <v>15</v>
      </c>
      <c r="B16" s="46">
        <v>1</v>
      </c>
      <c r="C16" s="46">
        <v>1</v>
      </c>
      <c r="N16" s="46">
        <v>15</v>
      </c>
      <c r="O16" s="46">
        <v>1</v>
      </c>
      <c r="P16" s="46">
        <v>1</v>
      </c>
    </row>
    <row r="17" spans="1:16" x14ac:dyDescent="0.4">
      <c r="A17" s="46">
        <v>16</v>
      </c>
      <c r="B17" s="46">
        <v>1</v>
      </c>
      <c r="C17" s="46">
        <v>2</v>
      </c>
      <c r="N17" s="46">
        <v>16</v>
      </c>
      <c r="O17" s="46">
        <v>1</v>
      </c>
      <c r="P17" s="46">
        <v>2</v>
      </c>
    </row>
    <row r="18" spans="1:16" x14ac:dyDescent="0.4">
      <c r="A18" s="46">
        <v>17</v>
      </c>
      <c r="B18" s="46">
        <v>2</v>
      </c>
      <c r="C18" s="46">
        <v>2</v>
      </c>
      <c r="N18" s="46">
        <v>17</v>
      </c>
      <c r="O18" s="46">
        <v>2</v>
      </c>
      <c r="P18" s="46">
        <v>2</v>
      </c>
    </row>
    <row r="19" spans="1:16" x14ac:dyDescent="0.4">
      <c r="A19" s="46">
        <v>18</v>
      </c>
      <c r="B19" s="46">
        <v>1</v>
      </c>
      <c r="C19" s="46">
        <v>2</v>
      </c>
      <c r="N19" s="46">
        <v>18</v>
      </c>
      <c r="O19" s="46">
        <v>1</v>
      </c>
      <c r="P19" s="46">
        <v>2</v>
      </c>
    </row>
    <row r="20" spans="1:16" x14ac:dyDescent="0.4">
      <c r="A20" s="46">
        <v>19</v>
      </c>
      <c r="B20" s="46">
        <v>1</v>
      </c>
      <c r="C20" s="46">
        <v>1</v>
      </c>
      <c r="N20" s="46">
        <v>19</v>
      </c>
      <c r="O20" s="46">
        <v>1</v>
      </c>
      <c r="P20" s="46">
        <v>1</v>
      </c>
    </row>
    <row r="21" spans="1:16" x14ac:dyDescent="0.4">
      <c r="A21" s="46">
        <v>20</v>
      </c>
      <c r="B21" s="46">
        <v>2</v>
      </c>
      <c r="C21" s="46">
        <v>2</v>
      </c>
      <c r="N21" s="46">
        <v>20</v>
      </c>
      <c r="O21" s="46">
        <v>2</v>
      </c>
      <c r="P21" s="46">
        <v>2</v>
      </c>
    </row>
    <row r="22" spans="1:16" x14ac:dyDescent="0.4">
      <c r="A22" s="46">
        <v>21</v>
      </c>
      <c r="B22" s="46">
        <v>2</v>
      </c>
      <c r="C22" s="46">
        <v>2</v>
      </c>
      <c r="N22" s="46">
        <v>21</v>
      </c>
      <c r="O22" s="46">
        <v>2</v>
      </c>
      <c r="P22" s="46">
        <v>2</v>
      </c>
    </row>
    <row r="23" spans="1:16" x14ac:dyDescent="0.4">
      <c r="A23" s="46">
        <v>22</v>
      </c>
      <c r="B23" s="46">
        <v>3</v>
      </c>
      <c r="C23" s="46">
        <v>1</v>
      </c>
      <c r="N23" s="46">
        <v>22</v>
      </c>
      <c r="O23" s="46">
        <v>3</v>
      </c>
      <c r="P23" s="46">
        <v>1</v>
      </c>
    </row>
    <row r="24" spans="1:16" x14ac:dyDescent="0.4">
      <c r="A24" s="46">
        <v>23</v>
      </c>
      <c r="B24" s="46">
        <v>2</v>
      </c>
      <c r="C24" s="46">
        <v>2</v>
      </c>
      <c r="N24" s="46">
        <v>23</v>
      </c>
      <c r="O24" s="46">
        <v>2</v>
      </c>
      <c r="P24" s="46">
        <v>2</v>
      </c>
    </row>
    <row r="25" spans="1:16" x14ac:dyDescent="0.4">
      <c r="A25" s="46">
        <v>24</v>
      </c>
      <c r="B25" s="46">
        <v>1</v>
      </c>
      <c r="C25" s="46">
        <v>1</v>
      </c>
      <c r="N25" s="46">
        <v>24</v>
      </c>
      <c r="O25" s="46">
        <v>1</v>
      </c>
      <c r="P25" s="46">
        <v>1</v>
      </c>
    </row>
    <row r="26" spans="1:16" x14ac:dyDescent="0.4">
      <c r="A26" s="46">
        <v>25</v>
      </c>
      <c r="B26" s="46">
        <v>1</v>
      </c>
      <c r="C26" s="46">
        <v>1</v>
      </c>
      <c r="N26" s="46">
        <v>25</v>
      </c>
      <c r="O26" s="46">
        <v>1</v>
      </c>
      <c r="P26" s="46">
        <v>1</v>
      </c>
    </row>
    <row r="27" spans="1:16" x14ac:dyDescent="0.4">
      <c r="A27" s="46">
        <v>26</v>
      </c>
      <c r="B27" s="46">
        <v>2</v>
      </c>
      <c r="C27" s="46">
        <v>1</v>
      </c>
      <c r="N27" s="46">
        <v>26</v>
      </c>
      <c r="O27" s="46">
        <v>2</v>
      </c>
      <c r="P27" s="46">
        <v>1</v>
      </c>
    </row>
    <row r="28" spans="1:16" x14ac:dyDescent="0.4">
      <c r="A28" s="46">
        <v>27</v>
      </c>
      <c r="B28" s="46">
        <v>4</v>
      </c>
      <c r="C28" s="46">
        <v>1</v>
      </c>
      <c r="N28" s="46">
        <v>27</v>
      </c>
      <c r="O28" s="46">
        <v>4</v>
      </c>
      <c r="P28" s="46">
        <v>1</v>
      </c>
    </row>
    <row r="29" spans="1:16" x14ac:dyDescent="0.4">
      <c r="A29" s="46">
        <v>28</v>
      </c>
      <c r="B29" s="46">
        <v>2</v>
      </c>
      <c r="C29" s="46">
        <v>1</v>
      </c>
      <c r="N29" s="46">
        <v>28</v>
      </c>
      <c r="O29" s="46">
        <v>2</v>
      </c>
      <c r="P29" s="46">
        <v>1</v>
      </c>
    </row>
    <row r="30" spans="1:16" x14ac:dyDescent="0.4">
      <c r="A30" s="46">
        <v>29</v>
      </c>
      <c r="B30" s="46">
        <v>2</v>
      </c>
      <c r="C30" s="46">
        <v>2</v>
      </c>
      <c r="N30" s="46">
        <v>29</v>
      </c>
      <c r="O30" s="46">
        <v>2</v>
      </c>
      <c r="P30" s="46">
        <v>2</v>
      </c>
    </row>
    <row r="31" spans="1:16" x14ac:dyDescent="0.4">
      <c r="A31" s="46">
        <v>30</v>
      </c>
      <c r="B31" s="46">
        <v>1</v>
      </c>
      <c r="C31" s="46">
        <v>2</v>
      </c>
      <c r="N31" s="46">
        <v>30</v>
      </c>
      <c r="O31" s="46">
        <v>1</v>
      </c>
      <c r="P31" s="46">
        <v>2</v>
      </c>
    </row>
    <row r="32" spans="1:16" x14ac:dyDescent="0.4">
      <c r="A32" s="46">
        <v>31</v>
      </c>
      <c r="B32" s="46">
        <v>2</v>
      </c>
      <c r="C32" s="46">
        <v>2</v>
      </c>
      <c r="N32" s="46">
        <v>31</v>
      </c>
      <c r="O32" s="46">
        <v>2</v>
      </c>
      <c r="P32" s="46">
        <v>2</v>
      </c>
    </row>
    <row r="33" spans="1:16" x14ac:dyDescent="0.4">
      <c r="A33" s="46">
        <v>32</v>
      </c>
      <c r="B33" s="46">
        <v>4</v>
      </c>
      <c r="C33" s="46">
        <v>2</v>
      </c>
      <c r="N33" s="46">
        <v>32</v>
      </c>
      <c r="O33" s="46">
        <v>4</v>
      </c>
      <c r="P33" s="46">
        <v>2</v>
      </c>
    </row>
    <row r="34" spans="1:16" x14ac:dyDescent="0.4">
      <c r="A34" s="46">
        <v>33</v>
      </c>
      <c r="B34" s="46">
        <v>1</v>
      </c>
      <c r="C34" s="46">
        <v>2</v>
      </c>
      <c r="N34" s="46">
        <v>33</v>
      </c>
      <c r="O34" s="46">
        <v>1</v>
      </c>
      <c r="P34" s="46">
        <v>2</v>
      </c>
    </row>
    <row r="35" spans="1:16" x14ac:dyDescent="0.4">
      <c r="A35" s="46">
        <v>34</v>
      </c>
      <c r="B35" s="46">
        <v>1</v>
      </c>
      <c r="C35" s="46">
        <v>1</v>
      </c>
      <c r="N35" s="46">
        <v>34</v>
      </c>
      <c r="O35" s="46">
        <v>1</v>
      </c>
      <c r="P35" s="46">
        <v>1</v>
      </c>
    </row>
    <row r="36" spans="1:16" x14ac:dyDescent="0.4">
      <c r="A36" s="46">
        <v>35</v>
      </c>
      <c r="B36" s="46">
        <v>1</v>
      </c>
      <c r="C36" s="46">
        <v>1</v>
      </c>
      <c r="N36" s="46">
        <v>35</v>
      </c>
      <c r="O36" s="46">
        <v>1</v>
      </c>
      <c r="P36" s="46">
        <v>1</v>
      </c>
    </row>
    <row r="37" spans="1:16" x14ac:dyDescent="0.4">
      <c r="A37" s="46">
        <v>36</v>
      </c>
      <c r="B37" s="46">
        <v>5</v>
      </c>
      <c r="C37" s="46">
        <v>2</v>
      </c>
      <c r="N37" s="46">
        <v>36</v>
      </c>
      <c r="O37" s="46">
        <v>5</v>
      </c>
      <c r="P37" s="46">
        <v>2</v>
      </c>
    </row>
    <row r="38" spans="1:16" x14ac:dyDescent="0.4">
      <c r="A38" s="46">
        <v>37</v>
      </c>
      <c r="B38" s="46">
        <v>2</v>
      </c>
      <c r="C38" s="46">
        <v>1</v>
      </c>
      <c r="N38" s="46">
        <v>37</v>
      </c>
      <c r="O38" s="46">
        <v>2</v>
      </c>
      <c r="P38" s="46">
        <v>1</v>
      </c>
    </row>
    <row r="39" spans="1:16" x14ac:dyDescent="0.4">
      <c r="A39" s="46">
        <v>38</v>
      </c>
      <c r="B39" s="46">
        <v>3</v>
      </c>
      <c r="C39" s="46">
        <v>1</v>
      </c>
      <c r="N39" s="46">
        <v>38</v>
      </c>
      <c r="O39" s="46">
        <v>3</v>
      </c>
      <c r="P39" s="46">
        <v>1</v>
      </c>
    </row>
    <row r="40" spans="1:16" x14ac:dyDescent="0.4">
      <c r="A40" s="46">
        <v>39</v>
      </c>
      <c r="B40" s="46">
        <v>1</v>
      </c>
      <c r="C40" s="46">
        <v>1</v>
      </c>
      <c r="N40" s="46">
        <v>39</v>
      </c>
      <c r="O40" s="46">
        <v>1</v>
      </c>
      <c r="P40" s="46">
        <v>1</v>
      </c>
    </row>
    <row r="41" spans="1:16" x14ac:dyDescent="0.4">
      <c r="A41" s="46">
        <v>40</v>
      </c>
      <c r="B41" s="46">
        <v>5</v>
      </c>
      <c r="C41" s="46">
        <v>1</v>
      </c>
      <c r="N41" s="46">
        <v>40</v>
      </c>
      <c r="O41" s="46">
        <v>5</v>
      </c>
      <c r="P41" s="46">
        <v>1</v>
      </c>
    </row>
    <row r="42" spans="1:16" x14ac:dyDescent="0.4">
      <c r="A42" s="46">
        <v>41</v>
      </c>
      <c r="B42" s="46">
        <v>2</v>
      </c>
      <c r="C42" s="46">
        <v>2</v>
      </c>
      <c r="N42" s="46">
        <v>41</v>
      </c>
      <c r="O42" s="46">
        <v>2</v>
      </c>
      <c r="P42" s="46">
        <v>2</v>
      </c>
    </row>
    <row r="43" spans="1:16" x14ac:dyDescent="0.4">
      <c r="A43" s="46">
        <v>42</v>
      </c>
      <c r="B43" s="46">
        <v>3</v>
      </c>
      <c r="C43" s="46">
        <v>1</v>
      </c>
      <c r="N43" s="46">
        <v>42</v>
      </c>
      <c r="O43" s="46">
        <v>3</v>
      </c>
      <c r="P43" s="46">
        <v>1</v>
      </c>
    </row>
    <row r="44" spans="1:16" x14ac:dyDescent="0.4">
      <c r="A44" s="46">
        <v>43</v>
      </c>
      <c r="B44" s="46">
        <v>1</v>
      </c>
      <c r="C44" s="46">
        <v>1</v>
      </c>
      <c r="N44" s="46">
        <v>43</v>
      </c>
      <c r="O44" s="46">
        <v>1</v>
      </c>
      <c r="P44" s="46">
        <v>1</v>
      </c>
    </row>
    <row r="45" spans="1:16" x14ac:dyDescent="0.4">
      <c r="A45" s="46">
        <v>44</v>
      </c>
      <c r="B45" s="46">
        <v>1</v>
      </c>
      <c r="C45" s="46">
        <v>1</v>
      </c>
      <c r="N45" s="46">
        <v>44</v>
      </c>
      <c r="O45" s="46">
        <v>1</v>
      </c>
      <c r="P45" s="46">
        <v>1</v>
      </c>
    </row>
    <row r="46" spans="1:16" x14ac:dyDescent="0.4">
      <c r="A46" s="46">
        <v>45</v>
      </c>
      <c r="B46" s="46">
        <v>4</v>
      </c>
      <c r="C46" s="46">
        <v>2</v>
      </c>
      <c r="N46" s="46">
        <v>45</v>
      </c>
      <c r="O46" s="46">
        <v>4</v>
      </c>
      <c r="P46" s="46">
        <v>2</v>
      </c>
    </row>
    <row r="47" spans="1:16" x14ac:dyDescent="0.4">
      <c r="A47" s="46">
        <v>46</v>
      </c>
      <c r="B47" s="46">
        <v>1</v>
      </c>
      <c r="C47" s="46">
        <v>1</v>
      </c>
      <c r="N47" s="46">
        <v>46</v>
      </c>
      <c r="O47" s="46">
        <v>1</v>
      </c>
      <c r="P47" s="46">
        <v>1</v>
      </c>
    </row>
    <row r="48" spans="1:16" x14ac:dyDescent="0.4">
      <c r="A48" s="46">
        <v>47</v>
      </c>
      <c r="B48" s="46">
        <v>5</v>
      </c>
      <c r="C48" s="46">
        <v>1</v>
      </c>
      <c r="N48" s="46">
        <v>47</v>
      </c>
      <c r="O48" s="46">
        <v>5</v>
      </c>
      <c r="P48" s="46">
        <v>1</v>
      </c>
    </row>
    <row r="49" spans="1:16" x14ac:dyDescent="0.4">
      <c r="A49" s="46">
        <v>48</v>
      </c>
      <c r="B49" s="46">
        <v>4</v>
      </c>
      <c r="C49" s="46">
        <v>1</v>
      </c>
      <c r="N49" s="46">
        <v>48</v>
      </c>
      <c r="O49" s="46">
        <v>4</v>
      </c>
      <c r="P49" s="46">
        <v>1</v>
      </c>
    </row>
    <row r="50" spans="1:16" x14ac:dyDescent="0.4">
      <c r="A50" s="46">
        <v>49</v>
      </c>
      <c r="B50" s="46">
        <v>5</v>
      </c>
      <c r="C50" s="46">
        <v>1</v>
      </c>
      <c r="N50" s="46">
        <v>49</v>
      </c>
      <c r="O50" s="46">
        <v>5</v>
      </c>
      <c r="P50" s="46">
        <v>1</v>
      </c>
    </row>
    <row r="51" spans="1:16" x14ac:dyDescent="0.4">
      <c r="A51" s="46">
        <v>50</v>
      </c>
      <c r="B51" s="46">
        <v>4</v>
      </c>
      <c r="C51" s="46">
        <v>1</v>
      </c>
      <c r="N51" s="46">
        <v>50</v>
      </c>
      <c r="O51" s="46">
        <v>4</v>
      </c>
      <c r="P51" s="46">
        <v>1</v>
      </c>
    </row>
    <row r="52" spans="1:16" x14ac:dyDescent="0.4">
      <c r="A52" s="46">
        <v>51</v>
      </c>
      <c r="B52" s="46">
        <v>5</v>
      </c>
      <c r="C52" s="46">
        <v>1</v>
      </c>
      <c r="N52" s="46">
        <v>51</v>
      </c>
      <c r="O52" s="46">
        <v>5</v>
      </c>
      <c r="P52" s="46">
        <v>1</v>
      </c>
    </row>
    <row r="53" spans="1:16" x14ac:dyDescent="0.4">
      <c r="A53" s="46">
        <v>52</v>
      </c>
      <c r="B53" s="46">
        <v>4</v>
      </c>
      <c r="C53" s="46">
        <v>1</v>
      </c>
      <c r="N53" s="46">
        <v>52</v>
      </c>
      <c r="O53" s="46">
        <v>4</v>
      </c>
      <c r="P53" s="46">
        <v>1</v>
      </c>
    </row>
    <row r="54" spans="1:16" x14ac:dyDescent="0.4">
      <c r="A54" s="46">
        <v>53</v>
      </c>
      <c r="B54" s="46">
        <v>3</v>
      </c>
      <c r="C54" s="46">
        <v>2</v>
      </c>
      <c r="N54" s="46">
        <v>53</v>
      </c>
      <c r="O54" s="46">
        <v>3</v>
      </c>
      <c r="P54" s="46">
        <v>2</v>
      </c>
    </row>
    <row r="55" spans="1:16" x14ac:dyDescent="0.4">
      <c r="A55" s="46">
        <v>54</v>
      </c>
      <c r="B55" s="46">
        <v>2</v>
      </c>
      <c r="C55" s="46">
        <v>2</v>
      </c>
      <c r="N55" s="46">
        <v>54</v>
      </c>
      <c r="O55" s="46">
        <v>2</v>
      </c>
      <c r="P55" s="46">
        <v>2</v>
      </c>
    </row>
    <row r="56" spans="1:16" x14ac:dyDescent="0.4">
      <c r="A56" s="46">
        <v>55</v>
      </c>
      <c r="B56" s="46">
        <v>1</v>
      </c>
      <c r="C56" s="46">
        <v>1</v>
      </c>
      <c r="N56" s="46">
        <v>55</v>
      </c>
      <c r="O56" s="46">
        <v>1</v>
      </c>
      <c r="P56" s="46">
        <v>1</v>
      </c>
    </row>
    <row r="57" spans="1:16" x14ac:dyDescent="0.4">
      <c r="A57" s="46">
        <v>56</v>
      </c>
      <c r="B57" s="46">
        <v>5</v>
      </c>
      <c r="C57" s="46">
        <v>2</v>
      </c>
      <c r="N57" s="46">
        <v>56</v>
      </c>
      <c r="O57" s="46">
        <v>5</v>
      </c>
      <c r="P57" s="46">
        <v>2</v>
      </c>
    </row>
    <row r="58" spans="1:16" x14ac:dyDescent="0.4">
      <c r="A58" s="46">
        <v>57</v>
      </c>
      <c r="B58" s="46">
        <v>1</v>
      </c>
      <c r="C58" s="46">
        <v>2</v>
      </c>
      <c r="N58" s="46">
        <v>57</v>
      </c>
      <c r="O58" s="46">
        <v>1</v>
      </c>
      <c r="P58" s="46">
        <v>2</v>
      </c>
    </row>
    <row r="59" spans="1:16" x14ac:dyDescent="0.4">
      <c r="A59" s="46">
        <v>58</v>
      </c>
      <c r="B59" s="46">
        <v>1</v>
      </c>
      <c r="C59" s="46">
        <v>2</v>
      </c>
      <c r="N59" s="46">
        <v>58</v>
      </c>
      <c r="O59" s="46">
        <v>1</v>
      </c>
      <c r="P59" s="46">
        <v>2</v>
      </c>
    </row>
    <row r="60" spans="1:16" x14ac:dyDescent="0.4">
      <c r="A60" s="46">
        <v>59</v>
      </c>
      <c r="B60" s="46">
        <v>1</v>
      </c>
      <c r="C60" s="46">
        <v>1</v>
      </c>
      <c r="N60" s="46">
        <v>59</v>
      </c>
      <c r="O60" s="46">
        <v>1</v>
      </c>
      <c r="P60" s="46">
        <v>1</v>
      </c>
    </row>
    <row r="61" spans="1:16" x14ac:dyDescent="0.4">
      <c r="A61" s="46">
        <v>60</v>
      </c>
      <c r="B61" s="46">
        <v>1</v>
      </c>
      <c r="C61" s="46">
        <v>2</v>
      </c>
      <c r="N61" s="46">
        <v>60</v>
      </c>
      <c r="O61" s="46">
        <v>1</v>
      </c>
      <c r="P61" s="46">
        <v>2</v>
      </c>
    </row>
    <row r="62" spans="1:16" x14ac:dyDescent="0.4">
      <c r="A62" s="46">
        <v>61</v>
      </c>
      <c r="B62" s="46">
        <v>3</v>
      </c>
      <c r="C62" s="46">
        <v>2</v>
      </c>
      <c r="N62" s="46">
        <v>61</v>
      </c>
      <c r="O62" s="46">
        <v>3</v>
      </c>
      <c r="P62" s="46">
        <v>2</v>
      </c>
    </row>
    <row r="63" spans="1:16" x14ac:dyDescent="0.4">
      <c r="A63" s="46">
        <v>62</v>
      </c>
      <c r="B63" s="46">
        <v>2</v>
      </c>
      <c r="C63" s="46">
        <v>1</v>
      </c>
      <c r="N63" s="46">
        <v>62</v>
      </c>
      <c r="O63" s="46">
        <v>2</v>
      </c>
      <c r="P63" s="46">
        <v>1</v>
      </c>
    </row>
    <row r="64" spans="1:16" x14ac:dyDescent="0.4">
      <c r="A64" s="46">
        <v>63</v>
      </c>
      <c r="B64" s="46">
        <v>1</v>
      </c>
      <c r="C64" s="46">
        <v>2</v>
      </c>
      <c r="N64" s="46">
        <v>63</v>
      </c>
      <c r="O64" s="46">
        <v>1</v>
      </c>
      <c r="P64" s="46">
        <v>2</v>
      </c>
    </row>
    <row r="65" spans="1:16" x14ac:dyDescent="0.4">
      <c r="A65" s="46">
        <v>64</v>
      </c>
      <c r="B65" s="46">
        <v>2</v>
      </c>
      <c r="C65" s="46">
        <v>2</v>
      </c>
      <c r="N65" s="46">
        <v>64</v>
      </c>
      <c r="O65" s="46">
        <v>2</v>
      </c>
      <c r="P65" s="46">
        <v>2</v>
      </c>
    </row>
    <row r="66" spans="1:16" x14ac:dyDescent="0.4">
      <c r="A66" s="46">
        <v>65</v>
      </c>
      <c r="B66" s="46">
        <v>1</v>
      </c>
      <c r="C66" s="46">
        <v>1</v>
      </c>
      <c r="N66" s="46">
        <v>65</v>
      </c>
      <c r="O66" s="46">
        <v>1</v>
      </c>
      <c r="P66" s="46">
        <v>1</v>
      </c>
    </row>
    <row r="67" spans="1:16" x14ac:dyDescent="0.4">
      <c r="A67" s="46">
        <v>66</v>
      </c>
      <c r="B67" s="46">
        <v>1</v>
      </c>
      <c r="C67" s="46">
        <v>2</v>
      </c>
      <c r="N67" s="46">
        <v>66</v>
      </c>
      <c r="O67" s="46">
        <v>1</v>
      </c>
      <c r="P67" s="46">
        <v>2</v>
      </c>
    </row>
    <row r="68" spans="1:16" x14ac:dyDescent="0.4">
      <c r="A68" s="46">
        <v>67</v>
      </c>
      <c r="B68" s="46">
        <v>4</v>
      </c>
      <c r="C68" s="46">
        <v>1</v>
      </c>
      <c r="N68" s="46">
        <v>67</v>
      </c>
      <c r="O68" s="46">
        <v>4</v>
      </c>
      <c r="P68" s="46">
        <v>1</v>
      </c>
    </row>
    <row r="69" spans="1:16" x14ac:dyDescent="0.4">
      <c r="A69" s="46">
        <v>68</v>
      </c>
      <c r="B69" s="46">
        <v>3</v>
      </c>
      <c r="C69" s="46">
        <v>1</v>
      </c>
      <c r="N69" s="46">
        <v>68</v>
      </c>
      <c r="O69" s="46">
        <v>3</v>
      </c>
      <c r="P69" s="46">
        <v>1</v>
      </c>
    </row>
    <row r="70" spans="1:16" x14ac:dyDescent="0.4">
      <c r="A70" s="46">
        <v>69</v>
      </c>
      <c r="B70" s="46">
        <v>3</v>
      </c>
      <c r="C70" s="46">
        <v>2</v>
      </c>
      <c r="N70" s="46">
        <v>69</v>
      </c>
      <c r="O70" s="46">
        <v>3</v>
      </c>
      <c r="P70" s="46">
        <v>2</v>
      </c>
    </row>
    <row r="71" spans="1:16" x14ac:dyDescent="0.4">
      <c r="A71" s="46">
        <v>70</v>
      </c>
      <c r="B71" s="46">
        <v>1</v>
      </c>
      <c r="C71" s="46">
        <v>1</v>
      </c>
      <c r="N71" s="46">
        <v>70</v>
      </c>
      <c r="O71" s="46">
        <v>1</v>
      </c>
      <c r="P71" s="46">
        <v>1</v>
      </c>
    </row>
    <row r="72" spans="1:16" x14ac:dyDescent="0.4">
      <c r="A72" s="46">
        <v>71</v>
      </c>
      <c r="B72" s="46">
        <v>4</v>
      </c>
      <c r="C72" s="46">
        <v>1</v>
      </c>
      <c r="N72" s="46">
        <v>71</v>
      </c>
      <c r="O72" s="46">
        <v>4</v>
      </c>
      <c r="P72" s="46">
        <v>1</v>
      </c>
    </row>
    <row r="73" spans="1:16" x14ac:dyDescent="0.4">
      <c r="A73" s="46">
        <v>72</v>
      </c>
      <c r="B73" s="46">
        <v>1</v>
      </c>
      <c r="C73" s="46">
        <v>2</v>
      </c>
      <c r="N73" s="46">
        <v>72</v>
      </c>
      <c r="O73" s="46">
        <v>1</v>
      </c>
      <c r="P73" s="46">
        <v>2</v>
      </c>
    </row>
    <row r="74" spans="1:16" x14ac:dyDescent="0.4">
      <c r="A74" s="46">
        <v>73</v>
      </c>
      <c r="B74" s="46">
        <v>5</v>
      </c>
      <c r="C74" s="46">
        <v>1</v>
      </c>
      <c r="N74" s="46">
        <v>73</v>
      </c>
      <c r="O74" s="46">
        <v>5</v>
      </c>
      <c r="P74" s="46">
        <v>1</v>
      </c>
    </row>
    <row r="75" spans="1:16" x14ac:dyDescent="0.4">
      <c r="A75" s="46">
        <v>74</v>
      </c>
      <c r="B75" s="46">
        <v>1</v>
      </c>
      <c r="C75" s="46">
        <v>2</v>
      </c>
      <c r="N75" s="46">
        <v>74</v>
      </c>
      <c r="O75" s="46">
        <v>1</v>
      </c>
      <c r="P75" s="46">
        <v>2</v>
      </c>
    </row>
    <row r="76" spans="1:16" x14ac:dyDescent="0.4">
      <c r="A76" s="46">
        <v>75</v>
      </c>
      <c r="B76" s="46">
        <v>3</v>
      </c>
      <c r="C76" s="46">
        <v>2</v>
      </c>
      <c r="N76" s="46">
        <v>75</v>
      </c>
      <c r="O76" s="46">
        <v>3</v>
      </c>
      <c r="P76" s="46">
        <v>2</v>
      </c>
    </row>
    <row r="77" spans="1:16" x14ac:dyDescent="0.4">
      <c r="A77" s="46">
        <v>76</v>
      </c>
      <c r="B77" s="46">
        <v>1</v>
      </c>
      <c r="C77" s="46">
        <v>2</v>
      </c>
      <c r="N77" s="46">
        <v>76</v>
      </c>
      <c r="O77" s="46">
        <v>1</v>
      </c>
      <c r="P77" s="46">
        <v>2</v>
      </c>
    </row>
    <row r="78" spans="1:16" x14ac:dyDescent="0.4">
      <c r="A78" s="46">
        <v>77</v>
      </c>
      <c r="B78" s="46">
        <v>1</v>
      </c>
      <c r="C78" s="46">
        <v>2</v>
      </c>
      <c r="N78" s="46">
        <v>77</v>
      </c>
      <c r="O78" s="46">
        <v>1</v>
      </c>
      <c r="P78" s="46">
        <v>2</v>
      </c>
    </row>
    <row r="79" spans="1:16" x14ac:dyDescent="0.4">
      <c r="A79" s="46">
        <v>78</v>
      </c>
      <c r="B79" s="46">
        <v>1</v>
      </c>
      <c r="C79" s="46">
        <v>1</v>
      </c>
      <c r="N79" s="46">
        <v>78</v>
      </c>
      <c r="O79" s="46">
        <v>1</v>
      </c>
      <c r="P79" s="46">
        <v>1</v>
      </c>
    </row>
    <row r="80" spans="1:16" x14ac:dyDescent="0.4">
      <c r="A80" s="46">
        <v>79</v>
      </c>
      <c r="B80" s="46">
        <v>1</v>
      </c>
      <c r="C80" s="46">
        <v>2</v>
      </c>
      <c r="N80" s="46">
        <v>79</v>
      </c>
      <c r="O80" s="46">
        <v>1</v>
      </c>
      <c r="P80" s="46">
        <v>2</v>
      </c>
    </row>
    <row r="81" spans="1:16" x14ac:dyDescent="0.4">
      <c r="A81" s="46">
        <v>80</v>
      </c>
      <c r="B81" s="46">
        <v>1</v>
      </c>
      <c r="C81" s="46">
        <v>2</v>
      </c>
      <c r="N81" s="46">
        <v>80</v>
      </c>
      <c r="O81" s="46">
        <v>1</v>
      </c>
      <c r="P81" s="46">
        <v>2</v>
      </c>
    </row>
    <row r="82" spans="1:16" x14ac:dyDescent="0.4">
      <c r="A82" s="46">
        <v>81</v>
      </c>
      <c r="B82" s="46">
        <v>2</v>
      </c>
      <c r="C82" s="46">
        <v>1</v>
      </c>
      <c r="N82" s="46">
        <v>81</v>
      </c>
      <c r="O82" s="46">
        <v>2</v>
      </c>
      <c r="P82" s="46">
        <v>1</v>
      </c>
    </row>
    <row r="83" spans="1:16" x14ac:dyDescent="0.4">
      <c r="A83" s="46">
        <v>82</v>
      </c>
      <c r="B83" s="46">
        <v>1</v>
      </c>
      <c r="C83" s="46">
        <v>1</v>
      </c>
      <c r="N83" s="46">
        <v>82</v>
      </c>
      <c r="O83" s="46">
        <v>1</v>
      </c>
      <c r="P83" s="46">
        <v>1</v>
      </c>
    </row>
    <row r="84" spans="1:16" x14ac:dyDescent="0.4">
      <c r="A84" s="46">
        <v>83</v>
      </c>
      <c r="B84" s="46">
        <v>1</v>
      </c>
      <c r="C84" s="46">
        <v>1</v>
      </c>
      <c r="N84" s="46">
        <v>83</v>
      </c>
      <c r="O84" s="46">
        <v>1</v>
      </c>
      <c r="P84" s="46">
        <v>1</v>
      </c>
    </row>
    <row r="85" spans="1:16" x14ac:dyDescent="0.4">
      <c r="A85" s="46">
        <v>84</v>
      </c>
      <c r="B85" s="46">
        <v>1</v>
      </c>
      <c r="C85" s="46">
        <v>1</v>
      </c>
      <c r="N85" s="46">
        <v>84</v>
      </c>
      <c r="O85" s="46">
        <v>1</v>
      </c>
      <c r="P85" s="46">
        <v>1</v>
      </c>
    </row>
    <row r="86" spans="1:16" x14ac:dyDescent="0.4">
      <c r="A86" s="46">
        <v>85</v>
      </c>
      <c r="B86" s="46">
        <v>1</v>
      </c>
      <c r="C86" s="46">
        <v>1</v>
      </c>
      <c r="N86" s="46">
        <v>85</v>
      </c>
      <c r="O86" s="46">
        <v>1</v>
      </c>
      <c r="P86" s="46">
        <v>1</v>
      </c>
    </row>
    <row r="87" spans="1:16" x14ac:dyDescent="0.4">
      <c r="A87" s="46">
        <v>86</v>
      </c>
      <c r="B87" s="46">
        <v>1</v>
      </c>
      <c r="C87" s="46">
        <v>1</v>
      </c>
      <c r="N87" s="46">
        <v>86</v>
      </c>
      <c r="O87" s="46">
        <v>1</v>
      </c>
      <c r="P87" s="46">
        <v>1</v>
      </c>
    </row>
    <row r="88" spans="1:16" x14ac:dyDescent="0.4">
      <c r="A88" s="46">
        <v>87</v>
      </c>
      <c r="B88" s="46">
        <v>1</v>
      </c>
      <c r="C88" s="46">
        <v>1</v>
      </c>
      <c r="N88" s="46">
        <v>87</v>
      </c>
      <c r="O88" s="46">
        <v>1</v>
      </c>
      <c r="P88" s="46">
        <v>1</v>
      </c>
    </row>
    <row r="89" spans="1:16" x14ac:dyDescent="0.4">
      <c r="A89" s="46">
        <v>88</v>
      </c>
      <c r="B89" s="46">
        <v>1</v>
      </c>
      <c r="C89" s="46">
        <v>1</v>
      </c>
      <c r="N89" s="46">
        <v>88</v>
      </c>
      <c r="O89" s="46">
        <v>1</v>
      </c>
      <c r="P89" s="46">
        <v>1</v>
      </c>
    </row>
    <row r="90" spans="1:16" x14ac:dyDescent="0.4">
      <c r="A90" s="46">
        <v>89</v>
      </c>
      <c r="B90" s="46">
        <v>1</v>
      </c>
      <c r="C90" s="46">
        <v>2</v>
      </c>
      <c r="N90" s="46">
        <v>89</v>
      </c>
      <c r="O90" s="46">
        <v>1</v>
      </c>
      <c r="P90" s="46">
        <v>2</v>
      </c>
    </row>
    <row r="91" spans="1:16" x14ac:dyDescent="0.4">
      <c r="A91" s="46">
        <v>90</v>
      </c>
      <c r="B91" s="46">
        <v>5</v>
      </c>
      <c r="C91" s="46">
        <v>1</v>
      </c>
      <c r="N91" s="46">
        <v>90</v>
      </c>
      <c r="O91" s="46">
        <v>5</v>
      </c>
      <c r="P91" s="46">
        <v>1</v>
      </c>
    </row>
    <row r="92" spans="1:16" x14ac:dyDescent="0.4">
      <c r="A92" s="46">
        <v>91</v>
      </c>
      <c r="B92" s="46">
        <v>2</v>
      </c>
      <c r="C92" s="46">
        <v>1</v>
      </c>
      <c r="N92" s="46">
        <v>91</v>
      </c>
      <c r="O92" s="46">
        <v>2</v>
      </c>
      <c r="P92" s="46">
        <v>1</v>
      </c>
    </row>
    <row r="93" spans="1:16" x14ac:dyDescent="0.4">
      <c r="A93" s="46">
        <v>92</v>
      </c>
      <c r="B93" s="46">
        <v>1</v>
      </c>
      <c r="C93" s="46">
        <v>2</v>
      </c>
      <c r="N93" s="46">
        <v>92</v>
      </c>
      <c r="O93" s="46">
        <v>1</v>
      </c>
      <c r="P93" s="46">
        <v>2</v>
      </c>
    </row>
    <row r="94" spans="1:16" x14ac:dyDescent="0.4">
      <c r="A94" s="46">
        <v>93</v>
      </c>
      <c r="B94" s="46">
        <v>1</v>
      </c>
      <c r="C94" s="46">
        <v>2</v>
      </c>
      <c r="N94" s="46">
        <v>93</v>
      </c>
      <c r="O94" s="46">
        <v>1</v>
      </c>
      <c r="P94" s="46">
        <v>2</v>
      </c>
    </row>
    <row r="95" spans="1:16" x14ac:dyDescent="0.4">
      <c r="A95" s="46">
        <v>94</v>
      </c>
      <c r="B95" s="46">
        <v>1</v>
      </c>
      <c r="C95" s="46">
        <v>1</v>
      </c>
      <c r="N95" s="46">
        <v>94</v>
      </c>
      <c r="O95" s="46">
        <v>1</v>
      </c>
      <c r="P95" s="46">
        <v>1</v>
      </c>
    </row>
    <row r="96" spans="1:16" x14ac:dyDescent="0.4">
      <c r="A96" s="46">
        <v>95</v>
      </c>
      <c r="B96" s="46">
        <v>1</v>
      </c>
      <c r="C96" s="46">
        <v>1</v>
      </c>
      <c r="N96" s="46">
        <v>95</v>
      </c>
      <c r="O96" s="46">
        <v>1</v>
      </c>
      <c r="P96" s="46">
        <v>1</v>
      </c>
    </row>
    <row r="97" spans="1:16" x14ac:dyDescent="0.4">
      <c r="A97" s="46">
        <v>96</v>
      </c>
      <c r="B97" s="46">
        <v>1</v>
      </c>
      <c r="C97" s="46">
        <v>1</v>
      </c>
      <c r="N97" s="46">
        <v>96</v>
      </c>
      <c r="O97" s="46">
        <v>1</v>
      </c>
      <c r="P97" s="46">
        <v>1</v>
      </c>
    </row>
    <row r="98" spans="1:16" x14ac:dyDescent="0.4">
      <c r="A98" s="46">
        <v>97</v>
      </c>
      <c r="B98" s="46">
        <v>1</v>
      </c>
      <c r="C98" s="46">
        <v>1</v>
      </c>
      <c r="N98" s="46">
        <v>97</v>
      </c>
      <c r="O98" s="46">
        <v>1</v>
      </c>
      <c r="P98" s="46">
        <v>1</v>
      </c>
    </row>
    <row r="99" spans="1:16" x14ac:dyDescent="0.4">
      <c r="A99" s="46">
        <v>98</v>
      </c>
      <c r="B99" s="46">
        <v>1</v>
      </c>
      <c r="C99" s="46">
        <v>2</v>
      </c>
      <c r="N99" s="46">
        <v>98</v>
      </c>
      <c r="O99" s="46">
        <v>1</v>
      </c>
      <c r="P99" s="46">
        <v>2</v>
      </c>
    </row>
    <row r="100" spans="1:16" x14ac:dyDescent="0.4">
      <c r="A100" s="46">
        <v>99</v>
      </c>
      <c r="B100" s="46">
        <v>2</v>
      </c>
      <c r="C100" s="46">
        <v>2</v>
      </c>
      <c r="N100" s="46">
        <v>99</v>
      </c>
      <c r="O100" s="46">
        <v>2</v>
      </c>
      <c r="P100" s="46">
        <v>2</v>
      </c>
    </row>
    <row r="101" spans="1:16" x14ac:dyDescent="0.4">
      <c r="A101" s="46">
        <v>100</v>
      </c>
      <c r="B101" s="46">
        <v>1</v>
      </c>
      <c r="C101" s="46">
        <v>2</v>
      </c>
      <c r="N101" s="46">
        <v>100</v>
      </c>
      <c r="O101" s="46">
        <v>1</v>
      </c>
      <c r="P101" s="46">
        <v>2</v>
      </c>
    </row>
    <row r="102" spans="1:16" x14ac:dyDescent="0.4">
      <c r="A102" s="46">
        <v>101</v>
      </c>
      <c r="B102" s="46">
        <v>1</v>
      </c>
      <c r="C102" s="46">
        <v>2</v>
      </c>
      <c r="N102" s="46">
        <v>101</v>
      </c>
      <c r="O102" s="46">
        <v>1</v>
      </c>
      <c r="P102" s="46">
        <v>2</v>
      </c>
    </row>
    <row r="103" spans="1:16" x14ac:dyDescent="0.4">
      <c r="A103" s="46">
        <v>102</v>
      </c>
      <c r="B103" s="46">
        <v>3</v>
      </c>
      <c r="C103" s="46">
        <v>1</v>
      </c>
      <c r="N103" s="46">
        <v>102</v>
      </c>
      <c r="O103" s="46">
        <v>3</v>
      </c>
      <c r="P103" s="46">
        <v>1</v>
      </c>
    </row>
    <row r="104" spans="1:16" x14ac:dyDescent="0.4">
      <c r="A104" s="46">
        <v>103</v>
      </c>
      <c r="B104" s="46">
        <v>1</v>
      </c>
      <c r="C104" s="46">
        <v>1</v>
      </c>
      <c r="N104" s="46">
        <v>103</v>
      </c>
      <c r="O104" s="46">
        <v>1</v>
      </c>
      <c r="P104" s="46">
        <v>1</v>
      </c>
    </row>
    <row r="105" spans="1:16" x14ac:dyDescent="0.4">
      <c r="A105" s="46">
        <v>104</v>
      </c>
      <c r="B105" s="46">
        <v>3</v>
      </c>
      <c r="C105" s="46">
        <v>2</v>
      </c>
      <c r="N105" s="46">
        <v>104</v>
      </c>
      <c r="O105" s="46">
        <v>3</v>
      </c>
      <c r="P105" s="46">
        <v>2</v>
      </c>
    </row>
    <row r="106" spans="1:16" x14ac:dyDescent="0.4">
      <c r="A106" s="46">
        <v>105</v>
      </c>
      <c r="B106" s="46">
        <v>1</v>
      </c>
      <c r="C106" s="46">
        <v>2</v>
      </c>
      <c r="N106" s="46">
        <v>105</v>
      </c>
      <c r="O106" s="46">
        <v>1</v>
      </c>
      <c r="P106" s="46">
        <v>2</v>
      </c>
    </row>
    <row r="107" spans="1:16" x14ac:dyDescent="0.4">
      <c r="A107" s="46">
        <v>106</v>
      </c>
      <c r="B107" s="46">
        <v>1</v>
      </c>
      <c r="C107" s="46">
        <v>2</v>
      </c>
      <c r="N107" s="46">
        <v>106</v>
      </c>
      <c r="O107" s="46">
        <v>1</v>
      </c>
      <c r="P107" s="46">
        <v>2</v>
      </c>
    </row>
    <row r="108" spans="1:16" x14ac:dyDescent="0.4">
      <c r="A108" s="46">
        <v>107</v>
      </c>
      <c r="B108" s="46">
        <v>1</v>
      </c>
      <c r="C108" s="46">
        <v>2</v>
      </c>
      <c r="N108" s="46">
        <v>107</v>
      </c>
      <c r="O108" s="46">
        <v>1</v>
      </c>
      <c r="P108" s="46">
        <v>2</v>
      </c>
    </row>
    <row r="109" spans="1:16" x14ac:dyDescent="0.4">
      <c r="A109" s="46">
        <v>108</v>
      </c>
      <c r="B109" s="46">
        <v>1</v>
      </c>
      <c r="C109" s="46">
        <v>2</v>
      </c>
      <c r="N109" s="46">
        <v>108</v>
      </c>
      <c r="O109" s="46">
        <v>1</v>
      </c>
      <c r="P109" s="46">
        <v>2</v>
      </c>
    </row>
    <row r="110" spans="1:16" x14ac:dyDescent="0.4">
      <c r="A110" s="46">
        <v>109</v>
      </c>
      <c r="B110" s="46">
        <v>1</v>
      </c>
      <c r="C110" s="46">
        <v>2</v>
      </c>
      <c r="N110" s="46">
        <v>109</v>
      </c>
      <c r="O110" s="46">
        <v>1</v>
      </c>
      <c r="P110" s="46">
        <v>2</v>
      </c>
    </row>
    <row r="111" spans="1:16" x14ac:dyDescent="0.4">
      <c r="A111" s="46">
        <v>110</v>
      </c>
      <c r="B111" s="46">
        <v>1</v>
      </c>
      <c r="C111" s="46">
        <v>1</v>
      </c>
      <c r="N111" s="46">
        <v>110</v>
      </c>
      <c r="O111" s="46">
        <v>1</v>
      </c>
      <c r="P111" s="46">
        <v>1</v>
      </c>
    </row>
    <row r="112" spans="1:16" x14ac:dyDescent="0.4">
      <c r="A112" s="46">
        <v>111</v>
      </c>
      <c r="B112" s="46">
        <v>5</v>
      </c>
      <c r="C112" s="46">
        <v>2</v>
      </c>
      <c r="N112" s="46">
        <v>111</v>
      </c>
      <c r="O112" s="46">
        <v>5</v>
      </c>
      <c r="P112" s="46">
        <v>2</v>
      </c>
    </row>
    <row r="113" spans="1:16" x14ac:dyDescent="0.4">
      <c r="A113" s="46">
        <v>112</v>
      </c>
      <c r="B113" s="46">
        <v>1</v>
      </c>
      <c r="C113" s="46">
        <v>2</v>
      </c>
      <c r="N113" s="46">
        <v>112</v>
      </c>
      <c r="O113" s="46">
        <v>1</v>
      </c>
      <c r="P113" s="46">
        <v>2</v>
      </c>
    </row>
    <row r="114" spans="1:16" x14ac:dyDescent="0.4">
      <c r="A114" s="46">
        <v>113</v>
      </c>
      <c r="B114" s="46">
        <v>1</v>
      </c>
      <c r="C114" s="46">
        <v>1</v>
      </c>
      <c r="N114" s="46">
        <v>113</v>
      </c>
      <c r="O114" s="46">
        <v>1</v>
      </c>
      <c r="P114" s="46">
        <v>1</v>
      </c>
    </row>
    <row r="115" spans="1:16" x14ac:dyDescent="0.4">
      <c r="A115" s="46">
        <v>114</v>
      </c>
      <c r="B115" s="46">
        <v>1</v>
      </c>
      <c r="C115" s="46">
        <v>2</v>
      </c>
      <c r="N115" s="46">
        <v>114</v>
      </c>
      <c r="O115" s="46">
        <v>1</v>
      </c>
      <c r="P115" s="46">
        <v>2</v>
      </c>
    </row>
    <row r="116" spans="1:16" x14ac:dyDescent="0.4">
      <c r="A116" s="46">
        <v>115</v>
      </c>
      <c r="B116" s="46">
        <v>2</v>
      </c>
      <c r="C116" s="46">
        <v>2</v>
      </c>
      <c r="N116" s="46">
        <v>115</v>
      </c>
      <c r="O116" s="46">
        <v>2</v>
      </c>
      <c r="P116" s="46">
        <v>2</v>
      </c>
    </row>
    <row r="117" spans="1:16" x14ac:dyDescent="0.4">
      <c r="A117" s="46">
        <v>116</v>
      </c>
      <c r="B117" s="46">
        <v>1</v>
      </c>
      <c r="C117" s="46">
        <v>1</v>
      </c>
      <c r="N117" s="46">
        <v>116</v>
      </c>
      <c r="O117" s="46">
        <v>1</v>
      </c>
      <c r="P117" s="46">
        <v>1</v>
      </c>
    </row>
    <row r="118" spans="1:16" x14ac:dyDescent="0.4">
      <c r="A118" s="46">
        <v>117</v>
      </c>
      <c r="B118" s="46">
        <v>1</v>
      </c>
      <c r="C118" s="46">
        <v>2</v>
      </c>
      <c r="N118" s="46">
        <v>117</v>
      </c>
      <c r="O118" s="46">
        <v>1</v>
      </c>
      <c r="P118" s="46">
        <v>2</v>
      </c>
    </row>
    <row r="119" spans="1:16" x14ac:dyDescent="0.4">
      <c r="A119" s="46">
        <v>118</v>
      </c>
      <c r="B119" s="46">
        <v>1</v>
      </c>
      <c r="C119" s="46">
        <v>2</v>
      </c>
      <c r="N119" s="46">
        <v>118</v>
      </c>
      <c r="O119" s="46">
        <v>1</v>
      </c>
      <c r="P119" s="46">
        <v>2</v>
      </c>
    </row>
    <row r="120" spans="1:16" x14ac:dyDescent="0.4">
      <c r="A120" s="46">
        <v>119</v>
      </c>
      <c r="B120" s="46">
        <v>1</v>
      </c>
      <c r="C120" s="46">
        <v>2</v>
      </c>
      <c r="N120" s="46">
        <v>119</v>
      </c>
      <c r="O120" s="46">
        <v>1</v>
      </c>
      <c r="P120" s="46">
        <v>2</v>
      </c>
    </row>
    <row r="121" spans="1:16" x14ac:dyDescent="0.4">
      <c r="A121" s="46">
        <v>120</v>
      </c>
      <c r="B121" s="46">
        <v>1</v>
      </c>
      <c r="C121" s="46">
        <v>2</v>
      </c>
      <c r="N121" s="46">
        <v>120</v>
      </c>
      <c r="O121" s="46">
        <v>1</v>
      </c>
      <c r="P121" s="46">
        <v>2</v>
      </c>
    </row>
    <row r="122" spans="1:16" x14ac:dyDescent="0.4">
      <c r="A122" s="46">
        <v>121</v>
      </c>
      <c r="B122" s="46">
        <v>1</v>
      </c>
      <c r="C122" s="46">
        <v>2</v>
      </c>
      <c r="N122" s="46">
        <v>121</v>
      </c>
      <c r="O122" s="46">
        <v>1</v>
      </c>
      <c r="P122" s="46">
        <v>2</v>
      </c>
    </row>
    <row r="123" spans="1:16" x14ac:dyDescent="0.4">
      <c r="A123" s="46">
        <v>122</v>
      </c>
      <c r="B123" s="46">
        <v>2</v>
      </c>
      <c r="C123" s="46">
        <v>1</v>
      </c>
      <c r="N123" s="46">
        <v>122</v>
      </c>
      <c r="O123" s="46">
        <v>2</v>
      </c>
      <c r="P123" s="46">
        <v>1</v>
      </c>
    </row>
    <row r="124" spans="1:16" x14ac:dyDescent="0.4">
      <c r="A124" s="46">
        <v>123</v>
      </c>
      <c r="B124" s="46">
        <v>5</v>
      </c>
      <c r="C124" s="46">
        <v>1</v>
      </c>
      <c r="N124" s="46">
        <v>123</v>
      </c>
      <c r="O124" s="46">
        <v>5</v>
      </c>
      <c r="P124" s="46">
        <v>1</v>
      </c>
    </row>
    <row r="125" spans="1:16" x14ac:dyDescent="0.4">
      <c r="A125" s="46">
        <v>124</v>
      </c>
      <c r="B125" s="46">
        <v>1</v>
      </c>
      <c r="C125" s="46">
        <v>2</v>
      </c>
      <c r="N125" s="46">
        <v>124</v>
      </c>
      <c r="O125" s="46">
        <v>1</v>
      </c>
      <c r="P125" s="46">
        <v>2</v>
      </c>
    </row>
    <row r="126" spans="1:16" x14ac:dyDescent="0.4">
      <c r="A126" s="46">
        <v>125</v>
      </c>
      <c r="B126" s="46">
        <v>1</v>
      </c>
      <c r="C126" s="46">
        <v>2</v>
      </c>
      <c r="N126" s="46">
        <v>125</v>
      </c>
      <c r="O126" s="46">
        <v>1</v>
      </c>
      <c r="P126" s="46">
        <v>2</v>
      </c>
    </row>
    <row r="127" spans="1:16" x14ac:dyDescent="0.4">
      <c r="A127" s="46">
        <v>126</v>
      </c>
      <c r="B127" s="46">
        <v>1</v>
      </c>
      <c r="C127" s="46">
        <v>2</v>
      </c>
      <c r="N127" s="46">
        <v>126</v>
      </c>
      <c r="O127" s="46">
        <v>1</v>
      </c>
      <c r="P127" s="46">
        <v>2</v>
      </c>
    </row>
    <row r="128" spans="1:16" x14ac:dyDescent="0.4">
      <c r="A128" s="46">
        <v>127</v>
      </c>
      <c r="B128" s="46">
        <v>4</v>
      </c>
      <c r="C128" s="46">
        <v>2</v>
      </c>
      <c r="N128" s="46">
        <v>127</v>
      </c>
      <c r="O128" s="46">
        <v>4</v>
      </c>
      <c r="P128" s="46">
        <v>2</v>
      </c>
    </row>
    <row r="129" spans="1:16" x14ac:dyDescent="0.4">
      <c r="A129" s="46">
        <v>128</v>
      </c>
      <c r="B129" s="46">
        <v>1</v>
      </c>
      <c r="C129" s="46">
        <v>2</v>
      </c>
      <c r="N129" s="46">
        <v>128</v>
      </c>
      <c r="O129" s="46">
        <v>1</v>
      </c>
      <c r="P129" s="46">
        <v>2</v>
      </c>
    </row>
    <row r="130" spans="1:16" x14ac:dyDescent="0.4">
      <c r="A130" s="46">
        <v>129</v>
      </c>
      <c r="B130" s="46">
        <v>1</v>
      </c>
      <c r="C130" s="46">
        <v>2</v>
      </c>
      <c r="N130" s="46">
        <v>129</v>
      </c>
      <c r="O130" s="46">
        <v>1</v>
      </c>
      <c r="P130" s="46">
        <v>2</v>
      </c>
    </row>
    <row r="131" spans="1:16" x14ac:dyDescent="0.4">
      <c r="A131" s="46">
        <v>130</v>
      </c>
      <c r="B131" s="46">
        <v>5</v>
      </c>
      <c r="C131" s="46">
        <v>2</v>
      </c>
      <c r="N131" s="46">
        <v>130</v>
      </c>
      <c r="O131" s="46">
        <v>5</v>
      </c>
      <c r="P131" s="46">
        <v>2</v>
      </c>
    </row>
    <row r="132" spans="1:16" x14ac:dyDescent="0.4">
      <c r="A132" s="46">
        <v>131</v>
      </c>
      <c r="B132" s="46">
        <v>1</v>
      </c>
      <c r="C132" s="46">
        <v>1</v>
      </c>
      <c r="N132" s="46">
        <v>131</v>
      </c>
      <c r="O132" s="46">
        <v>1</v>
      </c>
      <c r="P132" s="46">
        <v>1</v>
      </c>
    </row>
    <row r="133" spans="1:16" x14ac:dyDescent="0.4">
      <c r="A133" s="46">
        <v>132</v>
      </c>
      <c r="B133" s="46">
        <v>1</v>
      </c>
      <c r="C133" s="46">
        <v>2</v>
      </c>
      <c r="N133" s="46">
        <v>132</v>
      </c>
      <c r="O133" s="46">
        <v>1</v>
      </c>
      <c r="P133" s="46">
        <v>2</v>
      </c>
    </row>
    <row r="134" spans="1:16" x14ac:dyDescent="0.4">
      <c r="A134" s="46">
        <v>133</v>
      </c>
      <c r="B134" s="46">
        <v>1</v>
      </c>
      <c r="C134" s="46">
        <v>1</v>
      </c>
      <c r="N134" s="46">
        <v>133</v>
      </c>
      <c r="O134" s="46">
        <v>1</v>
      </c>
      <c r="P134" s="46">
        <v>1</v>
      </c>
    </row>
    <row r="135" spans="1:16" x14ac:dyDescent="0.4">
      <c r="A135" s="46">
        <v>134</v>
      </c>
      <c r="B135" s="46">
        <v>1</v>
      </c>
      <c r="C135" s="46">
        <v>1</v>
      </c>
      <c r="N135" s="46">
        <v>134</v>
      </c>
      <c r="O135" s="46">
        <v>1</v>
      </c>
      <c r="P135" s="46">
        <v>1</v>
      </c>
    </row>
    <row r="136" spans="1:16" x14ac:dyDescent="0.4">
      <c r="A136" s="46">
        <v>135</v>
      </c>
      <c r="B136" s="46">
        <v>1</v>
      </c>
      <c r="C136" s="46">
        <v>2</v>
      </c>
      <c r="N136" s="46">
        <v>135</v>
      </c>
      <c r="O136" s="46">
        <v>1</v>
      </c>
      <c r="P136" s="46">
        <v>2</v>
      </c>
    </row>
    <row r="137" spans="1:16" x14ac:dyDescent="0.4">
      <c r="A137" s="46">
        <v>136</v>
      </c>
      <c r="B137" s="46">
        <v>1</v>
      </c>
      <c r="C137" s="46">
        <v>1</v>
      </c>
      <c r="N137" s="46">
        <v>136</v>
      </c>
      <c r="O137" s="46">
        <v>1</v>
      </c>
      <c r="P137" s="46">
        <v>1</v>
      </c>
    </row>
    <row r="138" spans="1:16" x14ac:dyDescent="0.4">
      <c r="A138" s="46">
        <v>137</v>
      </c>
      <c r="B138" s="46">
        <v>1</v>
      </c>
      <c r="C138" s="46">
        <v>2</v>
      </c>
      <c r="N138" s="46">
        <v>137</v>
      </c>
      <c r="O138" s="46">
        <v>1</v>
      </c>
      <c r="P138" s="46">
        <v>2</v>
      </c>
    </row>
    <row r="139" spans="1:16" x14ac:dyDescent="0.4">
      <c r="A139" s="46">
        <v>138</v>
      </c>
      <c r="B139" s="46">
        <v>5</v>
      </c>
      <c r="C139" s="46">
        <v>2</v>
      </c>
      <c r="N139" s="46">
        <v>138</v>
      </c>
      <c r="O139" s="46">
        <v>5</v>
      </c>
      <c r="P139" s="46">
        <v>2</v>
      </c>
    </row>
    <row r="140" spans="1:16" x14ac:dyDescent="0.4">
      <c r="A140" s="46">
        <v>139</v>
      </c>
      <c r="B140" s="46">
        <v>1</v>
      </c>
      <c r="C140" s="46">
        <v>1</v>
      </c>
      <c r="N140" s="46">
        <v>139</v>
      </c>
      <c r="O140" s="46">
        <v>1</v>
      </c>
      <c r="P140" s="46">
        <v>1</v>
      </c>
    </row>
    <row r="141" spans="1:16" x14ac:dyDescent="0.4">
      <c r="A141" s="46">
        <v>140</v>
      </c>
      <c r="B141" s="46">
        <v>2</v>
      </c>
      <c r="C141" s="46">
        <v>2</v>
      </c>
      <c r="N141" s="46">
        <v>140</v>
      </c>
      <c r="O141" s="46">
        <v>2</v>
      </c>
      <c r="P141" s="46">
        <v>2</v>
      </c>
    </row>
    <row r="142" spans="1:16" x14ac:dyDescent="0.4">
      <c r="A142" s="46">
        <v>141</v>
      </c>
      <c r="B142" s="46">
        <v>1</v>
      </c>
      <c r="C142" s="46">
        <v>2</v>
      </c>
      <c r="N142" s="46">
        <v>141</v>
      </c>
      <c r="O142" s="46">
        <v>1</v>
      </c>
      <c r="P142" s="46">
        <v>2</v>
      </c>
    </row>
    <row r="143" spans="1:16" x14ac:dyDescent="0.4">
      <c r="A143" s="46">
        <v>142</v>
      </c>
      <c r="B143" s="46">
        <v>1</v>
      </c>
      <c r="C143" s="46">
        <v>1</v>
      </c>
      <c r="N143" s="46">
        <v>142</v>
      </c>
      <c r="O143" s="46">
        <v>1</v>
      </c>
      <c r="P143" s="46">
        <v>1</v>
      </c>
    </row>
    <row r="144" spans="1:16" x14ac:dyDescent="0.4">
      <c r="A144" s="46">
        <v>143</v>
      </c>
      <c r="B144" s="46">
        <v>5</v>
      </c>
      <c r="C144" s="46">
        <v>2</v>
      </c>
      <c r="N144" s="46">
        <v>143</v>
      </c>
      <c r="O144" s="46">
        <v>5</v>
      </c>
      <c r="P144" s="46">
        <v>2</v>
      </c>
    </row>
    <row r="145" spans="1:16" x14ac:dyDescent="0.4">
      <c r="A145" s="46">
        <v>144</v>
      </c>
      <c r="B145" s="46">
        <v>1</v>
      </c>
      <c r="C145" s="46">
        <v>1</v>
      </c>
      <c r="N145" s="46">
        <v>144</v>
      </c>
      <c r="O145" s="46">
        <v>1</v>
      </c>
      <c r="P145" s="46">
        <v>1</v>
      </c>
    </row>
    <row r="146" spans="1:16" x14ac:dyDescent="0.4">
      <c r="A146" s="46">
        <v>145</v>
      </c>
      <c r="B146" s="46">
        <v>4</v>
      </c>
      <c r="C146" s="46">
        <v>2</v>
      </c>
      <c r="N146" s="46">
        <v>145</v>
      </c>
      <c r="O146" s="46">
        <v>4</v>
      </c>
      <c r="P146" s="46">
        <v>2</v>
      </c>
    </row>
    <row r="147" spans="1:16" x14ac:dyDescent="0.4">
      <c r="A147" s="46">
        <v>146</v>
      </c>
      <c r="B147" s="46">
        <v>1</v>
      </c>
      <c r="C147" s="46">
        <v>2</v>
      </c>
      <c r="N147" s="46">
        <v>146</v>
      </c>
      <c r="O147" s="46">
        <v>1</v>
      </c>
      <c r="P147" s="46">
        <v>2</v>
      </c>
    </row>
    <row r="148" spans="1:16" x14ac:dyDescent="0.4">
      <c r="A148" s="46">
        <v>147</v>
      </c>
      <c r="B148" s="46">
        <v>4</v>
      </c>
      <c r="C148" s="46">
        <v>1</v>
      </c>
      <c r="N148" s="46">
        <v>147</v>
      </c>
      <c r="O148" s="46">
        <v>4</v>
      </c>
      <c r="P148" s="46">
        <v>1</v>
      </c>
    </row>
    <row r="149" spans="1:16" x14ac:dyDescent="0.4">
      <c r="A149" s="46">
        <v>148</v>
      </c>
      <c r="B149" s="46">
        <v>1</v>
      </c>
      <c r="C149" s="46">
        <v>2</v>
      </c>
      <c r="N149" s="46">
        <v>148</v>
      </c>
      <c r="O149" s="46">
        <v>1</v>
      </c>
      <c r="P149" s="46">
        <v>2</v>
      </c>
    </row>
    <row r="150" spans="1:16" x14ac:dyDescent="0.4">
      <c r="A150" s="46">
        <v>149</v>
      </c>
      <c r="B150" s="46">
        <v>1</v>
      </c>
      <c r="C150" s="46">
        <v>2</v>
      </c>
      <c r="N150" s="46">
        <v>149</v>
      </c>
      <c r="O150" s="46">
        <v>1</v>
      </c>
      <c r="P150" s="46">
        <v>2</v>
      </c>
    </row>
    <row r="151" spans="1:16" x14ac:dyDescent="0.4">
      <c r="A151" s="46">
        <v>150</v>
      </c>
      <c r="B151" s="46">
        <v>2</v>
      </c>
      <c r="C151" s="46">
        <v>2</v>
      </c>
      <c r="N151" s="46">
        <v>150</v>
      </c>
      <c r="O151" s="46">
        <v>2</v>
      </c>
      <c r="P151" s="46">
        <v>2</v>
      </c>
    </row>
    <row r="152" spans="1:16" x14ac:dyDescent="0.4">
      <c r="A152" s="46">
        <v>151</v>
      </c>
      <c r="B152" s="46">
        <v>1</v>
      </c>
      <c r="C152" s="46">
        <v>2</v>
      </c>
      <c r="N152" s="46">
        <v>151</v>
      </c>
      <c r="O152" s="46">
        <v>1</v>
      </c>
      <c r="P152" s="46">
        <v>2</v>
      </c>
    </row>
    <row r="153" spans="1:16" x14ac:dyDescent="0.4">
      <c r="A153" s="46">
        <v>152</v>
      </c>
      <c r="B153" s="46">
        <v>1</v>
      </c>
      <c r="C153" s="46">
        <v>2</v>
      </c>
      <c r="N153" s="46">
        <v>152</v>
      </c>
      <c r="O153" s="46">
        <v>1</v>
      </c>
      <c r="P153" s="46">
        <v>2</v>
      </c>
    </row>
    <row r="154" spans="1:16" x14ac:dyDescent="0.4">
      <c r="A154" s="46">
        <v>153</v>
      </c>
      <c r="B154" s="46">
        <v>5</v>
      </c>
      <c r="C154" s="46">
        <v>2</v>
      </c>
      <c r="N154" s="46">
        <v>153</v>
      </c>
      <c r="O154" s="46">
        <v>5</v>
      </c>
      <c r="P154" s="46">
        <v>2</v>
      </c>
    </row>
    <row r="155" spans="1:16" x14ac:dyDescent="0.4">
      <c r="A155" s="46">
        <v>154</v>
      </c>
      <c r="B155" s="46">
        <v>1</v>
      </c>
      <c r="C155" s="46">
        <v>2</v>
      </c>
      <c r="N155" s="46">
        <v>154</v>
      </c>
      <c r="O155" s="46">
        <v>1</v>
      </c>
      <c r="P155" s="46">
        <v>2</v>
      </c>
    </row>
    <row r="156" spans="1:16" x14ac:dyDescent="0.4">
      <c r="A156" s="46">
        <v>155</v>
      </c>
      <c r="B156" s="46">
        <v>1</v>
      </c>
      <c r="C156" s="46">
        <v>1</v>
      </c>
      <c r="N156" s="46">
        <v>155</v>
      </c>
      <c r="O156" s="46">
        <v>1</v>
      </c>
      <c r="P156" s="46">
        <v>1</v>
      </c>
    </row>
    <row r="157" spans="1:16" x14ac:dyDescent="0.4">
      <c r="A157" s="46">
        <v>156</v>
      </c>
      <c r="B157" s="46">
        <v>3</v>
      </c>
      <c r="C157" s="46">
        <v>1</v>
      </c>
      <c r="N157" s="46">
        <v>156</v>
      </c>
      <c r="O157" s="46">
        <v>3</v>
      </c>
      <c r="P157" s="46">
        <v>1</v>
      </c>
    </row>
    <row r="158" spans="1:16" x14ac:dyDescent="0.4">
      <c r="A158" s="46">
        <v>157</v>
      </c>
      <c r="B158" s="46">
        <v>1</v>
      </c>
      <c r="C158" s="46">
        <v>2</v>
      </c>
      <c r="N158" s="46">
        <v>157</v>
      </c>
      <c r="O158" s="46">
        <v>1</v>
      </c>
      <c r="P158" s="46">
        <v>2</v>
      </c>
    </row>
    <row r="159" spans="1:16" x14ac:dyDescent="0.4">
      <c r="A159" s="46">
        <v>158</v>
      </c>
      <c r="B159" s="46">
        <v>1</v>
      </c>
      <c r="C159" s="46">
        <v>2</v>
      </c>
      <c r="N159" s="46">
        <v>158</v>
      </c>
      <c r="O159" s="46">
        <v>1</v>
      </c>
      <c r="P159" s="46">
        <v>2</v>
      </c>
    </row>
    <row r="160" spans="1:16" x14ac:dyDescent="0.4">
      <c r="A160" s="46">
        <v>159</v>
      </c>
      <c r="B160" s="46">
        <v>3</v>
      </c>
      <c r="C160" s="46">
        <v>1</v>
      </c>
      <c r="N160" s="46">
        <v>159</v>
      </c>
      <c r="O160" s="46">
        <v>3</v>
      </c>
      <c r="P160" s="46">
        <v>1</v>
      </c>
    </row>
    <row r="161" spans="1:16" x14ac:dyDescent="0.4">
      <c r="A161" s="46">
        <v>160</v>
      </c>
      <c r="B161" s="46">
        <v>1</v>
      </c>
      <c r="C161" s="46">
        <v>2</v>
      </c>
      <c r="N161" s="46">
        <v>160</v>
      </c>
      <c r="O161" s="46">
        <v>1</v>
      </c>
      <c r="P161" s="46">
        <v>2</v>
      </c>
    </row>
    <row r="162" spans="1:16" x14ac:dyDescent="0.4">
      <c r="A162" s="46">
        <v>161</v>
      </c>
      <c r="B162" s="46">
        <v>2</v>
      </c>
      <c r="C162" s="46">
        <v>2</v>
      </c>
      <c r="N162" s="46">
        <v>161</v>
      </c>
      <c r="O162" s="46">
        <v>2</v>
      </c>
      <c r="P162" s="46">
        <v>2</v>
      </c>
    </row>
    <row r="163" spans="1:16" x14ac:dyDescent="0.4">
      <c r="A163" s="46">
        <v>162</v>
      </c>
      <c r="B163" s="46">
        <v>1</v>
      </c>
      <c r="C163" s="46">
        <v>2</v>
      </c>
      <c r="N163" s="46">
        <v>162</v>
      </c>
      <c r="O163" s="46">
        <v>1</v>
      </c>
      <c r="P163" s="46">
        <v>2</v>
      </c>
    </row>
    <row r="164" spans="1:16" x14ac:dyDescent="0.4">
      <c r="A164" s="46">
        <v>163</v>
      </c>
      <c r="B164" s="46">
        <v>1</v>
      </c>
      <c r="C164" s="46">
        <v>1</v>
      </c>
      <c r="N164" s="46">
        <v>163</v>
      </c>
      <c r="O164" s="46">
        <v>1</v>
      </c>
      <c r="P164" s="46">
        <v>1</v>
      </c>
    </row>
    <row r="165" spans="1:16" x14ac:dyDescent="0.4">
      <c r="A165" s="46">
        <v>164</v>
      </c>
      <c r="B165" s="46">
        <v>4</v>
      </c>
      <c r="C165" s="46">
        <v>2</v>
      </c>
      <c r="N165" s="46">
        <v>164</v>
      </c>
      <c r="O165" s="46">
        <v>4</v>
      </c>
      <c r="P165" s="46">
        <v>2</v>
      </c>
    </row>
    <row r="166" spans="1:16" x14ac:dyDescent="0.4">
      <c r="A166" s="46">
        <v>165</v>
      </c>
      <c r="B166" s="46">
        <v>2</v>
      </c>
      <c r="C166" s="46">
        <v>2</v>
      </c>
      <c r="N166" s="46">
        <v>165</v>
      </c>
      <c r="O166" s="46">
        <v>2</v>
      </c>
      <c r="P166" s="46">
        <v>2</v>
      </c>
    </row>
    <row r="167" spans="1:16" x14ac:dyDescent="0.4">
      <c r="A167" s="46">
        <v>166</v>
      </c>
      <c r="B167" s="46">
        <v>5</v>
      </c>
      <c r="C167" s="46">
        <v>2</v>
      </c>
      <c r="N167" s="46">
        <v>166</v>
      </c>
      <c r="O167" s="46">
        <v>5</v>
      </c>
      <c r="P167" s="46">
        <v>2</v>
      </c>
    </row>
    <row r="168" spans="1:16" x14ac:dyDescent="0.4">
      <c r="A168" s="46">
        <v>167</v>
      </c>
      <c r="B168" s="46">
        <v>3</v>
      </c>
      <c r="C168" s="46">
        <v>1</v>
      </c>
      <c r="N168" s="46">
        <v>167</v>
      </c>
      <c r="O168" s="46">
        <v>3</v>
      </c>
      <c r="P168" s="46">
        <v>1</v>
      </c>
    </row>
    <row r="169" spans="1:16" x14ac:dyDescent="0.4">
      <c r="A169" s="46">
        <v>168</v>
      </c>
      <c r="B169" s="46">
        <v>3</v>
      </c>
      <c r="C169" s="46">
        <v>2</v>
      </c>
      <c r="N169" s="46">
        <v>168</v>
      </c>
      <c r="O169" s="46">
        <v>3</v>
      </c>
      <c r="P169" s="46">
        <v>2</v>
      </c>
    </row>
    <row r="170" spans="1:16" x14ac:dyDescent="0.4">
      <c r="A170" s="46">
        <v>169</v>
      </c>
      <c r="B170" s="46">
        <v>1</v>
      </c>
      <c r="C170" s="46">
        <v>2</v>
      </c>
      <c r="N170" s="46">
        <v>169</v>
      </c>
      <c r="O170" s="46">
        <v>1</v>
      </c>
      <c r="P170" s="46">
        <v>2</v>
      </c>
    </row>
    <row r="171" spans="1:16" x14ac:dyDescent="0.4">
      <c r="A171" s="46">
        <v>170</v>
      </c>
      <c r="B171" s="46">
        <v>1</v>
      </c>
      <c r="C171" s="46">
        <v>2</v>
      </c>
      <c r="N171" s="46">
        <v>170</v>
      </c>
      <c r="O171" s="46">
        <v>1</v>
      </c>
      <c r="P171" s="46">
        <v>2</v>
      </c>
    </row>
    <row r="172" spans="1:16" x14ac:dyDescent="0.4">
      <c r="A172" s="46">
        <v>171</v>
      </c>
      <c r="B172" s="46">
        <v>1</v>
      </c>
      <c r="C172" s="46">
        <v>2</v>
      </c>
      <c r="N172" s="46">
        <v>171</v>
      </c>
      <c r="O172" s="46">
        <v>1</v>
      </c>
      <c r="P172" s="46">
        <v>2</v>
      </c>
    </row>
    <row r="173" spans="1:16" x14ac:dyDescent="0.4">
      <c r="A173" s="46">
        <v>172</v>
      </c>
      <c r="B173" s="46">
        <v>1</v>
      </c>
      <c r="C173" s="46">
        <v>2</v>
      </c>
      <c r="N173" s="46">
        <v>172</v>
      </c>
      <c r="O173" s="46">
        <v>1</v>
      </c>
      <c r="P173" s="46">
        <v>2</v>
      </c>
    </row>
    <row r="174" spans="1:16" x14ac:dyDescent="0.4">
      <c r="A174" s="46">
        <v>173</v>
      </c>
      <c r="B174" s="46">
        <v>2</v>
      </c>
      <c r="C174" s="46">
        <v>1</v>
      </c>
      <c r="N174" s="46">
        <v>173</v>
      </c>
      <c r="O174" s="46">
        <v>2</v>
      </c>
      <c r="P174" s="46">
        <v>1</v>
      </c>
    </row>
    <row r="175" spans="1:16" x14ac:dyDescent="0.4">
      <c r="A175" s="46">
        <v>174</v>
      </c>
      <c r="B175" s="46">
        <v>1</v>
      </c>
      <c r="C175" s="46">
        <v>2</v>
      </c>
      <c r="N175" s="46">
        <v>174</v>
      </c>
      <c r="O175" s="46">
        <v>1</v>
      </c>
      <c r="P175" s="46">
        <v>2</v>
      </c>
    </row>
    <row r="176" spans="1:16" x14ac:dyDescent="0.4">
      <c r="A176" s="46">
        <v>175</v>
      </c>
      <c r="B176" s="46">
        <v>5</v>
      </c>
      <c r="C176" s="46">
        <v>1</v>
      </c>
      <c r="N176" s="46">
        <v>175</v>
      </c>
      <c r="O176" s="46">
        <v>5</v>
      </c>
      <c r="P176" s="46">
        <v>1</v>
      </c>
    </row>
    <row r="177" spans="1:16" x14ac:dyDescent="0.4">
      <c r="A177" s="46">
        <v>176</v>
      </c>
      <c r="B177" s="46">
        <v>1</v>
      </c>
      <c r="C177" s="46">
        <v>2</v>
      </c>
      <c r="N177" s="46">
        <v>176</v>
      </c>
      <c r="O177" s="46">
        <v>1</v>
      </c>
      <c r="P177" s="46">
        <v>2</v>
      </c>
    </row>
    <row r="178" spans="1:16" x14ac:dyDescent="0.4">
      <c r="A178" s="46">
        <v>177</v>
      </c>
      <c r="B178" s="46">
        <v>3</v>
      </c>
      <c r="C178" s="46">
        <v>1</v>
      </c>
      <c r="N178" s="46">
        <v>177</v>
      </c>
      <c r="O178" s="46">
        <v>3</v>
      </c>
      <c r="P178" s="46">
        <v>1</v>
      </c>
    </row>
    <row r="179" spans="1:16" x14ac:dyDescent="0.4">
      <c r="A179" s="46">
        <v>178</v>
      </c>
      <c r="B179" s="46">
        <v>2</v>
      </c>
      <c r="C179" s="46">
        <v>2</v>
      </c>
      <c r="N179" s="46">
        <v>178</v>
      </c>
      <c r="O179" s="46">
        <v>2</v>
      </c>
      <c r="P179" s="46">
        <v>2</v>
      </c>
    </row>
    <row r="180" spans="1:16" x14ac:dyDescent="0.4">
      <c r="A180" s="46">
        <v>179</v>
      </c>
      <c r="B180" s="46">
        <v>1</v>
      </c>
      <c r="C180" s="46">
        <v>1</v>
      </c>
      <c r="N180" s="46">
        <v>179</v>
      </c>
      <c r="O180" s="46">
        <v>1</v>
      </c>
      <c r="P180" s="46">
        <v>1</v>
      </c>
    </row>
    <row r="181" spans="1:16" x14ac:dyDescent="0.4">
      <c r="A181" s="46">
        <v>180</v>
      </c>
      <c r="B181" s="46">
        <v>2</v>
      </c>
      <c r="C181" s="46">
        <v>1</v>
      </c>
      <c r="N181" s="46">
        <v>180</v>
      </c>
      <c r="O181" s="46">
        <v>2</v>
      </c>
      <c r="P181" s="46">
        <v>1</v>
      </c>
    </row>
    <row r="182" spans="1:16" x14ac:dyDescent="0.4">
      <c r="A182" s="46">
        <v>181</v>
      </c>
      <c r="B182" s="46">
        <v>1</v>
      </c>
      <c r="C182" s="46">
        <v>1</v>
      </c>
      <c r="N182" s="46">
        <v>181</v>
      </c>
      <c r="O182" s="46">
        <v>1</v>
      </c>
      <c r="P182" s="46">
        <v>1</v>
      </c>
    </row>
    <row r="183" spans="1:16" x14ac:dyDescent="0.4">
      <c r="A183" s="46">
        <v>182</v>
      </c>
      <c r="B183" s="46">
        <v>3</v>
      </c>
      <c r="C183" s="46">
        <v>1</v>
      </c>
      <c r="N183" s="46">
        <v>182</v>
      </c>
      <c r="O183" s="46">
        <v>3</v>
      </c>
      <c r="P183" s="46">
        <v>1</v>
      </c>
    </row>
    <row r="184" spans="1:16" x14ac:dyDescent="0.4">
      <c r="A184" s="46">
        <v>183</v>
      </c>
      <c r="B184" s="46">
        <v>1</v>
      </c>
      <c r="C184" s="46">
        <v>2</v>
      </c>
      <c r="N184" s="46">
        <v>183</v>
      </c>
      <c r="O184" s="46">
        <v>1</v>
      </c>
      <c r="P184" s="46">
        <v>2</v>
      </c>
    </row>
    <row r="185" spans="1:16" x14ac:dyDescent="0.4">
      <c r="A185" s="46">
        <v>184</v>
      </c>
      <c r="B185" s="46">
        <v>5</v>
      </c>
      <c r="C185" s="46">
        <v>2</v>
      </c>
      <c r="N185" s="46">
        <v>184</v>
      </c>
      <c r="O185" s="46">
        <v>5</v>
      </c>
      <c r="P185" s="46">
        <v>2</v>
      </c>
    </row>
    <row r="186" spans="1:16" x14ac:dyDescent="0.4">
      <c r="A186" s="46">
        <v>185</v>
      </c>
      <c r="B186" s="46">
        <v>1</v>
      </c>
      <c r="C186" s="46">
        <v>2</v>
      </c>
      <c r="N186" s="46">
        <v>185</v>
      </c>
      <c r="O186" s="46">
        <v>1</v>
      </c>
      <c r="P186" s="46">
        <v>2</v>
      </c>
    </row>
    <row r="187" spans="1:16" x14ac:dyDescent="0.4">
      <c r="A187" s="46">
        <v>186</v>
      </c>
      <c r="B187" s="46">
        <v>1</v>
      </c>
      <c r="C187" s="46">
        <v>1</v>
      </c>
      <c r="N187" s="46">
        <v>186</v>
      </c>
      <c r="O187" s="46">
        <v>1</v>
      </c>
      <c r="P187" s="46">
        <v>1</v>
      </c>
    </row>
    <row r="188" spans="1:16" x14ac:dyDescent="0.4">
      <c r="A188" s="46">
        <v>187</v>
      </c>
      <c r="B188" s="46">
        <v>5</v>
      </c>
      <c r="C188" s="46">
        <v>1</v>
      </c>
      <c r="N188" s="46">
        <v>187</v>
      </c>
      <c r="O188" s="46">
        <v>5</v>
      </c>
      <c r="P188" s="46">
        <v>1</v>
      </c>
    </row>
    <row r="189" spans="1:16" x14ac:dyDescent="0.4">
      <c r="A189" s="46">
        <v>188</v>
      </c>
      <c r="B189" s="46">
        <v>1</v>
      </c>
      <c r="C189" s="46">
        <v>1</v>
      </c>
      <c r="N189" s="46">
        <v>188</v>
      </c>
      <c r="O189" s="46">
        <v>1</v>
      </c>
      <c r="P189" s="46">
        <v>1</v>
      </c>
    </row>
    <row r="190" spans="1:16" x14ac:dyDescent="0.4">
      <c r="A190" s="46">
        <v>189</v>
      </c>
      <c r="B190" s="46">
        <v>2</v>
      </c>
      <c r="C190" s="46">
        <v>1</v>
      </c>
      <c r="N190" s="46">
        <v>189</v>
      </c>
      <c r="O190" s="46">
        <v>2</v>
      </c>
      <c r="P190" s="46">
        <v>1</v>
      </c>
    </row>
    <row r="191" spans="1:16" x14ac:dyDescent="0.4">
      <c r="A191" s="46">
        <v>190</v>
      </c>
      <c r="B191" s="46">
        <v>1</v>
      </c>
      <c r="C191" s="46">
        <v>1</v>
      </c>
      <c r="N191" s="46">
        <v>190</v>
      </c>
      <c r="O191" s="46">
        <v>1</v>
      </c>
      <c r="P191" s="46">
        <v>1</v>
      </c>
    </row>
    <row r="192" spans="1:16" x14ac:dyDescent="0.4">
      <c r="A192" s="46">
        <v>191</v>
      </c>
      <c r="B192" s="46">
        <v>1</v>
      </c>
      <c r="C192" s="46">
        <v>2</v>
      </c>
      <c r="N192" s="46">
        <v>191</v>
      </c>
      <c r="O192" s="46">
        <v>1</v>
      </c>
      <c r="P192" s="46">
        <v>2</v>
      </c>
    </row>
    <row r="193" spans="1:16" x14ac:dyDescent="0.4">
      <c r="A193" s="46">
        <v>192</v>
      </c>
      <c r="B193" s="46">
        <v>2</v>
      </c>
      <c r="C193" s="46">
        <v>1</v>
      </c>
      <c r="N193" s="46">
        <v>192</v>
      </c>
      <c r="O193" s="46">
        <v>2</v>
      </c>
      <c r="P193" s="46">
        <v>1</v>
      </c>
    </row>
    <row r="194" spans="1:16" x14ac:dyDescent="0.4">
      <c r="A194" s="46">
        <v>193</v>
      </c>
      <c r="B194" s="46">
        <v>1</v>
      </c>
      <c r="C194" s="46">
        <v>2</v>
      </c>
      <c r="N194" s="46">
        <v>193</v>
      </c>
      <c r="O194" s="46">
        <v>1</v>
      </c>
      <c r="P194" s="46">
        <v>2</v>
      </c>
    </row>
    <row r="195" spans="1:16" x14ac:dyDescent="0.4">
      <c r="A195" s="46">
        <v>194</v>
      </c>
      <c r="B195" s="46">
        <v>1</v>
      </c>
      <c r="C195" s="46">
        <v>1</v>
      </c>
      <c r="N195" s="46">
        <v>194</v>
      </c>
      <c r="O195" s="46">
        <v>1</v>
      </c>
      <c r="P195" s="46">
        <v>1</v>
      </c>
    </row>
    <row r="196" spans="1:16" x14ac:dyDescent="0.4">
      <c r="A196" s="46">
        <v>195</v>
      </c>
      <c r="B196" s="46">
        <v>1</v>
      </c>
      <c r="C196" s="46">
        <v>1</v>
      </c>
      <c r="N196" s="46">
        <v>195</v>
      </c>
      <c r="O196" s="46">
        <v>1</v>
      </c>
      <c r="P196" s="46">
        <v>1</v>
      </c>
    </row>
    <row r="197" spans="1:16" x14ac:dyDescent="0.4">
      <c r="A197" s="46">
        <v>196</v>
      </c>
      <c r="B197" s="46">
        <v>3</v>
      </c>
      <c r="C197" s="46">
        <v>2</v>
      </c>
      <c r="N197" s="46">
        <v>196</v>
      </c>
      <c r="O197" s="46">
        <v>3</v>
      </c>
      <c r="P197" s="46">
        <v>2</v>
      </c>
    </row>
    <row r="198" spans="1:16" x14ac:dyDescent="0.4">
      <c r="A198" s="46">
        <v>197</v>
      </c>
      <c r="B198" s="46">
        <v>4</v>
      </c>
      <c r="C198" s="46">
        <v>1</v>
      </c>
      <c r="N198" s="46">
        <v>197</v>
      </c>
      <c r="O198" s="46">
        <v>4</v>
      </c>
      <c r="P198" s="46">
        <v>1</v>
      </c>
    </row>
    <row r="199" spans="1:16" x14ac:dyDescent="0.4">
      <c r="A199" s="46">
        <v>198</v>
      </c>
      <c r="B199" s="46">
        <v>1</v>
      </c>
      <c r="C199" s="46">
        <v>1</v>
      </c>
      <c r="N199" s="46">
        <v>198</v>
      </c>
      <c r="O199" s="46">
        <v>1</v>
      </c>
      <c r="P199" s="46">
        <v>1</v>
      </c>
    </row>
    <row r="200" spans="1:16" x14ac:dyDescent="0.4">
      <c r="A200" s="46">
        <v>199</v>
      </c>
      <c r="B200" s="46">
        <v>3</v>
      </c>
      <c r="C200" s="46">
        <v>2</v>
      </c>
      <c r="N200" s="46">
        <v>199</v>
      </c>
      <c r="O200" s="46">
        <v>3</v>
      </c>
      <c r="P200" s="46">
        <v>2</v>
      </c>
    </row>
    <row r="201" spans="1:16" x14ac:dyDescent="0.4">
      <c r="A201" s="46">
        <v>200</v>
      </c>
      <c r="B201" s="46">
        <v>3</v>
      </c>
      <c r="C201" s="46">
        <v>2</v>
      </c>
      <c r="N201" s="46">
        <v>200</v>
      </c>
      <c r="O201" s="46">
        <v>3</v>
      </c>
      <c r="P201" s="46">
        <v>2</v>
      </c>
    </row>
  </sheetData>
  <phoneticPr fontId="2" type="noConversion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F0"/>
  </sheetPr>
  <dimension ref="A1:H17"/>
  <sheetViews>
    <sheetView workbookViewId="0">
      <selection activeCell="G2" sqref="G2:H12"/>
    </sheetView>
  </sheetViews>
  <sheetFormatPr defaultColWidth="9" defaultRowHeight="16.75" x14ac:dyDescent="0.45"/>
  <cols>
    <col min="1" max="1" width="9" style="2"/>
    <col min="2" max="2" width="5.5" style="2" bestFit="1" customWidth="1"/>
    <col min="3" max="3" width="7.640625" style="2" bestFit="1" customWidth="1"/>
    <col min="4" max="4" width="7.5" style="2" bestFit="1" customWidth="1"/>
    <col min="5" max="16384" width="9" style="2"/>
  </cols>
  <sheetData>
    <row r="1" spans="1:8" x14ac:dyDescent="0.45">
      <c r="A1" s="2" t="s">
        <v>71</v>
      </c>
      <c r="B1" s="2" t="s">
        <v>181</v>
      </c>
      <c r="C1" s="2" t="s">
        <v>184</v>
      </c>
      <c r="D1" s="2" t="s">
        <v>185</v>
      </c>
      <c r="F1" s="4" t="s">
        <v>184</v>
      </c>
      <c r="G1" s="1" t="s">
        <v>206</v>
      </c>
      <c r="H1" s="36" t="s">
        <v>207</v>
      </c>
    </row>
    <row r="2" spans="1:8" x14ac:dyDescent="0.45">
      <c r="A2" s="2">
        <v>1001</v>
      </c>
      <c r="B2" s="2">
        <v>1</v>
      </c>
      <c r="C2" s="2">
        <v>3</v>
      </c>
      <c r="D2" s="2">
        <v>1</v>
      </c>
      <c r="F2" s="2">
        <v>1</v>
      </c>
      <c r="G2" s="57">
        <f t="array" ref="G2:G4">FREQUENCY(C2:C12,F2:F4)</f>
        <v>1</v>
      </c>
      <c r="H2" s="169">
        <f>G2/$G$5</f>
        <v>9.0909090909090912E-2</v>
      </c>
    </row>
    <row r="3" spans="1:8" x14ac:dyDescent="0.45">
      <c r="A3" s="2">
        <v>1002</v>
      </c>
      <c r="B3" s="2">
        <v>2</v>
      </c>
      <c r="C3" s="2">
        <v>2</v>
      </c>
      <c r="D3" s="2">
        <v>2</v>
      </c>
      <c r="F3" s="2">
        <v>2</v>
      </c>
      <c r="G3" s="57">
        <v>4</v>
      </c>
      <c r="H3" s="169">
        <f>G3/$G$5</f>
        <v>0.36363636363636365</v>
      </c>
    </row>
    <row r="4" spans="1:8" x14ac:dyDescent="0.45">
      <c r="A4" s="2">
        <v>1003</v>
      </c>
      <c r="B4" s="2">
        <v>1</v>
      </c>
      <c r="C4" s="2">
        <v>1</v>
      </c>
      <c r="D4" s="2">
        <v>4</v>
      </c>
      <c r="F4" s="2">
        <v>3</v>
      </c>
      <c r="G4" s="57">
        <v>6</v>
      </c>
      <c r="H4" s="169">
        <f>G4/$G$5</f>
        <v>0.54545454545454541</v>
      </c>
    </row>
    <row r="5" spans="1:8" x14ac:dyDescent="0.45">
      <c r="A5" s="2">
        <v>1004</v>
      </c>
      <c r="B5" s="2">
        <v>2</v>
      </c>
      <c r="C5" s="2">
        <v>2</v>
      </c>
      <c r="D5" s="2">
        <v>3</v>
      </c>
      <c r="F5" s="4" t="s">
        <v>193</v>
      </c>
      <c r="G5" s="57">
        <f>SUM(G2:G4)</f>
        <v>11</v>
      </c>
      <c r="H5" s="169"/>
    </row>
    <row r="6" spans="1:8" x14ac:dyDescent="0.45">
      <c r="A6" s="2">
        <v>1005</v>
      </c>
      <c r="B6" s="2">
        <v>1</v>
      </c>
      <c r="C6" s="2">
        <v>3</v>
      </c>
      <c r="D6" s="2">
        <v>2</v>
      </c>
      <c r="G6" s="57"/>
      <c r="H6" s="57"/>
    </row>
    <row r="7" spans="1:8" x14ac:dyDescent="0.45">
      <c r="A7" s="2">
        <v>1006</v>
      </c>
      <c r="B7" s="2">
        <v>1</v>
      </c>
      <c r="C7" s="2">
        <v>2</v>
      </c>
      <c r="D7" s="2">
        <v>3</v>
      </c>
      <c r="F7" s="4" t="s">
        <v>185</v>
      </c>
      <c r="G7" s="170" t="s">
        <v>1044</v>
      </c>
      <c r="H7" s="171" t="s">
        <v>1045</v>
      </c>
    </row>
    <row r="8" spans="1:8" x14ac:dyDescent="0.45">
      <c r="A8" s="2">
        <v>1007</v>
      </c>
      <c r="B8" s="2">
        <v>1</v>
      </c>
      <c r="C8" s="2">
        <v>3</v>
      </c>
      <c r="D8" s="2">
        <v>4</v>
      </c>
      <c r="F8" s="2">
        <v>1</v>
      </c>
      <c r="G8" s="57">
        <f t="array" ref="G8:G11">FREQUENCY(D2:D12,F8:F11)</f>
        <v>1</v>
      </c>
      <c r="H8" s="169">
        <f>G8/$G$12</f>
        <v>9.0909090909090912E-2</v>
      </c>
    </row>
    <row r="9" spans="1:8" x14ac:dyDescent="0.45">
      <c r="A9" s="2">
        <v>1008</v>
      </c>
      <c r="B9" s="2">
        <v>2</v>
      </c>
      <c r="C9" s="2">
        <v>3</v>
      </c>
      <c r="D9" s="2">
        <v>3</v>
      </c>
      <c r="F9" s="2">
        <v>2</v>
      </c>
      <c r="G9" s="57">
        <v>3</v>
      </c>
      <c r="H9" s="169">
        <f>G9/$G$12</f>
        <v>0.27272727272727271</v>
      </c>
    </row>
    <row r="10" spans="1:8" x14ac:dyDescent="0.45">
      <c r="A10" s="2">
        <v>1009</v>
      </c>
      <c r="B10" s="2">
        <v>2</v>
      </c>
      <c r="C10" s="2">
        <v>3</v>
      </c>
      <c r="D10" s="2">
        <v>4</v>
      </c>
      <c r="F10" s="2">
        <v>3</v>
      </c>
      <c r="G10" s="57">
        <v>3</v>
      </c>
      <c r="H10" s="169">
        <f>G10/$G$12</f>
        <v>0.27272727272727271</v>
      </c>
    </row>
    <row r="11" spans="1:8" x14ac:dyDescent="0.45">
      <c r="A11" s="2">
        <v>1010</v>
      </c>
      <c r="B11" s="2">
        <v>1</v>
      </c>
      <c r="C11" s="2">
        <v>2</v>
      </c>
      <c r="D11" s="2">
        <v>4</v>
      </c>
      <c r="F11" s="2">
        <v>4</v>
      </c>
      <c r="G11" s="57">
        <v>4</v>
      </c>
      <c r="H11" s="169">
        <f>G11/$G$12</f>
        <v>0.36363636363636365</v>
      </c>
    </row>
    <row r="12" spans="1:8" x14ac:dyDescent="0.45">
      <c r="A12" s="2">
        <v>1011</v>
      </c>
      <c r="B12" s="2">
        <v>2</v>
      </c>
      <c r="C12" s="2">
        <v>3</v>
      </c>
      <c r="D12" s="2">
        <v>2</v>
      </c>
      <c r="F12" s="4" t="s">
        <v>193</v>
      </c>
      <c r="G12" s="57">
        <f>SUM(G8:G11)</f>
        <v>11</v>
      </c>
      <c r="H12" s="169"/>
    </row>
    <row r="14" spans="1:8" x14ac:dyDescent="0.45">
      <c r="A14" s="4" t="s">
        <v>181</v>
      </c>
      <c r="B14" s="4" t="s">
        <v>198</v>
      </c>
      <c r="C14" s="36" t="s">
        <v>207</v>
      </c>
    </row>
    <row r="15" spans="1:8" x14ac:dyDescent="0.45">
      <c r="A15" s="2">
        <v>1</v>
      </c>
      <c r="B15" s="57">
        <f t="array" ref="B15:B16">FREQUENCY(B2:B12,A15:A16)</f>
        <v>6</v>
      </c>
      <c r="C15" s="169">
        <f>B15/$B$17</f>
        <v>0.54545454545454541</v>
      </c>
    </row>
    <row r="16" spans="1:8" x14ac:dyDescent="0.45">
      <c r="A16" s="2">
        <v>2</v>
      </c>
      <c r="B16" s="57">
        <v>5</v>
      </c>
      <c r="C16" s="169">
        <f>B16/$B$17</f>
        <v>0.45454545454545453</v>
      </c>
    </row>
    <row r="17" spans="1:3" x14ac:dyDescent="0.45">
      <c r="A17" s="4" t="s">
        <v>208</v>
      </c>
      <c r="B17" s="57">
        <f>SUM(B15:B16)</f>
        <v>11</v>
      </c>
      <c r="C17" s="169">
        <f>B17/$B$17</f>
        <v>1</v>
      </c>
    </row>
  </sheetData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5"/>
  </sheetPr>
  <dimension ref="A1:F85"/>
  <sheetViews>
    <sheetView tabSelected="1" workbookViewId="0">
      <pane xSplit="1" ySplit="1" topLeftCell="B38" activePane="bottomRight" state="frozen"/>
      <selection activeCell="D111" sqref="D111"/>
      <selection pane="topRight" activeCell="D111" sqref="D111"/>
      <selection pane="bottomLeft" activeCell="D111" sqref="D111"/>
      <selection pane="bottomRight" activeCell="B54" sqref="B54"/>
    </sheetView>
  </sheetViews>
  <sheetFormatPr defaultRowHeight="15.45" x14ac:dyDescent="0.4"/>
  <cols>
    <col min="1" max="1" width="14.35546875" customWidth="1"/>
    <col min="2" max="2" width="42" customWidth="1"/>
    <col min="3" max="3" width="29.2109375" style="111" customWidth="1"/>
    <col min="4" max="4" width="9.2109375" style="111" customWidth="1"/>
    <col min="5" max="5" width="6.640625" customWidth="1"/>
    <col min="257" max="257" width="14.35546875" customWidth="1"/>
    <col min="258" max="258" width="42" customWidth="1"/>
    <col min="259" max="259" width="29.2109375" customWidth="1"/>
    <col min="260" max="260" width="9.2109375" customWidth="1"/>
    <col min="261" max="261" width="6.640625" customWidth="1"/>
    <col min="513" max="513" width="14.35546875" customWidth="1"/>
    <col min="514" max="514" width="42" customWidth="1"/>
    <col min="515" max="515" width="29.2109375" customWidth="1"/>
    <col min="516" max="516" width="9.2109375" customWidth="1"/>
    <col min="517" max="517" width="6.640625" customWidth="1"/>
    <col min="769" max="769" width="14.35546875" customWidth="1"/>
    <col min="770" max="770" width="42" customWidth="1"/>
    <col min="771" max="771" width="29.2109375" customWidth="1"/>
    <col min="772" max="772" width="9.2109375" customWidth="1"/>
    <col min="773" max="773" width="6.640625" customWidth="1"/>
    <col min="1025" max="1025" width="14.35546875" customWidth="1"/>
    <col min="1026" max="1026" width="42" customWidth="1"/>
    <col min="1027" max="1027" width="29.2109375" customWidth="1"/>
    <col min="1028" max="1028" width="9.2109375" customWidth="1"/>
    <col min="1029" max="1029" width="6.640625" customWidth="1"/>
    <col min="1281" max="1281" width="14.35546875" customWidth="1"/>
    <col min="1282" max="1282" width="42" customWidth="1"/>
    <col min="1283" max="1283" width="29.2109375" customWidth="1"/>
    <col min="1284" max="1284" width="9.2109375" customWidth="1"/>
    <col min="1285" max="1285" width="6.640625" customWidth="1"/>
    <col min="1537" max="1537" width="14.35546875" customWidth="1"/>
    <col min="1538" max="1538" width="42" customWidth="1"/>
    <col min="1539" max="1539" width="29.2109375" customWidth="1"/>
    <col min="1540" max="1540" width="9.2109375" customWidth="1"/>
    <col min="1541" max="1541" width="6.640625" customWidth="1"/>
    <col min="1793" max="1793" width="14.35546875" customWidth="1"/>
    <col min="1794" max="1794" width="42" customWidth="1"/>
    <col min="1795" max="1795" width="29.2109375" customWidth="1"/>
    <col min="1796" max="1796" width="9.2109375" customWidth="1"/>
    <col min="1797" max="1797" width="6.640625" customWidth="1"/>
    <col min="2049" max="2049" width="14.35546875" customWidth="1"/>
    <col min="2050" max="2050" width="42" customWidth="1"/>
    <col min="2051" max="2051" width="29.2109375" customWidth="1"/>
    <col min="2052" max="2052" width="9.2109375" customWidth="1"/>
    <col min="2053" max="2053" width="6.640625" customWidth="1"/>
    <col min="2305" max="2305" width="14.35546875" customWidth="1"/>
    <col min="2306" max="2306" width="42" customWidth="1"/>
    <col min="2307" max="2307" width="29.2109375" customWidth="1"/>
    <col min="2308" max="2308" width="9.2109375" customWidth="1"/>
    <col min="2309" max="2309" width="6.640625" customWidth="1"/>
    <col min="2561" max="2561" width="14.35546875" customWidth="1"/>
    <col min="2562" max="2562" width="42" customWidth="1"/>
    <col min="2563" max="2563" width="29.2109375" customWidth="1"/>
    <col min="2564" max="2564" width="9.2109375" customWidth="1"/>
    <col min="2565" max="2565" width="6.640625" customWidth="1"/>
    <col min="2817" max="2817" width="14.35546875" customWidth="1"/>
    <col min="2818" max="2818" width="42" customWidth="1"/>
    <col min="2819" max="2819" width="29.2109375" customWidth="1"/>
    <col min="2820" max="2820" width="9.2109375" customWidth="1"/>
    <col min="2821" max="2821" width="6.640625" customWidth="1"/>
    <col min="3073" max="3073" width="14.35546875" customWidth="1"/>
    <col min="3074" max="3074" width="42" customWidth="1"/>
    <col min="3075" max="3075" width="29.2109375" customWidth="1"/>
    <col min="3076" max="3076" width="9.2109375" customWidth="1"/>
    <col min="3077" max="3077" width="6.640625" customWidth="1"/>
    <col min="3329" max="3329" width="14.35546875" customWidth="1"/>
    <col min="3330" max="3330" width="42" customWidth="1"/>
    <col min="3331" max="3331" width="29.2109375" customWidth="1"/>
    <col min="3332" max="3332" width="9.2109375" customWidth="1"/>
    <col min="3333" max="3333" width="6.640625" customWidth="1"/>
    <col min="3585" max="3585" width="14.35546875" customWidth="1"/>
    <col min="3586" max="3586" width="42" customWidth="1"/>
    <col min="3587" max="3587" width="29.2109375" customWidth="1"/>
    <col min="3588" max="3588" width="9.2109375" customWidth="1"/>
    <col min="3589" max="3589" width="6.640625" customWidth="1"/>
    <col min="3841" max="3841" width="14.35546875" customWidth="1"/>
    <col min="3842" max="3842" width="42" customWidth="1"/>
    <col min="3843" max="3843" width="29.2109375" customWidth="1"/>
    <col min="3844" max="3844" width="9.2109375" customWidth="1"/>
    <col min="3845" max="3845" width="6.640625" customWidth="1"/>
    <col min="4097" max="4097" width="14.35546875" customWidth="1"/>
    <col min="4098" max="4098" width="42" customWidth="1"/>
    <col min="4099" max="4099" width="29.2109375" customWidth="1"/>
    <col min="4100" max="4100" width="9.2109375" customWidth="1"/>
    <col min="4101" max="4101" width="6.640625" customWidth="1"/>
    <col min="4353" max="4353" width="14.35546875" customWidth="1"/>
    <col min="4354" max="4354" width="42" customWidth="1"/>
    <col min="4355" max="4355" width="29.2109375" customWidth="1"/>
    <col min="4356" max="4356" width="9.2109375" customWidth="1"/>
    <col min="4357" max="4357" width="6.640625" customWidth="1"/>
    <col min="4609" max="4609" width="14.35546875" customWidth="1"/>
    <col min="4610" max="4610" width="42" customWidth="1"/>
    <col min="4611" max="4611" width="29.2109375" customWidth="1"/>
    <col min="4612" max="4612" width="9.2109375" customWidth="1"/>
    <col min="4613" max="4613" width="6.640625" customWidth="1"/>
    <col min="4865" max="4865" width="14.35546875" customWidth="1"/>
    <col min="4866" max="4866" width="42" customWidth="1"/>
    <col min="4867" max="4867" width="29.2109375" customWidth="1"/>
    <col min="4868" max="4868" width="9.2109375" customWidth="1"/>
    <col min="4869" max="4869" width="6.640625" customWidth="1"/>
    <col min="5121" max="5121" width="14.35546875" customWidth="1"/>
    <col min="5122" max="5122" width="42" customWidth="1"/>
    <col min="5123" max="5123" width="29.2109375" customWidth="1"/>
    <col min="5124" max="5124" width="9.2109375" customWidth="1"/>
    <col min="5125" max="5125" width="6.640625" customWidth="1"/>
    <col min="5377" max="5377" width="14.35546875" customWidth="1"/>
    <col min="5378" max="5378" width="42" customWidth="1"/>
    <col min="5379" max="5379" width="29.2109375" customWidth="1"/>
    <col min="5380" max="5380" width="9.2109375" customWidth="1"/>
    <col min="5381" max="5381" width="6.640625" customWidth="1"/>
    <col min="5633" max="5633" width="14.35546875" customWidth="1"/>
    <col min="5634" max="5634" width="42" customWidth="1"/>
    <col min="5635" max="5635" width="29.2109375" customWidth="1"/>
    <col min="5636" max="5636" width="9.2109375" customWidth="1"/>
    <col min="5637" max="5637" width="6.640625" customWidth="1"/>
    <col min="5889" max="5889" width="14.35546875" customWidth="1"/>
    <col min="5890" max="5890" width="42" customWidth="1"/>
    <col min="5891" max="5891" width="29.2109375" customWidth="1"/>
    <col min="5892" max="5892" width="9.2109375" customWidth="1"/>
    <col min="5893" max="5893" width="6.640625" customWidth="1"/>
    <col min="6145" max="6145" width="14.35546875" customWidth="1"/>
    <col min="6146" max="6146" width="42" customWidth="1"/>
    <col min="6147" max="6147" width="29.2109375" customWidth="1"/>
    <col min="6148" max="6148" width="9.2109375" customWidth="1"/>
    <col min="6149" max="6149" width="6.640625" customWidth="1"/>
    <col min="6401" max="6401" width="14.35546875" customWidth="1"/>
    <col min="6402" max="6402" width="42" customWidth="1"/>
    <col min="6403" max="6403" width="29.2109375" customWidth="1"/>
    <col min="6404" max="6404" width="9.2109375" customWidth="1"/>
    <col min="6405" max="6405" width="6.640625" customWidth="1"/>
    <col min="6657" max="6657" width="14.35546875" customWidth="1"/>
    <col min="6658" max="6658" width="42" customWidth="1"/>
    <col min="6659" max="6659" width="29.2109375" customWidth="1"/>
    <col min="6660" max="6660" width="9.2109375" customWidth="1"/>
    <col min="6661" max="6661" width="6.640625" customWidth="1"/>
    <col min="6913" max="6913" width="14.35546875" customWidth="1"/>
    <col min="6914" max="6914" width="42" customWidth="1"/>
    <col min="6915" max="6915" width="29.2109375" customWidth="1"/>
    <col min="6916" max="6916" width="9.2109375" customWidth="1"/>
    <col min="6917" max="6917" width="6.640625" customWidth="1"/>
    <col min="7169" max="7169" width="14.35546875" customWidth="1"/>
    <col min="7170" max="7170" width="42" customWidth="1"/>
    <col min="7171" max="7171" width="29.2109375" customWidth="1"/>
    <col min="7172" max="7172" width="9.2109375" customWidth="1"/>
    <col min="7173" max="7173" width="6.640625" customWidth="1"/>
    <col min="7425" max="7425" width="14.35546875" customWidth="1"/>
    <col min="7426" max="7426" width="42" customWidth="1"/>
    <col min="7427" max="7427" width="29.2109375" customWidth="1"/>
    <col min="7428" max="7428" width="9.2109375" customWidth="1"/>
    <col min="7429" max="7429" width="6.640625" customWidth="1"/>
    <col min="7681" max="7681" width="14.35546875" customWidth="1"/>
    <col min="7682" max="7682" width="42" customWidth="1"/>
    <col min="7683" max="7683" width="29.2109375" customWidth="1"/>
    <col min="7684" max="7684" width="9.2109375" customWidth="1"/>
    <col min="7685" max="7685" width="6.640625" customWidth="1"/>
    <col min="7937" max="7937" width="14.35546875" customWidth="1"/>
    <col min="7938" max="7938" width="42" customWidth="1"/>
    <col min="7939" max="7939" width="29.2109375" customWidth="1"/>
    <col min="7940" max="7940" width="9.2109375" customWidth="1"/>
    <col min="7941" max="7941" width="6.640625" customWidth="1"/>
    <col min="8193" max="8193" width="14.35546875" customWidth="1"/>
    <col min="8194" max="8194" width="42" customWidth="1"/>
    <col min="8195" max="8195" width="29.2109375" customWidth="1"/>
    <col min="8196" max="8196" width="9.2109375" customWidth="1"/>
    <col min="8197" max="8197" width="6.640625" customWidth="1"/>
    <col min="8449" max="8449" width="14.35546875" customWidth="1"/>
    <col min="8450" max="8450" width="42" customWidth="1"/>
    <col min="8451" max="8451" width="29.2109375" customWidth="1"/>
    <col min="8452" max="8452" width="9.2109375" customWidth="1"/>
    <col min="8453" max="8453" width="6.640625" customWidth="1"/>
    <col min="8705" max="8705" width="14.35546875" customWidth="1"/>
    <col min="8706" max="8706" width="42" customWidth="1"/>
    <col min="8707" max="8707" width="29.2109375" customWidth="1"/>
    <col min="8708" max="8708" width="9.2109375" customWidth="1"/>
    <col min="8709" max="8709" width="6.640625" customWidth="1"/>
    <col min="8961" max="8961" width="14.35546875" customWidth="1"/>
    <col min="8962" max="8962" width="42" customWidth="1"/>
    <col min="8963" max="8963" width="29.2109375" customWidth="1"/>
    <col min="8964" max="8964" width="9.2109375" customWidth="1"/>
    <col min="8965" max="8965" width="6.640625" customWidth="1"/>
    <col min="9217" max="9217" width="14.35546875" customWidth="1"/>
    <col min="9218" max="9218" width="42" customWidth="1"/>
    <col min="9219" max="9219" width="29.2109375" customWidth="1"/>
    <col min="9220" max="9220" width="9.2109375" customWidth="1"/>
    <col min="9221" max="9221" width="6.640625" customWidth="1"/>
    <col min="9473" max="9473" width="14.35546875" customWidth="1"/>
    <col min="9474" max="9474" width="42" customWidth="1"/>
    <col min="9475" max="9475" width="29.2109375" customWidth="1"/>
    <col min="9476" max="9476" width="9.2109375" customWidth="1"/>
    <col min="9477" max="9477" width="6.640625" customWidth="1"/>
    <col min="9729" max="9729" width="14.35546875" customWidth="1"/>
    <col min="9730" max="9730" width="42" customWidth="1"/>
    <col min="9731" max="9731" width="29.2109375" customWidth="1"/>
    <col min="9732" max="9732" width="9.2109375" customWidth="1"/>
    <col min="9733" max="9733" width="6.640625" customWidth="1"/>
    <col min="9985" max="9985" width="14.35546875" customWidth="1"/>
    <col min="9986" max="9986" width="42" customWidth="1"/>
    <col min="9987" max="9987" width="29.2109375" customWidth="1"/>
    <col min="9988" max="9988" width="9.2109375" customWidth="1"/>
    <col min="9989" max="9989" width="6.640625" customWidth="1"/>
    <col min="10241" max="10241" width="14.35546875" customWidth="1"/>
    <col min="10242" max="10242" width="42" customWidth="1"/>
    <col min="10243" max="10243" width="29.2109375" customWidth="1"/>
    <col min="10244" max="10244" width="9.2109375" customWidth="1"/>
    <col min="10245" max="10245" width="6.640625" customWidth="1"/>
    <col min="10497" max="10497" width="14.35546875" customWidth="1"/>
    <col min="10498" max="10498" width="42" customWidth="1"/>
    <col min="10499" max="10499" width="29.2109375" customWidth="1"/>
    <col min="10500" max="10500" width="9.2109375" customWidth="1"/>
    <col min="10501" max="10501" width="6.640625" customWidth="1"/>
    <col min="10753" max="10753" width="14.35546875" customWidth="1"/>
    <col min="10754" max="10754" width="42" customWidth="1"/>
    <col min="10755" max="10755" width="29.2109375" customWidth="1"/>
    <col min="10756" max="10756" width="9.2109375" customWidth="1"/>
    <col min="10757" max="10757" width="6.640625" customWidth="1"/>
    <col min="11009" max="11009" width="14.35546875" customWidth="1"/>
    <col min="11010" max="11010" width="42" customWidth="1"/>
    <col min="11011" max="11011" width="29.2109375" customWidth="1"/>
    <col min="11012" max="11012" width="9.2109375" customWidth="1"/>
    <col min="11013" max="11013" width="6.640625" customWidth="1"/>
    <col min="11265" max="11265" width="14.35546875" customWidth="1"/>
    <col min="11266" max="11266" width="42" customWidth="1"/>
    <col min="11267" max="11267" width="29.2109375" customWidth="1"/>
    <col min="11268" max="11268" width="9.2109375" customWidth="1"/>
    <col min="11269" max="11269" width="6.640625" customWidth="1"/>
    <col min="11521" max="11521" width="14.35546875" customWidth="1"/>
    <col min="11522" max="11522" width="42" customWidth="1"/>
    <col min="11523" max="11523" width="29.2109375" customWidth="1"/>
    <col min="11524" max="11524" width="9.2109375" customWidth="1"/>
    <col min="11525" max="11525" width="6.640625" customWidth="1"/>
    <col min="11777" max="11777" width="14.35546875" customWidth="1"/>
    <col min="11778" max="11778" width="42" customWidth="1"/>
    <col min="11779" max="11779" width="29.2109375" customWidth="1"/>
    <col min="11780" max="11780" width="9.2109375" customWidth="1"/>
    <col min="11781" max="11781" width="6.640625" customWidth="1"/>
    <col min="12033" max="12033" width="14.35546875" customWidth="1"/>
    <col min="12034" max="12034" width="42" customWidth="1"/>
    <col min="12035" max="12035" width="29.2109375" customWidth="1"/>
    <col min="12036" max="12036" width="9.2109375" customWidth="1"/>
    <col min="12037" max="12037" width="6.640625" customWidth="1"/>
    <col min="12289" max="12289" width="14.35546875" customWidth="1"/>
    <col min="12290" max="12290" width="42" customWidth="1"/>
    <col min="12291" max="12291" width="29.2109375" customWidth="1"/>
    <col min="12292" max="12292" width="9.2109375" customWidth="1"/>
    <col min="12293" max="12293" width="6.640625" customWidth="1"/>
    <col min="12545" max="12545" width="14.35546875" customWidth="1"/>
    <col min="12546" max="12546" width="42" customWidth="1"/>
    <col min="12547" max="12547" width="29.2109375" customWidth="1"/>
    <col min="12548" max="12548" width="9.2109375" customWidth="1"/>
    <col min="12549" max="12549" width="6.640625" customWidth="1"/>
    <col min="12801" max="12801" width="14.35546875" customWidth="1"/>
    <col min="12802" max="12802" width="42" customWidth="1"/>
    <col min="12803" max="12803" width="29.2109375" customWidth="1"/>
    <col min="12804" max="12804" width="9.2109375" customWidth="1"/>
    <col min="12805" max="12805" width="6.640625" customWidth="1"/>
    <col min="13057" max="13057" width="14.35546875" customWidth="1"/>
    <col min="13058" max="13058" width="42" customWidth="1"/>
    <col min="13059" max="13059" width="29.2109375" customWidth="1"/>
    <col min="13060" max="13060" width="9.2109375" customWidth="1"/>
    <col min="13061" max="13061" width="6.640625" customWidth="1"/>
    <col min="13313" max="13313" width="14.35546875" customWidth="1"/>
    <col min="13314" max="13314" width="42" customWidth="1"/>
    <col min="13315" max="13315" width="29.2109375" customWidth="1"/>
    <col min="13316" max="13316" width="9.2109375" customWidth="1"/>
    <col min="13317" max="13317" width="6.640625" customWidth="1"/>
    <col min="13569" max="13569" width="14.35546875" customWidth="1"/>
    <col min="13570" max="13570" width="42" customWidth="1"/>
    <col min="13571" max="13571" width="29.2109375" customWidth="1"/>
    <col min="13572" max="13572" width="9.2109375" customWidth="1"/>
    <col min="13573" max="13573" width="6.640625" customWidth="1"/>
    <col min="13825" max="13825" width="14.35546875" customWidth="1"/>
    <col min="13826" max="13826" width="42" customWidth="1"/>
    <col min="13827" max="13827" width="29.2109375" customWidth="1"/>
    <col min="13828" max="13828" width="9.2109375" customWidth="1"/>
    <col min="13829" max="13829" width="6.640625" customWidth="1"/>
    <col min="14081" max="14081" width="14.35546875" customWidth="1"/>
    <col min="14082" max="14082" width="42" customWidth="1"/>
    <col min="14083" max="14083" width="29.2109375" customWidth="1"/>
    <col min="14084" max="14084" width="9.2109375" customWidth="1"/>
    <col min="14085" max="14085" width="6.640625" customWidth="1"/>
    <col min="14337" max="14337" width="14.35546875" customWidth="1"/>
    <col min="14338" max="14338" width="42" customWidth="1"/>
    <col min="14339" max="14339" width="29.2109375" customWidth="1"/>
    <col min="14340" max="14340" width="9.2109375" customWidth="1"/>
    <col min="14341" max="14341" width="6.640625" customWidth="1"/>
    <col min="14593" max="14593" width="14.35546875" customWidth="1"/>
    <col min="14594" max="14594" width="42" customWidth="1"/>
    <col min="14595" max="14595" width="29.2109375" customWidth="1"/>
    <col min="14596" max="14596" width="9.2109375" customWidth="1"/>
    <col min="14597" max="14597" width="6.640625" customWidth="1"/>
    <col min="14849" max="14849" width="14.35546875" customWidth="1"/>
    <col min="14850" max="14850" width="42" customWidth="1"/>
    <col min="14851" max="14851" width="29.2109375" customWidth="1"/>
    <col min="14852" max="14852" width="9.2109375" customWidth="1"/>
    <col min="14853" max="14853" width="6.640625" customWidth="1"/>
    <col min="15105" max="15105" width="14.35546875" customWidth="1"/>
    <col min="15106" max="15106" width="42" customWidth="1"/>
    <col min="15107" max="15107" width="29.2109375" customWidth="1"/>
    <col min="15108" max="15108" width="9.2109375" customWidth="1"/>
    <col min="15109" max="15109" width="6.640625" customWidth="1"/>
    <col min="15361" max="15361" width="14.35546875" customWidth="1"/>
    <col min="15362" max="15362" width="42" customWidth="1"/>
    <col min="15363" max="15363" width="29.2109375" customWidth="1"/>
    <col min="15364" max="15364" width="9.2109375" customWidth="1"/>
    <col min="15365" max="15365" width="6.640625" customWidth="1"/>
    <col min="15617" max="15617" width="14.35546875" customWidth="1"/>
    <col min="15618" max="15618" width="42" customWidth="1"/>
    <col min="15619" max="15619" width="29.2109375" customWidth="1"/>
    <col min="15620" max="15620" width="9.2109375" customWidth="1"/>
    <col min="15621" max="15621" width="6.640625" customWidth="1"/>
    <col min="15873" max="15873" width="14.35546875" customWidth="1"/>
    <col min="15874" max="15874" width="42" customWidth="1"/>
    <col min="15875" max="15875" width="29.2109375" customWidth="1"/>
    <col min="15876" max="15876" width="9.2109375" customWidth="1"/>
    <col min="15877" max="15877" width="6.640625" customWidth="1"/>
    <col min="16129" max="16129" width="14.35546875" customWidth="1"/>
    <col min="16130" max="16130" width="42" customWidth="1"/>
    <col min="16131" max="16131" width="29.2109375" customWidth="1"/>
    <col min="16132" max="16132" width="9.2109375" customWidth="1"/>
    <col min="16133" max="16133" width="6.640625" customWidth="1"/>
  </cols>
  <sheetData>
    <row r="1" spans="1:6" s="95" customFormat="1" ht="16.75" x14ac:dyDescent="0.45">
      <c r="A1" s="90" t="s">
        <v>459</v>
      </c>
      <c r="B1" s="91" t="s">
        <v>460</v>
      </c>
      <c r="C1" s="92" t="s">
        <v>461</v>
      </c>
      <c r="D1" s="93" t="s">
        <v>462</v>
      </c>
      <c r="E1" s="94" t="s">
        <v>463</v>
      </c>
    </row>
    <row r="2" spans="1:6" ht="16.75" x14ac:dyDescent="0.45">
      <c r="A2" s="96" t="s">
        <v>23</v>
      </c>
      <c r="B2" s="96" t="s">
        <v>464</v>
      </c>
      <c r="C2" s="97" t="s">
        <v>465</v>
      </c>
      <c r="D2" s="98" t="s">
        <v>466</v>
      </c>
      <c r="E2" s="99" t="s">
        <v>467</v>
      </c>
    </row>
    <row r="3" spans="1:6" ht="16.75" x14ac:dyDescent="0.45">
      <c r="A3" s="96" t="s">
        <v>24</v>
      </c>
      <c r="B3" s="96" t="s">
        <v>464</v>
      </c>
      <c r="C3" s="97" t="s">
        <v>468</v>
      </c>
      <c r="D3" s="98" t="s">
        <v>466</v>
      </c>
      <c r="E3" s="99" t="s">
        <v>467</v>
      </c>
    </row>
    <row r="4" spans="1:6" ht="16.75" x14ac:dyDescent="0.45">
      <c r="A4" s="96" t="s">
        <v>469</v>
      </c>
      <c r="B4" s="96" t="s">
        <v>470</v>
      </c>
      <c r="C4" s="97" t="s">
        <v>471</v>
      </c>
      <c r="D4" s="98" t="s">
        <v>466</v>
      </c>
      <c r="E4" s="99" t="s">
        <v>472</v>
      </c>
    </row>
    <row r="5" spans="1:6" ht="16.75" x14ac:dyDescent="0.45">
      <c r="A5" s="96" t="s">
        <v>473</v>
      </c>
      <c r="B5" s="96" t="s">
        <v>474</v>
      </c>
      <c r="C5" s="97" t="s">
        <v>475</v>
      </c>
      <c r="D5" s="98" t="s">
        <v>466</v>
      </c>
      <c r="E5" s="99" t="s">
        <v>476</v>
      </c>
    </row>
    <row r="6" spans="1:6" s="106" customFormat="1" ht="16.75" x14ac:dyDescent="0.45">
      <c r="A6" s="100" t="s">
        <v>477</v>
      </c>
      <c r="B6" s="101" t="s">
        <v>478</v>
      </c>
      <c r="C6" s="102" t="s">
        <v>479</v>
      </c>
      <c r="D6" s="103" t="s">
        <v>480</v>
      </c>
      <c r="E6" s="104" t="s">
        <v>481</v>
      </c>
      <c r="F6" s="105" t="s">
        <v>482</v>
      </c>
    </row>
    <row r="7" spans="1:6" ht="16.75" x14ac:dyDescent="0.45">
      <c r="A7" s="107" t="s">
        <v>22</v>
      </c>
      <c r="B7" s="107" t="s">
        <v>483</v>
      </c>
      <c r="C7" s="108" t="s">
        <v>484</v>
      </c>
      <c r="D7" s="109" t="s">
        <v>485</v>
      </c>
      <c r="E7" t="s">
        <v>486</v>
      </c>
    </row>
    <row r="8" spans="1:6" ht="16.75" x14ac:dyDescent="0.45">
      <c r="A8" s="107" t="s">
        <v>487</v>
      </c>
      <c r="B8" s="107" t="s">
        <v>488</v>
      </c>
      <c r="C8" s="108" t="s">
        <v>489</v>
      </c>
      <c r="D8" s="109" t="s">
        <v>485</v>
      </c>
      <c r="E8" t="s">
        <v>486</v>
      </c>
    </row>
    <row r="9" spans="1:6" ht="16.75" x14ac:dyDescent="0.45">
      <c r="A9" t="s">
        <v>490</v>
      </c>
      <c r="B9" s="110" t="s">
        <v>491</v>
      </c>
      <c r="C9" s="111" t="s">
        <v>492</v>
      </c>
      <c r="D9" s="112" t="s">
        <v>485</v>
      </c>
    </row>
    <row r="10" spans="1:6" ht="16.75" x14ac:dyDescent="0.45">
      <c r="A10" t="s">
        <v>493</v>
      </c>
      <c r="B10" t="s">
        <v>494</v>
      </c>
      <c r="C10" s="111" t="s">
        <v>495</v>
      </c>
      <c r="D10" s="112" t="s">
        <v>485</v>
      </c>
    </row>
    <row r="11" spans="1:6" ht="16.75" x14ac:dyDescent="0.45">
      <c r="A11" t="s">
        <v>496</v>
      </c>
      <c r="B11" s="110" t="s">
        <v>497</v>
      </c>
      <c r="C11" s="111" t="s">
        <v>498</v>
      </c>
      <c r="D11" s="112" t="s">
        <v>29</v>
      </c>
    </row>
    <row r="12" spans="1:6" ht="16.75" x14ac:dyDescent="0.45">
      <c r="A12" t="s">
        <v>499</v>
      </c>
      <c r="B12" t="s">
        <v>500</v>
      </c>
      <c r="C12" s="111" t="s">
        <v>501</v>
      </c>
      <c r="D12" s="112" t="s">
        <v>29</v>
      </c>
    </row>
    <row r="13" spans="1:6" ht="16.75" x14ac:dyDescent="0.45">
      <c r="A13" s="107" t="s">
        <v>25</v>
      </c>
      <c r="B13" s="113" t="s">
        <v>502</v>
      </c>
      <c r="C13" s="108" t="s">
        <v>503</v>
      </c>
      <c r="D13" s="109" t="s">
        <v>38</v>
      </c>
      <c r="E13" t="s">
        <v>504</v>
      </c>
    </row>
    <row r="14" spans="1:6" ht="16.75" x14ac:dyDescent="0.45">
      <c r="A14" s="107" t="s">
        <v>505</v>
      </c>
      <c r="B14" s="107" t="s">
        <v>506</v>
      </c>
      <c r="C14" s="108" t="s">
        <v>507</v>
      </c>
      <c r="D14" s="109" t="s">
        <v>38</v>
      </c>
      <c r="E14" t="s">
        <v>504</v>
      </c>
    </row>
    <row r="15" spans="1:6" ht="16.75" x14ac:dyDescent="0.45">
      <c r="A15" s="107" t="s">
        <v>26</v>
      </c>
      <c r="B15" s="107" t="s">
        <v>508</v>
      </c>
      <c r="C15" s="108" t="s">
        <v>509</v>
      </c>
      <c r="D15" s="109" t="s">
        <v>510</v>
      </c>
      <c r="E15" t="s">
        <v>511</v>
      </c>
    </row>
    <row r="16" spans="1:6" ht="16.75" x14ac:dyDescent="0.45">
      <c r="A16" s="107" t="s">
        <v>512</v>
      </c>
      <c r="B16" s="107" t="s">
        <v>513</v>
      </c>
      <c r="C16" s="108" t="s">
        <v>514</v>
      </c>
      <c r="D16" s="109" t="s">
        <v>510</v>
      </c>
      <c r="E16" t="s">
        <v>511</v>
      </c>
    </row>
    <row r="17" spans="1:5" ht="16.75" x14ac:dyDescent="0.45">
      <c r="A17" t="s">
        <v>515</v>
      </c>
      <c r="B17" t="s">
        <v>516</v>
      </c>
      <c r="C17" s="111" t="s">
        <v>517</v>
      </c>
      <c r="D17" s="112" t="s">
        <v>510</v>
      </c>
    </row>
    <row r="18" spans="1:5" ht="16.75" x14ac:dyDescent="0.45">
      <c r="A18" s="96" t="s">
        <v>518</v>
      </c>
      <c r="B18" s="114" t="s">
        <v>519</v>
      </c>
      <c r="C18" s="97" t="s">
        <v>520</v>
      </c>
      <c r="D18" s="98" t="s">
        <v>521</v>
      </c>
      <c r="E18" t="s">
        <v>522</v>
      </c>
    </row>
    <row r="19" spans="1:5" ht="16.75" x14ac:dyDescent="0.45">
      <c r="A19" s="96" t="s">
        <v>523</v>
      </c>
      <c r="B19" s="96" t="s">
        <v>524</v>
      </c>
      <c r="C19" s="97" t="s">
        <v>525</v>
      </c>
      <c r="D19" s="98" t="s">
        <v>521</v>
      </c>
      <c r="E19" t="s">
        <v>522</v>
      </c>
    </row>
    <row r="20" spans="1:5" ht="16.75" x14ac:dyDescent="0.45">
      <c r="A20" s="96" t="s">
        <v>526</v>
      </c>
      <c r="B20" s="96" t="s">
        <v>527</v>
      </c>
      <c r="C20" s="97" t="s">
        <v>528</v>
      </c>
      <c r="D20" s="98" t="s">
        <v>529</v>
      </c>
      <c r="E20" t="s">
        <v>530</v>
      </c>
    </row>
    <row r="21" spans="1:5" ht="16.75" x14ac:dyDescent="0.45">
      <c r="A21" s="96" t="s">
        <v>531</v>
      </c>
      <c r="B21" s="96" t="s">
        <v>532</v>
      </c>
      <c r="C21" s="97" t="s">
        <v>533</v>
      </c>
      <c r="D21" s="98" t="s">
        <v>529</v>
      </c>
      <c r="E21" t="s">
        <v>530</v>
      </c>
    </row>
    <row r="22" spans="1:5" ht="16.75" x14ac:dyDescent="0.45">
      <c r="A22" s="107" t="s">
        <v>534</v>
      </c>
      <c r="B22" s="113" t="s">
        <v>535</v>
      </c>
      <c r="C22" s="108" t="s">
        <v>536</v>
      </c>
      <c r="D22" s="109" t="s">
        <v>537</v>
      </c>
      <c r="E22" t="s">
        <v>538</v>
      </c>
    </row>
    <row r="23" spans="1:5" ht="16.75" x14ac:dyDescent="0.45">
      <c r="A23" s="107" t="s">
        <v>539</v>
      </c>
      <c r="B23" s="107" t="s">
        <v>540</v>
      </c>
      <c r="C23" s="108" t="s">
        <v>541</v>
      </c>
      <c r="D23" s="109" t="s">
        <v>537</v>
      </c>
      <c r="E23" t="s">
        <v>538</v>
      </c>
    </row>
    <row r="24" spans="1:5" ht="16.75" x14ac:dyDescent="0.45">
      <c r="A24" s="107" t="s">
        <v>542</v>
      </c>
      <c r="B24" s="107" t="s">
        <v>543</v>
      </c>
      <c r="C24" s="108" t="s">
        <v>544</v>
      </c>
      <c r="D24" s="109" t="s">
        <v>545</v>
      </c>
      <c r="E24" t="s">
        <v>546</v>
      </c>
    </row>
    <row r="25" spans="1:5" ht="16.75" x14ac:dyDescent="0.45">
      <c r="A25" s="107" t="s">
        <v>547</v>
      </c>
      <c r="B25" s="107" t="s">
        <v>548</v>
      </c>
      <c r="C25" s="108" t="s">
        <v>549</v>
      </c>
      <c r="D25" s="109" t="s">
        <v>545</v>
      </c>
      <c r="E25" t="s">
        <v>546</v>
      </c>
    </row>
    <row r="26" spans="1:5" ht="16.75" x14ac:dyDescent="0.45">
      <c r="A26" s="96" t="s">
        <v>550</v>
      </c>
      <c r="B26" s="96" t="s">
        <v>551</v>
      </c>
      <c r="C26" s="97" t="s">
        <v>552</v>
      </c>
      <c r="D26" s="98" t="s">
        <v>553</v>
      </c>
      <c r="E26" t="s">
        <v>554</v>
      </c>
    </row>
    <row r="27" spans="1:5" ht="16.75" x14ac:dyDescent="0.45">
      <c r="A27" t="s">
        <v>555</v>
      </c>
      <c r="B27" s="110" t="s">
        <v>556</v>
      </c>
      <c r="C27" s="111" t="s">
        <v>557</v>
      </c>
      <c r="D27" s="112" t="s">
        <v>558</v>
      </c>
    </row>
    <row r="28" spans="1:5" ht="16.75" x14ac:dyDescent="0.45">
      <c r="A28" t="s">
        <v>559</v>
      </c>
      <c r="B28" t="s">
        <v>560</v>
      </c>
      <c r="C28" s="111" t="s">
        <v>561</v>
      </c>
      <c r="D28" s="112" t="s">
        <v>562</v>
      </c>
    </row>
    <row r="29" spans="1:5" ht="16.75" x14ac:dyDescent="0.45">
      <c r="A29" s="115" t="s">
        <v>563</v>
      </c>
      <c r="B29" s="116" t="s">
        <v>564</v>
      </c>
      <c r="C29" s="117" t="s">
        <v>565</v>
      </c>
      <c r="D29" s="118" t="s">
        <v>566</v>
      </c>
      <c r="E29" t="s">
        <v>567</v>
      </c>
    </row>
    <row r="30" spans="1:5" ht="16.75" x14ac:dyDescent="0.45">
      <c r="A30" s="107" t="s">
        <v>568</v>
      </c>
      <c r="B30" s="107" t="s">
        <v>569</v>
      </c>
      <c r="C30" s="108" t="s">
        <v>570</v>
      </c>
      <c r="D30" s="109" t="s">
        <v>356</v>
      </c>
      <c r="E30" t="s">
        <v>571</v>
      </c>
    </row>
    <row r="31" spans="1:5" ht="16.75" x14ac:dyDescent="0.45">
      <c r="A31" s="96" t="s">
        <v>572</v>
      </c>
      <c r="B31" s="96" t="s">
        <v>573</v>
      </c>
      <c r="C31" s="97" t="s">
        <v>574</v>
      </c>
      <c r="D31" s="98" t="s">
        <v>359</v>
      </c>
      <c r="E31" t="s">
        <v>575</v>
      </c>
    </row>
    <row r="32" spans="1:5" ht="16.75" x14ac:dyDescent="0.45">
      <c r="A32" s="107" t="s">
        <v>576</v>
      </c>
      <c r="B32" s="113" t="s">
        <v>577</v>
      </c>
      <c r="C32" s="108" t="s">
        <v>578</v>
      </c>
      <c r="D32" s="109" t="s">
        <v>579</v>
      </c>
      <c r="E32" t="s">
        <v>580</v>
      </c>
    </row>
    <row r="33" spans="1:6" ht="16.75" x14ac:dyDescent="0.45">
      <c r="A33" s="119" t="s">
        <v>581</v>
      </c>
      <c r="B33" s="120" t="s">
        <v>582</v>
      </c>
      <c r="C33" s="121" t="s">
        <v>583</v>
      </c>
      <c r="D33" s="122" t="s">
        <v>35</v>
      </c>
      <c r="E33" s="123" t="s">
        <v>584</v>
      </c>
    </row>
    <row r="34" spans="1:6" ht="16.75" x14ac:dyDescent="0.45">
      <c r="A34" s="107" t="s">
        <v>585</v>
      </c>
      <c r="B34" s="113" t="s">
        <v>586</v>
      </c>
      <c r="C34" s="108" t="s">
        <v>587</v>
      </c>
      <c r="D34" s="109" t="s">
        <v>20</v>
      </c>
      <c r="E34" s="124" t="s">
        <v>588</v>
      </c>
    </row>
    <row r="35" spans="1:6" ht="16.75" x14ac:dyDescent="0.45">
      <c r="A35" s="96" t="s">
        <v>589</v>
      </c>
      <c r="B35" s="114" t="s">
        <v>590</v>
      </c>
      <c r="C35" s="97" t="s">
        <v>591</v>
      </c>
      <c r="D35" s="98" t="s">
        <v>29</v>
      </c>
      <c r="E35" s="123" t="s">
        <v>592</v>
      </c>
    </row>
    <row r="36" spans="1:6" x14ac:dyDescent="0.4">
      <c r="A36" s="107" t="s">
        <v>593</v>
      </c>
      <c r="B36" s="107" t="s">
        <v>594</v>
      </c>
      <c r="C36" s="108" t="s">
        <v>595</v>
      </c>
      <c r="D36" s="108" t="s">
        <v>596</v>
      </c>
      <c r="E36" s="123" t="s">
        <v>597</v>
      </c>
    </row>
    <row r="37" spans="1:6" x14ac:dyDescent="0.4">
      <c r="A37" s="107" t="s">
        <v>598</v>
      </c>
      <c r="B37" s="107" t="s">
        <v>599</v>
      </c>
      <c r="C37" s="108" t="s">
        <v>600</v>
      </c>
      <c r="D37" s="108" t="s">
        <v>596</v>
      </c>
      <c r="E37" s="123" t="s">
        <v>601</v>
      </c>
    </row>
    <row r="38" spans="1:6" ht="16.75" x14ac:dyDescent="0.45">
      <c r="A38" s="125" t="s">
        <v>602</v>
      </c>
      <c r="B38" s="125" t="s">
        <v>603</v>
      </c>
      <c r="C38" s="126" t="s">
        <v>604</v>
      </c>
      <c r="D38" s="126" t="s">
        <v>605</v>
      </c>
      <c r="E38" s="123" t="s">
        <v>606</v>
      </c>
    </row>
    <row r="39" spans="1:6" s="106" customFormat="1" ht="16.75" x14ac:dyDescent="0.45">
      <c r="A39" s="100" t="s">
        <v>607</v>
      </c>
      <c r="B39" s="101" t="s">
        <v>608</v>
      </c>
      <c r="C39" s="102" t="s">
        <v>609</v>
      </c>
      <c r="D39" s="103" t="s">
        <v>610</v>
      </c>
      <c r="E39" s="127" t="s">
        <v>611</v>
      </c>
      <c r="F39" s="105" t="s">
        <v>482</v>
      </c>
    </row>
    <row r="40" spans="1:6" s="106" customFormat="1" ht="16.75" x14ac:dyDescent="0.45">
      <c r="A40" s="128" t="s">
        <v>612</v>
      </c>
      <c r="B40" s="129" t="s">
        <v>613</v>
      </c>
      <c r="C40" s="130" t="s">
        <v>614</v>
      </c>
      <c r="D40" s="131" t="s">
        <v>615</v>
      </c>
      <c r="E40" s="132" t="s">
        <v>616</v>
      </c>
      <c r="F40" s="105" t="s">
        <v>482</v>
      </c>
    </row>
    <row r="41" spans="1:6" ht="16.75" x14ac:dyDescent="0.45">
      <c r="A41" s="107" t="s">
        <v>617</v>
      </c>
      <c r="B41" s="113" t="s">
        <v>618</v>
      </c>
      <c r="C41" s="108" t="s">
        <v>619</v>
      </c>
      <c r="D41" s="109" t="s">
        <v>620</v>
      </c>
    </row>
    <row r="42" spans="1:6" ht="16.75" x14ac:dyDescent="0.45">
      <c r="A42" s="133" t="s">
        <v>621</v>
      </c>
      <c r="B42" s="133" t="s">
        <v>622</v>
      </c>
      <c r="C42" s="134" t="s">
        <v>623</v>
      </c>
      <c r="D42" s="135" t="s">
        <v>624</v>
      </c>
      <c r="E42" s="123" t="s">
        <v>625</v>
      </c>
    </row>
    <row r="43" spans="1:6" ht="16.75" x14ac:dyDescent="0.45">
      <c r="A43" s="133" t="s">
        <v>626</v>
      </c>
      <c r="B43" s="133" t="s">
        <v>627</v>
      </c>
      <c r="C43" s="134" t="s">
        <v>628</v>
      </c>
      <c r="D43" s="135" t="s">
        <v>624</v>
      </c>
      <c r="E43" s="123"/>
    </row>
    <row r="44" spans="1:6" ht="16.75" x14ac:dyDescent="0.45">
      <c r="A44" s="96" t="s">
        <v>629</v>
      </c>
      <c r="B44" s="96" t="s">
        <v>630</v>
      </c>
      <c r="C44" s="97" t="s">
        <v>631</v>
      </c>
      <c r="D44" s="122" t="s">
        <v>632</v>
      </c>
      <c r="E44" s="123" t="s">
        <v>633</v>
      </c>
    </row>
    <row r="45" spans="1:6" ht="16.75" x14ac:dyDescent="0.45">
      <c r="A45" s="119" t="s">
        <v>634</v>
      </c>
      <c r="B45" s="119" t="s">
        <v>635</v>
      </c>
      <c r="C45" s="121" t="s">
        <v>636</v>
      </c>
      <c r="D45" s="122" t="s">
        <v>624</v>
      </c>
    </row>
    <row r="46" spans="1:6" ht="16.75" x14ac:dyDescent="0.45">
      <c r="A46" s="107" t="s">
        <v>637</v>
      </c>
      <c r="B46" s="113" t="s">
        <v>638</v>
      </c>
      <c r="C46" s="108" t="s">
        <v>639</v>
      </c>
      <c r="D46" s="109" t="s">
        <v>640</v>
      </c>
      <c r="E46" s="123" t="s">
        <v>641</v>
      </c>
    </row>
    <row r="47" spans="1:6" ht="16.75" x14ac:dyDescent="0.45">
      <c r="A47" s="107" t="s">
        <v>642</v>
      </c>
      <c r="B47" s="107" t="s">
        <v>643</v>
      </c>
      <c r="C47" s="108" t="s">
        <v>644</v>
      </c>
      <c r="D47" s="109" t="s">
        <v>645</v>
      </c>
      <c r="E47" s="123" t="s">
        <v>646</v>
      </c>
    </row>
    <row r="48" spans="1:6" ht="16.75" x14ac:dyDescent="0.45">
      <c r="A48" t="s">
        <v>647</v>
      </c>
      <c r="B48" s="110" t="s">
        <v>648</v>
      </c>
      <c r="C48" s="111" t="s">
        <v>649</v>
      </c>
      <c r="D48" s="112" t="s">
        <v>645</v>
      </c>
    </row>
    <row r="49" spans="1:5" ht="16.75" x14ac:dyDescent="0.45">
      <c r="A49" t="s">
        <v>650</v>
      </c>
      <c r="B49" t="s">
        <v>651</v>
      </c>
      <c r="C49" s="111" t="s">
        <v>652</v>
      </c>
      <c r="D49" s="112" t="s">
        <v>645</v>
      </c>
      <c r="E49" t="s">
        <v>653</v>
      </c>
    </row>
    <row r="50" spans="1:5" ht="16.75" x14ac:dyDescent="0.45">
      <c r="A50" s="119" t="s">
        <v>654</v>
      </c>
      <c r="B50" s="119" t="s">
        <v>655</v>
      </c>
      <c r="C50" s="121" t="s">
        <v>656</v>
      </c>
      <c r="D50" s="122" t="s">
        <v>624</v>
      </c>
      <c r="E50" t="s">
        <v>657</v>
      </c>
    </row>
    <row r="51" spans="1:5" ht="16.75" x14ac:dyDescent="0.45">
      <c r="A51" s="119" t="s">
        <v>658</v>
      </c>
      <c r="B51" s="119" t="s">
        <v>659</v>
      </c>
      <c r="C51" s="121" t="s">
        <v>660</v>
      </c>
      <c r="D51" s="122" t="s">
        <v>632</v>
      </c>
      <c r="E51" t="s">
        <v>661</v>
      </c>
    </row>
    <row r="52" spans="1:5" ht="16.75" x14ac:dyDescent="0.45">
      <c r="A52" s="96" t="s">
        <v>662</v>
      </c>
      <c r="B52" s="114" t="s">
        <v>663</v>
      </c>
      <c r="C52" s="97" t="s">
        <v>664</v>
      </c>
      <c r="D52" s="98" t="s">
        <v>665</v>
      </c>
      <c r="E52" t="s">
        <v>666</v>
      </c>
    </row>
    <row r="53" spans="1:5" ht="16.75" x14ac:dyDescent="0.45">
      <c r="A53" t="s">
        <v>667</v>
      </c>
      <c r="B53" s="110" t="s">
        <v>668</v>
      </c>
      <c r="C53" s="111" t="s">
        <v>669</v>
      </c>
      <c r="D53" s="112" t="s">
        <v>665</v>
      </c>
    </row>
    <row r="54" spans="1:5" ht="16.75" x14ac:dyDescent="0.45">
      <c r="A54" s="133" t="s">
        <v>670</v>
      </c>
      <c r="B54" s="133" t="s">
        <v>671</v>
      </c>
      <c r="C54" s="134" t="s">
        <v>672</v>
      </c>
      <c r="D54" s="135" t="s">
        <v>624</v>
      </c>
      <c r="E54" t="s">
        <v>673</v>
      </c>
    </row>
    <row r="55" spans="1:5" ht="16.75" x14ac:dyDescent="0.45">
      <c r="A55" s="133" t="s">
        <v>674</v>
      </c>
      <c r="B55" s="133" t="s">
        <v>675</v>
      </c>
      <c r="C55" s="134" t="s">
        <v>676</v>
      </c>
      <c r="D55" s="135" t="s">
        <v>632</v>
      </c>
      <c r="E55" t="s">
        <v>677</v>
      </c>
    </row>
    <row r="56" spans="1:5" ht="16.75" x14ac:dyDescent="0.45">
      <c r="A56" s="133" t="s">
        <v>678</v>
      </c>
      <c r="B56" s="133" t="s">
        <v>679</v>
      </c>
      <c r="C56" s="134" t="s">
        <v>680</v>
      </c>
      <c r="D56" s="135" t="s">
        <v>624</v>
      </c>
      <c r="E56" t="s">
        <v>681</v>
      </c>
    </row>
    <row r="57" spans="1:5" ht="16.75" x14ac:dyDescent="0.45">
      <c r="A57" s="133" t="s">
        <v>682</v>
      </c>
      <c r="B57" s="133" t="s">
        <v>683</v>
      </c>
      <c r="C57" s="134" t="s">
        <v>684</v>
      </c>
      <c r="D57" s="135" t="s">
        <v>624</v>
      </c>
      <c r="E57" t="s">
        <v>685</v>
      </c>
    </row>
    <row r="58" spans="1:5" ht="16.75" x14ac:dyDescent="0.45">
      <c r="A58" s="136" t="s">
        <v>686</v>
      </c>
      <c r="B58" s="136" t="s">
        <v>687</v>
      </c>
      <c r="C58" s="137" t="s">
        <v>688</v>
      </c>
      <c r="D58" s="138" t="s">
        <v>624</v>
      </c>
    </row>
    <row r="59" spans="1:5" ht="16.75" x14ac:dyDescent="0.45">
      <c r="A59" s="136" t="s">
        <v>689</v>
      </c>
      <c r="B59" s="136" t="s">
        <v>690</v>
      </c>
      <c r="C59" s="137" t="s">
        <v>691</v>
      </c>
      <c r="D59" s="138" t="s">
        <v>624</v>
      </c>
    </row>
    <row r="60" spans="1:5" ht="16.75" x14ac:dyDescent="0.45">
      <c r="A60" s="136" t="s">
        <v>692</v>
      </c>
      <c r="B60" s="136" t="s">
        <v>693</v>
      </c>
      <c r="C60" s="137" t="s">
        <v>694</v>
      </c>
      <c r="D60" s="138" t="s">
        <v>624</v>
      </c>
    </row>
    <row r="61" spans="1:5" ht="16.75" x14ac:dyDescent="0.45">
      <c r="A61" s="136" t="s">
        <v>695</v>
      </c>
      <c r="B61" s="136" t="s">
        <v>696</v>
      </c>
      <c r="C61" s="137" t="s">
        <v>697</v>
      </c>
      <c r="D61" s="138" t="s">
        <v>624</v>
      </c>
    </row>
    <row r="62" spans="1:5" ht="16.75" x14ac:dyDescent="0.45">
      <c r="A62" s="136" t="s">
        <v>698</v>
      </c>
      <c r="B62" s="136" t="s">
        <v>699</v>
      </c>
      <c r="C62" s="137" t="s">
        <v>700</v>
      </c>
      <c r="D62" s="138" t="s">
        <v>624</v>
      </c>
    </row>
    <row r="63" spans="1:5" ht="16.75" x14ac:dyDescent="0.45">
      <c r="A63" s="136" t="s">
        <v>701</v>
      </c>
      <c r="B63" s="136" t="s">
        <v>702</v>
      </c>
      <c r="C63" s="137" t="s">
        <v>703</v>
      </c>
      <c r="D63" s="138" t="s">
        <v>624</v>
      </c>
    </row>
    <row r="64" spans="1:5" ht="16.75" x14ac:dyDescent="0.45">
      <c r="A64" s="136" t="s">
        <v>704</v>
      </c>
      <c r="B64" s="136" t="s">
        <v>705</v>
      </c>
      <c r="C64" s="137" t="s">
        <v>706</v>
      </c>
      <c r="D64" s="138" t="s">
        <v>624</v>
      </c>
    </row>
    <row r="65" spans="1:5" ht="16.75" x14ac:dyDescent="0.45">
      <c r="A65" s="136" t="s">
        <v>707</v>
      </c>
      <c r="B65" s="136" t="s">
        <v>708</v>
      </c>
      <c r="C65" s="137" t="s">
        <v>709</v>
      </c>
      <c r="D65" s="138" t="s">
        <v>624</v>
      </c>
    </row>
    <row r="66" spans="1:5" ht="16.75" x14ac:dyDescent="0.45">
      <c r="A66" s="136" t="s">
        <v>710</v>
      </c>
      <c r="B66" s="136" t="s">
        <v>711</v>
      </c>
      <c r="C66" s="137" t="s">
        <v>712</v>
      </c>
      <c r="D66" s="138" t="s">
        <v>624</v>
      </c>
    </row>
    <row r="67" spans="1:5" ht="16.75" x14ac:dyDescent="0.45">
      <c r="A67" s="136" t="s">
        <v>713</v>
      </c>
      <c r="B67" s="136" t="s">
        <v>714</v>
      </c>
      <c r="C67" s="137" t="s">
        <v>715</v>
      </c>
      <c r="D67" s="138" t="s">
        <v>624</v>
      </c>
    </row>
    <row r="68" spans="1:5" ht="16.75" x14ac:dyDescent="0.45">
      <c r="A68" s="136" t="s">
        <v>716</v>
      </c>
      <c r="B68" s="136" t="s">
        <v>717</v>
      </c>
      <c r="C68" s="137" t="s">
        <v>718</v>
      </c>
      <c r="D68" s="138" t="s">
        <v>624</v>
      </c>
    </row>
    <row r="69" spans="1:5" ht="16.75" x14ac:dyDescent="0.45">
      <c r="A69" s="136" t="s">
        <v>719</v>
      </c>
      <c r="B69" s="136" t="s">
        <v>720</v>
      </c>
      <c r="C69" s="137" t="s">
        <v>721</v>
      </c>
      <c r="D69" s="138" t="s">
        <v>624</v>
      </c>
    </row>
    <row r="70" spans="1:5" ht="16.75" x14ac:dyDescent="0.45">
      <c r="A70" s="96" t="s">
        <v>722</v>
      </c>
      <c r="B70" s="114" t="s">
        <v>723</v>
      </c>
      <c r="C70" s="97" t="s">
        <v>724</v>
      </c>
      <c r="D70" s="98" t="s">
        <v>725</v>
      </c>
      <c r="E70" s="123" t="s">
        <v>726</v>
      </c>
    </row>
    <row r="71" spans="1:5" ht="16.75" x14ac:dyDescent="0.45">
      <c r="A71" t="s">
        <v>727</v>
      </c>
      <c r="B71" t="s">
        <v>728</v>
      </c>
      <c r="C71" s="111" t="s">
        <v>729</v>
      </c>
      <c r="D71" s="112" t="s">
        <v>725</v>
      </c>
    </row>
    <row r="72" spans="1:5" ht="16.75" x14ac:dyDescent="0.45">
      <c r="A72" t="s">
        <v>730</v>
      </c>
      <c r="B72" s="110" t="s">
        <v>731</v>
      </c>
      <c r="C72" s="111" t="s">
        <v>732</v>
      </c>
      <c r="D72" s="112" t="s">
        <v>725</v>
      </c>
    </row>
    <row r="73" spans="1:5" ht="16.75" x14ac:dyDescent="0.45">
      <c r="A73" s="107" t="s">
        <v>733</v>
      </c>
      <c r="B73" s="113" t="s">
        <v>734</v>
      </c>
      <c r="C73" s="108" t="s">
        <v>735</v>
      </c>
      <c r="D73" s="109" t="s">
        <v>736</v>
      </c>
      <c r="E73" s="123" t="s">
        <v>737</v>
      </c>
    </row>
    <row r="74" spans="1:5" ht="16.75" x14ac:dyDescent="0.45">
      <c r="A74" s="107" t="s">
        <v>738</v>
      </c>
      <c r="B74" s="113" t="s">
        <v>739</v>
      </c>
      <c r="C74" s="108" t="s">
        <v>740</v>
      </c>
      <c r="D74" s="109" t="s">
        <v>736</v>
      </c>
      <c r="E74" s="123" t="s">
        <v>741</v>
      </c>
    </row>
    <row r="75" spans="1:5" ht="16.75" x14ac:dyDescent="0.45">
      <c r="A75" s="107" t="s">
        <v>742</v>
      </c>
      <c r="B75" s="113" t="s">
        <v>743</v>
      </c>
      <c r="C75" s="108" t="s">
        <v>744</v>
      </c>
      <c r="D75" s="109" t="s">
        <v>736</v>
      </c>
      <c r="E75" s="123" t="s">
        <v>745</v>
      </c>
    </row>
    <row r="76" spans="1:5" ht="33.450000000000003" x14ac:dyDescent="0.45">
      <c r="A76" s="107" t="s">
        <v>746</v>
      </c>
      <c r="B76" s="186" t="s">
        <v>747</v>
      </c>
      <c r="C76" s="108" t="s">
        <v>748</v>
      </c>
      <c r="D76" s="109" t="s">
        <v>736</v>
      </c>
    </row>
    <row r="77" spans="1:5" ht="16.75" x14ac:dyDescent="0.45">
      <c r="A77" s="107" t="s">
        <v>749</v>
      </c>
      <c r="B77" s="107" t="s">
        <v>750</v>
      </c>
      <c r="C77" s="108" t="s">
        <v>751</v>
      </c>
      <c r="D77" s="109" t="s">
        <v>736</v>
      </c>
      <c r="E77" s="123" t="s">
        <v>752</v>
      </c>
    </row>
    <row r="78" spans="1:5" ht="16.75" x14ac:dyDescent="0.45">
      <c r="A78" s="96" t="s">
        <v>753</v>
      </c>
      <c r="B78" s="96" t="s">
        <v>754</v>
      </c>
      <c r="C78" s="97" t="s">
        <v>755</v>
      </c>
      <c r="D78" s="98" t="s">
        <v>756</v>
      </c>
      <c r="E78" s="123" t="s">
        <v>757</v>
      </c>
    </row>
    <row r="79" spans="1:5" ht="16.75" x14ac:dyDescent="0.45">
      <c r="A79" s="96" t="s">
        <v>758</v>
      </c>
      <c r="B79" s="96" t="s">
        <v>759</v>
      </c>
      <c r="C79" s="97" t="s">
        <v>760</v>
      </c>
      <c r="D79" s="98" t="s">
        <v>756</v>
      </c>
      <c r="E79" s="123" t="s">
        <v>761</v>
      </c>
    </row>
    <row r="80" spans="1:5" ht="16.75" x14ac:dyDescent="0.45">
      <c r="A80" s="96" t="s">
        <v>762</v>
      </c>
      <c r="B80" s="114" t="s">
        <v>763</v>
      </c>
      <c r="C80" s="97" t="s">
        <v>764</v>
      </c>
      <c r="D80" s="98" t="s">
        <v>756</v>
      </c>
      <c r="E80" s="123" t="s">
        <v>765</v>
      </c>
    </row>
    <row r="81" spans="1:4" ht="16.75" x14ac:dyDescent="0.45">
      <c r="A81" t="s">
        <v>766</v>
      </c>
      <c r="B81" s="110" t="s">
        <v>767</v>
      </c>
      <c r="C81" s="111" t="s">
        <v>768</v>
      </c>
      <c r="D81" s="112" t="s">
        <v>769</v>
      </c>
    </row>
    <row r="82" spans="1:4" ht="16.75" x14ac:dyDescent="0.45">
      <c r="A82" t="s">
        <v>770</v>
      </c>
      <c r="B82" s="110" t="s">
        <v>771</v>
      </c>
      <c r="C82" s="111" t="s">
        <v>772</v>
      </c>
      <c r="D82" s="112" t="s">
        <v>773</v>
      </c>
    </row>
    <row r="83" spans="1:4" ht="16.75" x14ac:dyDescent="0.45">
      <c r="A83" t="s">
        <v>774</v>
      </c>
      <c r="B83" t="s">
        <v>775</v>
      </c>
      <c r="C83" s="111" t="s">
        <v>776</v>
      </c>
      <c r="D83" s="112" t="s">
        <v>773</v>
      </c>
    </row>
    <row r="84" spans="1:4" ht="16.75" x14ac:dyDescent="0.45">
      <c r="A84" t="s">
        <v>777</v>
      </c>
      <c r="B84" s="110" t="s">
        <v>778</v>
      </c>
      <c r="C84" s="111" t="s">
        <v>779</v>
      </c>
      <c r="D84" s="112" t="s">
        <v>780</v>
      </c>
    </row>
    <row r="85" spans="1:4" ht="16.75" x14ac:dyDescent="0.45">
      <c r="A85" t="s">
        <v>781</v>
      </c>
      <c r="B85" s="110" t="s">
        <v>782</v>
      </c>
      <c r="C85" s="111" t="s">
        <v>783</v>
      </c>
      <c r="D85" s="112" t="s">
        <v>784</v>
      </c>
    </row>
  </sheetData>
  <autoFilter ref="A1:F85" xr:uid="{00000000-0001-0000-0400-000000000000}"/>
  <phoneticPr fontId="2" type="noConversion"/>
  <pageMargins left="0.75" right="0.75" top="1" bottom="1" header="0.5" footer="0.5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L18"/>
  <sheetViews>
    <sheetView workbookViewId="0">
      <selection activeCell="I1" sqref="I1:L1048576"/>
    </sheetView>
  </sheetViews>
  <sheetFormatPr defaultColWidth="9" defaultRowHeight="16.75" x14ac:dyDescent="0.45"/>
  <cols>
    <col min="1" max="1" width="9" style="2"/>
    <col min="2" max="2" width="5.5" style="2" bestFit="1" customWidth="1"/>
    <col min="3" max="3" width="7.640625" style="2" bestFit="1" customWidth="1"/>
    <col min="4" max="4" width="7.5" style="2" bestFit="1" customWidth="1"/>
    <col min="5" max="5" width="7.5" style="2" customWidth="1"/>
    <col min="6" max="9" width="9" style="2"/>
    <col min="10" max="10" width="5.5" style="2" bestFit="1" customWidth="1"/>
    <col min="11" max="11" width="7.640625" style="2" bestFit="1" customWidth="1"/>
    <col min="12" max="12" width="7.5" style="2" bestFit="1" customWidth="1"/>
    <col min="13" max="16384" width="9" style="2"/>
  </cols>
  <sheetData>
    <row r="1" spans="1:12" x14ac:dyDescent="0.45">
      <c r="A1" s="1" t="s">
        <v>71</v>
      </c>
      <c r="B1" s="1" t="s">
        <v>181</v>
      </c>
      <c r="C1" s="1" t="s">
        <v>184</v>
      </c>
      <c r="D1" s="1" t="s">
        <v>185</v>
      </c>
      <c r="I1" s="1" t="s">
        <v>71</v>
      </c>
      <c r="J1" s="1" t="s">
        <v>154</v>
      </c>
      <c r="K1" s="1" t="s">
        <v>184</v>
      </c>
      <c r="L1" s="1" t="s">
        <v>185</v>
      </c>
    </row>
    <row r="2" spans="1:12" x14ac:dyDescent="0.45">
      <c r="A2" s="2">
        <v>1001</v>
      </c>
      <c r="B2" s="2">
        <v>1</v>
      </c>
      <c r="C2" s="2">
        <v>3</v>
      </c>
      <c r="D2" s="2">
        <v>1</v>
      </c>
      <c r="I2" s="2">
        <v>1001</v>
      </c>
      <c r="J2" s="2">
        <v>1</v>
      </c>
      <c r="K2" s="2">
        <v>3</v>
      </c>
      <c r="L2" s="2">
        <v>1</v>
      </c>
    </row>
    <row r="3" spans="1:12" x14ac:dyDescent="0.45">
      <c r="A3" s="2">
        <v>1002</v>
      </c>
      <c r="B3" s="2">
        <v>2</v>
      </c>
      <c r="C3" s="2">
        <v>2</v>
      </c>
      <c r="D3" s="2">
        <v>2</v>
      </c>
      <c r="I3" s="2">
        <v>1002</v>
      </c>
      <c r="J3" s="2">
        <v>2</v>
      </c>
      <c r="K3" s="2">
        <v>2</v>
      </c>
      <c r="L3" s="2">
        <v>2</v>
      </c>
    </row>
    <row r="4" spans="1:12" x14ac:dyDescent="0.45">
      <c r="A4" s="2">
        <v>1003</v>
      </c>
      <c r="B4" s="2">
        <v>1</v>
      </c>
      <c r="C4" s="2">
        <v>1</v>
      </c>
      <c r="D4" s="2">
        <v>4</v>
      </c>
      <c r="I4" s="2">
        <v>1003</v>
      </c>
      <c r="J4" s="2">
        <v>1</v>
      </c>
      <c r="K4" s="2">
        <v>1</v>
      </c>
      <c r="L4" s="2">
        <v>4</v>
      </c>
    </row>
    <row r="5" spans="1:12" x14ac:dyDescent="0.45">
      <c r="A5" s="2">
        <v>1004</v>
      </c>
      <c r="B5" s="2">
        <v>2</v>
      </c>
      <c r="C5" s="2">
        <v>2</v>
      </c>
      <c r="D5" s="2">
        <v>3</v>
      </c>
      <c r="I5" s="2">
        <v>1004</v>
      </c>
      <c r="J5" s="2">
        <v>2</v>
      </c>
      <c r="K5" s="2">
        <v>2</v>
      </c>
      <c r="L5" s="2">
        <v>3</v>
      </c>
    </row>
    <row r="6" spans="1:12" x14ac:dyDescent="0.45">
      <c r="A6" s="2">
        <v>1005</v>
      </c>
      <c r="B6" s="2">
        <v>1</v>
      </c>
      <c r="C6" s="2">
        <v>3</v>
      </c>
      <c r="D6" s="2">
        <v>2</v>
      </c>
      <c r="I6" s="2">
        <v>1005</v>
      </c>
      <c r="J6" s="2">
        <v>1</v>
      </c>
      <c r="K6" s="2">
        <v>3</v>
      </c>
      <c r="L6" s="2">
        <v>2</v>
      </c>
    </row>
    <row r="7" spans="1:12" x14ac:dyDescent="0.45">
      <c r="A7" s="2">
        <v>1006</v>
      </c>
      <c r="B7" s="2">
        <v>1</v>
      </c>
      <c r="C7" s="2">
        <v>2</v>
      </c>
      <c r="D7" s="2">
        <v>3</v>
      </c>
      <c r="I7" s="2">
        <v>1006</v>
      </c>
      <c r="J7" s="2">
        <v>1</v>
      </c>
      <c r="K7" s="2">
        <v>2</v>
      </c>
      <c r="L7" s="2">
        <v>3</v>
      </c>
    </row>
    <row r="8" spans="1:12" x14ac:dyDescent="0.45">
      <c r="A8" s="2">
        <v>1007</v>
      </c>
      <c r="B8" s="2">
        <v>1</v>
      </c>
      <c r="C8" s="2">
        <v>3</v>
      </c>
      <c r="D8" s="2">
        <v>4</v>
      </c>
      <c r="I8" s="2">
        <v>1007</v>
      </c>
      <c r="J8" s="2">
        <v>1</v>
      </c>
      <c r="K8" s="2">
        <v>3</v>
      </c>
      <c r="L8" s="2">
        <v>4</v>
      </c>
    </row>
    <row r="9" spans="1:12" x14ac:dyDescent="0.45">
      <c r="A9" s="2">
        <v>1008</v>
      </c>
      <c r="B9" s="2">
        <v>2</v>
      </c>
      <c r="C9" s="2">
        <v>3</v>
      </c>
      <c r="D9" s="2">
        <v>3</v>
      </c>
      <c r="I9" s="2">
        <v>1008</v>
      </c>
      <c r="J9" s="2">
        <v>2</v>
      </c>
      <c r="K9" s="2">
        <v>3</v>
      </c>
      <c r="L9" s="2">
        <v>3</v>
      </c>
    </row>
    <row r="10" spans="1:12" x14ac:dyDescent="0.45">
      <c r="A10" s="2">
        <v>1009</v>
      </c>
      <c r="B10" s="2">
        <v>2</v>
      </c>
      <c r="C10" s="2">
        <v>3</v>
      </c>
      <c r="D10" s="2">
        <v>4</v>
      </c>
      <c r="I10" s="2">
        <v>1009</v>
      </c>
      <c r="J10" s="2">
        <v>2</v>
      </c>
      <c r="K10" s="2">
        <v>3</v>
      </c>
      <c r="L10" s="2">
        <v>4</v>
      </c>
    </row>
    <row r="11" spans="1:12" x14ac:dyDescent="0.45">
      <c r="A11" s="2">
        <v>1010</v>
      </c>
      <c r="B11" s="2">
        <v>1</v>
      </c>
      <c r="C11" s="2">
        <v>2</v>
      </c>
      <c r="D11" s="2">
        <v>4</v>
      </c>
      <c r="I11" s="2">
        <v>1010</v>
      </c>
      <c r="J11" s="2">
        <v>1</v>
      </c>
      <c r="K11" s="2">
        <v>2</v>
      </c>
      <c r="L11" s="2">
        <v>4</v>
      </c>
    </row>
    <row r="12" spans="1:12" x14ac:dyDescent="0.45">
      <c r="A12" s="2">
        <v>1011</v>
      </c>
      <c r="B12" s="2">
        <v>2</v>
      </c>
      <c r="C12" s="2">
        <v>3</v>
      </c>
      <c r="D12" s="2">
        <v>2</v>
      </c>
      <c r="I12" s="2">
        <v>1011</v>
      </c>
      <c r="J12" s="2">
        <v>2</v>
      </c>
      <c r="K12" s="2">
        <v>3</v>
      </c>
      <c r="L12" s="2">
        <v>2</v>
      </c>
    </row>
    <row r="14" spans="1:12" x14ac:dyDescent="0.45">
      <c r="A14" s="1" t="s">
        <v>187</v>
      </c>
      <c r="B14" s="1" t="s">
        <v>181</v>
      </c>
      <c r="C14" s="1" t="s">
        <v>184</v>
      </c>
      <c r="D14" s="1" t="s">
        <v>185</v>
      </c>
      <c r="I14" s="1" t="s">
        <v>187</v>
      </c>
      <c r="J14" s="1" t="s">
        <v>154</v>
      </c>
      <c r="K14" s="1" t="s">
        <v>184</v>
      </c>
      <c r="L14" s="1" t="s">
        <v>185</v>
      </c>
    </row>
    <row r="15" spans="1:12" x14ac:dyDescent="0.45">
      <c r="A15" s="2">
        <v>1</v>
      </c>
      <c r="B15" s="2">
        <f t="array" ref="B15:B16">FREQUENCY(B2:B12,A15:A16)</f>
        <v>6</v>
      </c>
      <c r="C15" s="2">
        <f t="array" ref="C15:C17">FREQUENCY(C2:C12,A15:A17)</f>
        <v>1</v>
      </c>
      <c r="D15" s="2">
        <f t="array" ref="D15:D18">FREQUENCY(D2:D12,A15:A18)</f>
        <v>1</v>
      </c>
      <c r="I15" s="2">
        <v>1</v>
      </c>
    </row>
    <row r="16" spans="1:12" x14ac:dyDescent="0.45">
      <c r="A16" s="2">
        <v>2</v>
      </c>
      <c r="B16" s="2">
        <v>5</v>
      </c>
      <c r="C16" s="2">
        <v>4</v>
      </c>
      <c r="D16" s="2">
        <v>3</v>
      </c>
      <c r="I16" s="2">
        <v>2</v>
      </c>
    </row>
    <row r="17" spans="1:9" x14ac:dyDescent="0.45">
      <c r="A17" s="2">
        <v>3</v>
      </c>
      <c r="C17" s="2">
        <v>6</v>
      </c>
      <c r="D17" s="2">
        <v>3</v>
      </c>
      <c r="I17" s="2">
        <v>3</v>
      </c>
    </row>
    <row r="18" spans="1:9" x14ac:dyDescent="0.45">
      <c r="A18" s="2">
        <v>4</v>
      </c>
      <c r="D18" s="2">
        <v>4</v>
      </c>
      <c r="I18" s="2">
        <v>4</v>
      </c>
    </row>
  </sheetData>
  <phoneticPr fontId="2" type="noConversion"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S12"/>
  <sheetViews>
    <sheetView topLeftCell="E1" workbookViewId="0">
      <selection activeCell="P1" sqref="P1"/>
    </sheetView>
  </sheetViews>
  <sheetFormatPr defaultColWidth="9" defaultRowHeight="16.75" x14ac:dyDescent="0.45"/>
  <cols>
    <col min="1" max="1" width="9" style="2"/>
    <col min="2" max="2" width="5.5" style="2" bestFit="1" customWidth="1"/>
    <col min="3" max="3" width="7.640625" style="2" bestFit="1" customWidth="1"/>
    <col min="4" max="4" width="7.5" style="2" bestFit="1" customWidth="1"/>
    <col min="5" max="5" width="9" style="2"/>
    <col min="6" max="6" width="5.640625" style="2" customWidth="1"/>
    <col min="7" max="7" width="6.85546875" style="2" customWidth="1"/>
    <col min="8" max="8" width="6.7109375" style="2" customWidth="1"/>
    <col min="9" max="9" width="6.2109375" style="2" customWidth="1"/>
    <col min="10" max="10" width="7.5" style="2" bestFit="1" customWidth="1"/>
    <col min="11" max="13" width="9" style="2"/>
    <col min="14" max="14" width="6.5" style="2" bestFit="1" customWidth="1"/>
    <col min="15" max="15" width="5.640625" style="2" customWidth="1"/>
    <col min="16" max="16" width="6.85546875" style="2" customWidth="1"/>
    <col min="17" max="17" width="9.5" style="2" bestFit="1" customWidth="1"/>
    <col min="18" max="18" width="5.5" style="2" bestFit="1" customWidth="1"/>
    <col min="19" max="19" width="7.5" style="2" bestFit="1" customWidth="1"/>
    <col min="20" max="16384" width="9" style="2"/>
  </cols>
  <sheetData>
    <row r="1" spans="1:19" ht="17.149999999999999" thickBot="1" x14ac:dyDescent="0.5">
      <c r="A1" s="2" t="s">
        <v>71</v>
      </c>
      <c r="B1" s="2" t="s">
        <v>181</v>
      </c>
      <c r="C1" s="2" t="s">
        <v>184</v>
      </c>
      <c r="D1" s="2" t="s">
        <v>185</v>
      </c>
      <c r="E1" s="10" t="s">
        <v>188</v>
      </c>
      <c r="F1" s="10"/>
      <c r="N1" s="10" t="s">
        <v>188</v>
      </c>
      <c r="O1" s="10"/>
    </row>
    <row r="2" spans="1:19" ht="17.149999999999999" thickTop="1" x14ac:dyDescent="0.45">
      <c r="A2" s="2">
        <v>1001</v>
      </c>
      <c r="B2" s="2">
        <v>1</v>
      </c>
      <c r="C2" s="2">
        <v>3</v>
      </c>
      <c r="D2" s="2">
        <v>1</v>
      </c>
      <c r="E2" s="2">
        <v>36000</v>
      </c>
      <c r="G2" s="192" t="s">
        <v>195</v>
      </c>
      <c r="H2" s="193"/>
      <c r="I2" s="30" t="s">
        <v>189</v>
      </c>
      <c r="J2" s="31" t="s">
        <v>190</v>
      </c>
      <c r="N2" s="2">
        <v>36000</v>
      </c>
      <c r="Q2" s="2" t="s">
        <v>195</v>
      </c>
      <c r="R2" s="2" t="s">
        <v>189</v>
      </c>
      <c r="S2" s="2" t="s">
        <v>190</v>
      </c>
    </row>
    <row r="3" spans="1:19" x14ac:dyDescent="0.45">
      <c r="A3" s="2">
        <v>1002</v>
      </c>
      <c r="B3" s="2">
        <v>2</v>
      </c>
      <c r="C3" s="2">
        <v>2</v>
      </c>
      <c r="D3" s="2">
        <v>2</v>
      </c>
      <c r="E3" s="2">
        <v>52000</v>
      </c>
      <c r="G3" s="32" t="s">
        <v>196</v>
      </c>
      <c r="H3" s="17">
        <v>30000</v>
      </c>
      <c r="I3" s="17">
        <f t="array" ref="I3:I6">FREQUENCY(E2:E12,H3:H6)</f>
        <v>3</v>
      </c>
      <c r="J3" s="33">
        <f>I3/$I$7</f>
        <v>0.27272727272727271</v>
      </c>
      <c r="N3" s="2">
        <v>52000</v>
      </c>
      <c r="Q3" s="2">
        <v>30000</v>
      </c>
    </row>
    <row r="4" spans="1:19" x14ac:dyDescent="0.45">
      <c r="A4" s="2">
        <v>1003</v>
      </c>
      <c r="B4" s="2">
        <v>1</v>
      </c>
      <c r="C4" s="2">
        <v>1</v>
      </c>
      <c r="D4" s="2">
        <v>4</v>
      </c>
      <c r="E4" s="2">
        <v>64000</v>
      </c>
      <c r="G4" s="32" t="s">
        <v>242</v>
      </c>
      <c r="H4" s="17">
        <v>50000</v>
      </c>
      <c r="I4" s="17">
        <v>3</v>
      </c>
      <c r="J4" s="33">
        <f>I4/$I$7</f>
        <v>0.27272727272727271</v>
      </c>
      <c r="N4" s="2">
        <v>64000</v>
      </c>
      <c r="Q4" s="2">
        <v>50000</v>
      </c>
    </row>
    <row r="5" spans="1:19" x14ac:dyDescent="0.45">
      <c r="A5" s="2">
        <v>1004</v>
      </c>
      <c r="B5" s="2">
        <v>2</v>
      </c>
      <c r="C5" s="2">
        <v>2</v>
      </c>
      <c r="D5" s="2">
        <v>3</v>
      </c>
      <c r="E5" s="2">
        <v>18000</v>
      </c>
      <c r="G5" s="32" t="s">
        <v>243</v>
      </c>
      <c r="H5" s="17">
        <v>70000</v>
      </c>
      <c r="I5" s="17">
        <v>3</v>
      </c>
      <c r="J5" s="33">
        <f>I5/$I$7</f>
        <v>0.27272727272727271</v>
      </c>
      <c r="N5" s="2">
        <v>18000</v>
      </c>
      <c r="Q5" s="2">
        <v>70000</v>
      </c>
    </row>
    <row r="6" spans="1:19" x14ac:dyDescent="0.45">
      <c r="A6" s="2">
        <v>1005</v>
      </c>
      <c r="B6" s="2">
        <v>1</v>
      </c>
      <c r="C6" s="2">
        <v>3</v>
      </c>
      <c r="D6" s="2">
        <v>2</v>
      </c>
      <c r="E6" s="2">
        <v>22000</v>
      </c>
      <c r="G6" s="32" t="s">
        <v>244</v>
      </c>
      <c r="H6" s="17"/>
      <c r="I6" s="17">
        <v>2</v>
      </c>
      <c r="J6" s="33">
        <f>I6/$I$7</f>
        <v>0.18181818181818182</v>
      </c>
      <c r="N6" s="2">
        <v>22000</v>
      </c>
    </row>
    <row r="7" spans="1:19" ht="17.149999999999999" thickBot="1" x14ac:dyDescent="0.5">
      <c r="A7" s="2">
        <v>1006</v>
      </c>
      <c r="B7" s="2">
        <v>1</v>
      </c>
      <c r="C7" s="2">
        <v>2</v>
      </c>
      <c r="D7" s="2">
        <v>3</v>
      </c>
      <c r="E7" s="2">
        <v>76000</v>
      </c>
      <c r="G7" s="194" t="s">
        <v>193</v>
      </c>
      <c r="H7" s="195"/>
      <c r="I7" s="34">
        <f>SUM(I3:I6)</f>
        <v>11</v>
      </c>
      <c r="J7" s="35">
        <f>I7/$I$7</f>
        <v>1</v>
      </c>
      <c r="N7" s="2">
        <v>76000</v>
      </c>
    </row>
    <row r="8" spans="1:19" ht="17.149999999999999" thickTop="1" x14ac:dyDescent="0.45">
      <c r="A8" s="2">
        <v>1007</v>
      </c>
      <c r="B8" s="2">
        <v>1</v>
      </c>
      <c r="C8" s="2">
        <v>3</v>
      </c>
      <c r="D8" s="2">
        <v>4</v>
      </c>
      <c r="E8" s="2">
        <v>65000</v>
      </c>
      <c r="N8" s="2">
        <v>65000</v>
      </c>
    </row>
    <row r="9" spans="1:19" x14ac:dyDescent="0.45">
      <c r="A9" s="2">
        <v>1008</v>
      </c>
      <c r="B9" s="2">
        <v>2</v>
      </c>
      <c r="C9" s="2">
        <v>3</v>
      </c>
      <c r="D9" s="2">
        <v>3</v>
      </c>
      <c r="E9" s="2">
        <v>74000</v>
      </c>
      <c r="N9" s="2">
        <v>74000</v>
      </c>
    </row>
    <row r="10" spans="1:19" x14ac:dyDescent="0.45">
      <c r="A10" s="2">
        <v>1009</v>
      </c>
      <c r="B10" s="2">
        <v>2</v>
      </c>
      <c r="C10" s="2">
        <v>3</v>
      </c>
      <c r="D10" s="2">
        <v>4</v>
      </c>
      <c r="E10" s="2">
        <v>28000</v>
      </c>
      <c r="N10" s="2">
        <v>28000</v>
      </c>
    </row>
    <row r="11" spans="1:19" x14ac:dyDescent="0.45">
      <c r="A11" s="2">
        <v>1010</v>
      </c>
      <c r="B11" s="2">
        <v>1</v>
      </c>
      <c r="C11" s="2">
        <v>2</v>
      </c>
      <c r="D11" s="2">
        <v>4</v>
      </c>
      <c r="E11" s="2">
        <v>34500</v>
      </c>
      <c r="N11" s="2">
        <v>34500</v>
      </c>
    </row>
    <row r="12" spans="1:19" x14ac:dyDescent="0.45">
      <c r="A12" s="2">
        <v>1011</v>
      </c>
      <c r="B12" s="2">
        <v>2</v>
      </c>
      <c r="C12" s="2">
        <v>3</v>
      </c>
      <c r="D12" s="2">
        <v>2</v>
      </c>
      <c r="E12" s="2">
        <v>37500</v>
      </c>
      <c r="N12" s="2">
        <v>37500</v>
      </c>
    </row>
  </sheetData>
  <mergeCells count="2">
    <mergeCell ref="G2:H2"/>
    <mergeCell ref="G7:H7"/>
  </mergeCells>
  <phoneticPr fontId="2" type="noConversion"/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F0"/>
  </sheetPr>
  <dimension ref="A1:F81"/>
  <sheetViews>
    <sheetView workbookViewId="0">
      <selection activeCell="H1" sqref="H1:K1048576"/>
    </sheetView>
  </sheetViews>
  <sheetFormatPr defaultColWidth="9" defaultRowHeight="16.75" x14ac:dyDescent="0.45"/>
  <cols>
    <col min="1" max="1" width="9" style="29"/>
    <col min="2" max="2" width="5.5" style="29" customWidth="1"/>
    <col min="3" max="3" width="6.2109375" style="29" customWidth="1"/>
    <col min="4" max="4" width="6.5" style="29" customWidth="1"/>
    <col min="5" max="5" width="6.2109375" style="29" customWidth="1"/>
    <col min="6" max="6" width="7.640625" style="29" bestFit="1" customWidth="1"/>
    <col min="7" max="16384" width="9" style="29"/>
  </cols>
  <sheetData>
    <row r="1" spans="1:6" ht="17.149999999999999" thickBot="1" x14ac:dyDescent="0.5">
      <c r="A1" s="1" t="s">
        <v>241</v>
      </c>
    </row>
    <row r="2" spans="1:6" ht="17.149999999999999" thickTop="1" x14ac:dyDescent="0.45">
      <c r="A2" s="2">
        <v>65</v>
      </c>
      <c r="C2" s="196" t="s">
        <v>1050</v>
      </c>
      <c r="D2" s="197"/>
      <c r="E2" s="172" t="s">
        <v>1051</v>
      </c>
      <c r="F2" s="173" t="s">
        <v>1052</v>
      </c>
    </row>
    <row r="3" spans="1:6" x14ac:dyDescent="0.45">
      <c r="A3" s="2">
        <v>87</v>
      </c>
      <c r="C3" s="25" t="s">
        <v>1053</v>
      </c>
      <c r="D3" s="17">
        <v>60</v>
      </c>
      <c r="E3" s="17">
        <f t="array" ref="E3:E6">FREQUENCY(A2:A81,D3:D6)</f>
        <v>25</v>
      </c>
      <c r="F3" s="174">
        <f>E3/$E$7</f>
        <v>0.3125</v>
      </c>
    </row>
    <row r="4" spans="1:6" x14ac:dyDescent="0.45">
      <c r="A4" s="2">
        <v>75</v>
      </c>
      <c r="C4" s="25" t="s">
        <v>1046</v>
      </c>
      <c r="D4" s="17">
        <v>70</v>
      </c>
      <c r="E4" s="17">
        <v>21</v>
      </c>
      <c r="F4" s="174">
        <f>E4/$E$7</f>
        <v>0.26250000000000001</v>
      </c>
    </row>
    <row r="5" spans="1:6" x14ac:dyDescent="0.45">
      <c r="A5" s="2">
        <v>58</v>
      </c>
      <c r="C5" s="25" t="s">
        <v>1047</v>
      </c>
      <c r="D5" s="17">
        <v>80</v>
      </c>
      <c r="E5" s="17">
        <v>11</v>
      </c>
      <c r="F5" s="174">
        <f>E5/$E$7</f>
        <v>0.13750000000000001</v>
      </c>
    </row>
    <row r="6" spans="1:6" x14ac:dyDescent="0.45">
      <c r="A6" s="2">
        <v>69</v>
      </c>
      <c r="C6" s="25" t="s">
        <v>1048</v>
      </c>
      <c r="D6" s="17"/>
      <c r="E6" s="17">
        <v>23</v>
      </c>
      <c r="F6" s="174">
        <f>E6/$E$7</f>
        <v>0.28749999999999998</v>
      </c>
    </row>
    <row r="7" spans="1:6" ht="17.149999999999999" thickBot="1" x14ac:dyDescent="0.5">
      <c r="A7" s="2">
        <v>72</v>
      </c>
      <c r="C7" s="198" t="s">
        <v>1049</v>
      </c>
      <c r="D7" s="199"/>
      <c r="E7" s="21">
        <f>SUM(E3:E6)</f>
        <v>80</v>
      </c>
      <c r="F7" s="175">
        <f>E7/$E$7</f>
        <v>1</v>
      </c>
    </row>
    <row r="8" spans="1:6" ht="17.149999999999999" thickTop="1" x14ac:dyDescent="0.45">
      <c r="A8" s="2">
        <v>84</v>
      </c>
    </row>
    <row r="9" spans="1:6" x14ac:dyDescent="0.45">
      <c r="A9" s="2">
        <v>90</v>
      </c>
    </row>
    <row r="10" spans="1:6" x14ac:dyDescent="0.45">
      <c r="A10" s="2">
        <v>65</v>
      </c>
    </row>
    <row r="11" spans="1:6" x14ac:dyDescent="0.45">
      <c r="A11" s="2">
        <v>74</v>
      </c>
    </row>
    <row r="12" spans="1:6" x14ac:dyDescent="0.45">
      <c r="A12" s="2">
        <v>83</v>
      </c>
    </row>
    <row r="13" spans="1:6" x14ac:dyDescent="0.45">
      <c r="A13" s="2">
        <v>65</v>
      </c>
    </row>
    <row r="14" spans="1:6" x14ac:dyDescent="0.45">
      <c r="A14" s="2">
        <v>67</v>
      </c>
    </row>
    <row r="15" spans="1:6" x14ac:dyDescent="0.45">
      <c r="A15" s="2">
        <v>54</v>
      </c>
    </row>
    <row r="16" spans="1:6" x14ac:dyDescent="0.45">
      <c r="A16" s="2">
        <v>81</v>
      </c>
    </row>
    <row r="17" spans="1:1" x14ac:dyDescent="0.45">
      <c r="A17" s="2">
        <v>81</v>
      </c>
    </row>
    <row r="18" spans="1:1" x14ac:dyDescent="0.45">
      <c r="A18" s="2">
        <v>70</v>
      </c>
    </row>
    <row r="19" spans="1:1" x14ac:dyDescent="0.45">
      <c r="A19" s="2">
        <v>93</v>
      </c>
    </row>
    <row r="20" spans="1:1" x14ac:dyDescent="0.45">
      <c r="A20" s="2">
        <v>76</v>
      </c>
    </row>
    <row r="21" spans="1:1" x14ac:dyDescent="0.45">
      <c r="A21" s="2">
        <v>67</v>
      </c>
    </row>
    <row r="22" spans="1:1" x14ac:dyDescent="0.45">
      <c r="A22" s="2">
        <v>54</v>
      </c>
    </row>
    <row r="23" spans="1:1" x14ac:dyDescent="0.45">
      <c r="A23" s="2">
        <v>39</v>
      </c>
    </row>
    <row r="24" spans="1:1" x14ac:dyDescent="0.45">
      <c r="A24" s="2">
        <v>94</v>
      </c>
    </row>
    <row r="25" spans="1:1" x14ac:dyDescent="0.45">
      <c r="A25" s="2">
        <v>56</v>
      </c>
    </row>
    <row r="26" spans="1:1" x14ac:dyDescent="0.45">
      <c r="A26" s="2">
        <v>85</v>
      </c>
    </row>
    <row r="27" spans="1:1" x14ac:dyDescent="0.45">
      <c r="A27" s="2">
        <v>77</v>
      </c>
    </row>
    <row r="28" spans="1:1" x14ac:dyDescent="0.45">
      <c r="A28" s="2">
        <v>41</v>
      </c>
    </row>
    <row r="29" spans="1:1" x14ac:dyDescent="0.45">
      <c r="A29" s="2">
        <v>46</v>
      </c>
    </row>
    <row r="30" spans="1:1" x14ac:dyDescent="0.45">
      <c r="A30" s="2">
        <v>80</v>
      </c>
    </row>
    <row r="31" spans="1:1" x14ac:dyDescent="0.45">
      <c r="A31" s="2">
        <v>66</v>
      </c>
    </row>
    <row r="32" spans="1:1" x14ac:dyDescent="0.45">
      <c r="A32" s="2">
        <v>96</v>
      </c>
    </row>
    <row r="33" spans="1:1" x14ac:dyDescent="0.45">
      <c r="A33" s="2">
        <v>66</v>
      </c>
    </row>
    <row r="34" spans="1:1" x14ac:dyDescent="0.45">
      <c r="A34" s="2">
        <v>95</v>
      </c>
    </row>
    <row r="35" spans="1:1" x14ac:dyDescent="0.45">
      <c r="A35" s="2">
        <v>85</v>
      </c>
    </row>
    <row r="36" spans="1:1" x14ac:dyDescent="0.45">
      <c r="A36" s="2">
        <v>46</v>
      </c>
    </row>
    <row r="37" spans="1:1" x14ac:dyDescent="0.45">
      <c r="A37" s="2">
        <v>58</v>
      </c>
    </row>
    <row r="38" spans="1:1" x14ac:dyDescent="0.45">
      <c r="A38" s="2">
        <v>90</v>
      </c>
    </row>
    <row r="39" spans="1:1" x14ac:dyDescent="0.45">
      <c r="A39" s="2">
        <v>83</v>
      </c>
    </row>
    <row r="40" spans="1:1" x14ac:dyDescent="0.45">
      <c r="A40" s="2">
        <v>50</v>
      </c>
    </row>
    <row r="41" spans="1:1" x14ac:dyDescent="0.45">
      <c r="A41" s="2">
        <v>88</v>
      </c>
    </row>
    <row r="42" spans="1:1" x14ac:dyDescent="0.45">
      <c r="A42" s="2">
        <v>44</v>
      </c>
    </row>
    <row r="43" spans="1:1" x14ac:dyDescent="0.45">
      <c r="A43" s="2">
        <v>69</v>
      </c>
    </row>
    <row r="44" spans="1:1" x14ac:dyDescent="0.45">
      <c r="A44" s="2">
        <v>85</v>
      </c>
    </row>
    <row r="45" spans="1:1" x14ac:dyDescent="0.45">
      <c r="A45" s="2">
        <v>42</v>
      </c>
    </row>
    <row r="46" spans="1:1" x14ac:dyDescent="0.45">
      <c r="A46" s="2">
        <v>43</v>
      </c>
    </row>
    <row r="47" spans="1:1" x14ac:dyDescent="0.45">
      <c r="A47" s="2">
        <v>89</v>
      </c>
    </row>
    <row r="48" spans="1:1" x14ac:dyDescent="0.45">
      <c r="A48" s="2">
        <v>80</v>
      </c>
    </row>
    <row r="49" spans="1:1" x14ac:dyDescent="0.45">
      <c r="A49" s="2">
        <v>59</v>
      </c>
    </row>
    <row r="50" spans="1:1" x14ac:dyDescent="0.45">
      <c r="A50" s="2">
        <v>68</v>
      </c>
    </row>
    <row r="51" spans="1:1" x14ac:dyDescent="0.45">
      <c r="A51" s="2">
        <v>68</v>
      </c>
    </row>
    <row r="52" spans="1:1" x14ac:dyDescent="0.45">
      <c r="A52" s="2">
        <v>60</v>
      </c>
    </row>
    <row r="53" spans="1:1" x14ac:dyDescent="0.45">
      <c r="A53" s="2">
        <v>66</v>
      </c>
    </row>
    <row r="54" spans="1:1" x14ac:dyDescent="0.45">
      <c r="A54" s="2">
        <v>41</v>
      </c>
    </row>
    <row r="55" spans="1:1" x14ac:dyDescent="0.45">
      <c r="A55" s="2">
        <v>55</v>
      </c>
    </row>
    <row r="56" spans="1:1" x14ac:dyDescent="0.45">
      <c r="A56" s="2">
        <v>69</v>
      </c>
    </row>
    <row r="57" spans="1:1" x14ac:dyDescent="0.45">
      <c r="A57" s="2">
        <v>69</v>
      </c>
    </row>
    <row r="58" spans="1:1" x14ac:dyDescent="0.45">
      <c r="A58" s="2">
        <v>50</v>
      </c>
    </row>
    <row r="59" spans="1:1" x14ac:dyDescent="0.45">
      <c r="A59" s="2">
        <v>79</v>
      </c>
    </row>
    <row r="60" spans="1:1" x14ac:dyDescent="0.45">
      <c r="A60" s="2">
        <v>46</v>
      </c>
    </row>
    <row r="61" spans="1:1" x14ac:dyDescent="0.45">
      <c r="A61" s="2">
        <v>40</v>
      </c>
    </row>
    <row r="62" spans="1:1" x14ac:dyDescent="0.45">
      <c r="A62" s="2">
        <v>39</v>
      </c>
    </row>
    <row r="63" spans="1:1" x14ac:dyDescent="0.45">
      <c r="A63" s="2">
        <v>47</v>
      </c>
    </row>
    <row r="64" spans="1:1" x14ac:dyDescent="0.45">
      <c r="A64" s="2">
        <v>50</v>
      </c>
    </row>
    <row r="65" spans="1:1" x14ac:dyDescent="0.45">
      <c r="A65" s="2">
        <v>95</v>
      </c>
    </row>
    <row r="66" spans="1:1" x14ac:dyDescent="0.45">
      <c r="A66" s="2">
        <v>74</v>
      </c>
    </row>
    <row r="67" spans="1:1" x14ac:dyDescent="0.45">
      <c r="A67" s="2">
        <v>64</v>
      </c>
    </row>
    <row r="68" spans="1:1" x14ac:dyDescent="0.45">
      <c r="A68" s="2">
        <v>66</v>
      </c>
    </row>
    <row r="69" spans="1:1" x14ac:dyDescent="0.45">
      <c r="A69" s="2">
        <v>64</v>
      </c>
    </row>
    <row r="70" spans="1:1" x14ac:dyDescent="0.45">
      <c r="A70" s="2">
        <v>69</v>
      </c>
    </row>
    <row r="71" spans="1:1" x14ac:dyDescent="0.45">
      <c r="A71" s="2">
        <v>65</v>
      </c>
    </row>
    <row r="72" spans="1:1" x14ac:dyDescent="0.45">
      <c r="A72" s="2">
        <v>84</v>
      </c>
    </row>
    <row r="73" spans="1:1" x14ac:dyDescent="0.45">
      <c r="A73" s="2">
        <v>54</v>
      </c>
    </row>
    <row r="74" spans="1:1" x14ac:dyDescent="0.45">
      <c r="A74" s="2">
        <v>94</v>
      </c>
    </row>
    <row r="75" spans="1:1" x14ac:dyDescent="0.45">
      <c r="A75" s="2">
        <v>96</v>
      </c>
    </row>
    <row r="76" spans="1:1" x14ac:dyDescent="0.45">
      <c r="A76" s="2">
        <v>74</v>
      </c>
    </row>
    <row r="77" spans="1:1" x14ac:dyDescent="0.45">
      <c r="A77" s="2">
        <v>61</v>
      </c>
    </row>
    <row r="78" spans="1:1" x14ac:dyDescent="0.45">
      <c r="A78" s="2">
        <v>97</v>
      </c>
    </row>
    <row r="79" spans="1:1" x14ac:dyDescent="0.45">
      <c r="A79" s="2">
        <v>52</v>
      </c>
    </row>
    <row r="80" spans="1:1" x14ac:dyDescent="0.45">
      <c r="A80" s="2">
        <v>74</v>
      </c>
    </row>
    <row r="81" spans="1:1" x14ac:dyDescent="0.45">
      <c r="A81" s="2">
        <v>90</v>
      </c>
    </row>
  </sheetData>
  <mergeCells count="2">
    <mergeCell ref="C2:D2"/>
    <mergeCell ref="C7:D7"/>
  </mergeCells>
  <phoneticPr fontId="2" type="noConversion"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S13"/>
  <sheetViews>
    <sheetView topLeftCell="B1" workbookViewId="0">
      <selection activeCell="M1" sqref="J1:M1048576"/>
    </sheetView>
  </sheetViews>
  <sheetFormatPr defaultColWidth="9" defaultRowHeight="16.75" x14ac:dyDescent="0.45"/>
  <cols>
    <col min="1" max="1" width="9" style="2"/>
    <col min="2" max="2" width="5.5" style="2" bestFit="1" customWidth="1"/>
    <col min="3" max="3" width="6.5" style="2" bestFit="1" customWidth="1"/>
    <col min="4" max="4" width="6.7109375" style="2" customWidth="1"/>
    <col min="5" max="5" width="6.5" style="2" bestFit="1" customWidth="1"/>
    <col min="6" max="6" width="5.5" style="2" bestFit="1" customWidth="1"/>
    <col min="7" max="9" width="9" style="2"/>
    <col min="10" max="13" width="4.85546875" style="2" customWidth="1"/>
    <col min="14" max="14" width="9" style="2"/>
    <col min="15" max="15" width="5.5" style="2" bestFit="1" customWidth="1"/>
    <col min="16" max="16" width="6.5" style="2" bestFit="1" customWidth="1"/>
    <col min="17" max="17" width="6.7109375" style="2" customWidth="1"/>
    <col min="18" max="18" width="6.5" style="2" bestFit="1" customWidth="1"/>
    <col min="19" max="19" width="5.5" style="2" bestFit="1" customWidth="1"/>
    <col min="20" max="16384" width="9" style="2"/>
  </cols>
  <sheetData>
    <row r="1" spans="1:19" x14ac:dyDescent="0.45">
      <c r="A1" s="1" t="s">
        <v>71</v>
      </c>
      <c r="B1" s="1" t="s">
        <v>181</v>
      </c>
      <c r="C1" s="1" t="s">
        <v>197</v>
      </c>
      <c r="E1" s="4" t="s">
        <v>197</v>
      </c>
      <c r="F1" s="4" t="s">
        <v>198</v>
      </c>
      <c r="N1" s="1" t="s">
        <v>71</v>
      </c>
      <c r="O1" s="1" t="s">
        <v>154</v>
      </c>
      <c r="P1" s="1" t="s">
        <v>197</v>
      </c>
      <c r="R1" s="4" t="s">
        <v>197</v>
      </c>
      <c r="S1" s="4" t="s">
        <v>198</v>
      </c>
    </row>
    <row r="2" spans="1:19" x14ac:dyDescent="0.45">
      <c r="A2" s="2">
        <v>1001</v>
      </c>
      <c r="B2" s="2" t="s">
        <v>15</v>
      </c>
      <c r="C2" s="2">
        <f>IF(B2="男",1,2)</f>
        <v>1</v>
      </c>
      <c r="E2" s="2">
        <v>1</v>
      </c>
      <c r="F2" s="2">
        <f t="array" ref="F2:F3">FREQUENCY(C2:C12,E2:E3)</f>
        <v>6</v>
      </c>
      <c r="G2" s="2" t="s">
        <v>201</v>
      </c>
      <c r="N2" s="2">
        <v>1001</v>
      </c>
      <c r="O2" s="2" t="s">
        <v>15</v>
      </c>
      <c r="P2" s="2">
        <f>IF(O2="男",1,2)</f>
        <v>1</v>
      </c>
      <c r="R2" s="2">
        <v>1</v>
      </c>
    </row>
    <row r="3" spans="1:19" x14ac:dyDescent="0.45">
      <c r="A3" s="2">
        <v>1002</v>
      </c>
      <c r="B3" s="2" t="s">
        <v>16</v>
      </c>
      <c r="C3" s="2">
        <f t="shared" ref="C3:C11" si="0">IF(B3="男",1,2)</f>
        <v>2</v>
      </c>
      <c r="E3" s="2">
        <v>2</v>
      </c>
      <c r="F3" s="2">
        <v>5</v>
      </c>
      <c r="N3" s="2">
        <v>1002</v>
      </c>
      <c r="O3" s="2" t="s">
        <v>16</v>
      </c>
      <c r="P3" s="2">
        <f t="shared" ref="P3:P11" si="1">IF(O3="男",1,2)</f>
        <v>2</v>
      </c>
      <c r="R3" s="2">
        <v>2</v>
      </c>
    </row>
    <row r="4" spans="1:19" x14ac:dyDescent="0.45">
      <c r="A4" s="2">
        <v>1003</v>
      </c>
      <c r="B4" s="2" t="s">
        <v>15</v>
      </c>
      <c r="C4" s="2">
        <f t="shared" si="0"/>
        <v>1</v>
      </c>
      <c r="N4" s="2">
        <v>1003</v>
      </c>
      <c r="O4" s="2" t="s">
        <v>15</v>
      </c>
      <c r="P4" s="2">
        <f t="shared" si="1"/>
        <v>1</v>
      </c>
    </row>
    <row r="5" spans="1:19" x14ac:dyDescent="0.45">
      <c r="A5" s="2">
        <v>1004</v>
      </c>
      <c r="B5" s="2" t="s">
        <v>16</v>
      </c>
      <c r="C5" s="2">
        <f t="shared" si="0"/>
        <v>2</v>
      </c>
      <c r="E5" s="4" t="s">
        <v>181</v>
      </c>
      <c r="N5" s="2">
        <v>1004</v>
      </c>
      <c r="O5" s="2" t="s">
        <v>16</v>
      </c>
      <c r="P5" s="2">
        <f t="shared" si="1"/>
        <v>2</v>
      </c>
      <c r="R5" s="4" t="s">
        <v>154</v>
      </c>
    </row>
    <row r="6" spans="1:19" x14ac:dyDescent="0.45">
      <c r="A6" s="2">
        <v>1005</v>
      </c>
      <c r="B6" s="2" t="s">
        <v>15</v>
      </c>
      <c r="C6" s="2">
        <f t="shared" si="0"/>
        <v>1</v>
      </c>
      <c r="E6" s="2" t="s">
        <v>199</v>
      </c>
      <c r="F6" s="2">
        <f>COUNTIF($B$2:$B$12,E6)</f>
        <v>6</v>
      </c>
      <c r="G6" s="2" t="s">
        <v>202</v>
      </c>
      <c r="N6" s="2">
        <v>1005</v>
      </c>
      <c r="O6" s="2" t="s">
        <v>15</v>
      </c>
      <c r="P6" s="2">
        <f t="shared" si="1"/>
        <v>1</v>
      </c>
      <c r="R6" s="2" t="s">
        <v>160</v>
      </c>
    </row>
    <row r="7" spans="1:19" x14ac:dyDescent="0.45">
      <c r="A7" s="2">
        <v>1006</v>
      </c>
      <c r="B7" s="2" t="s">
        <v>15</v>
      </c>
      <c r="C7" s="2">
        <f t="shared" si="0"/>
        <v>1</v>
      </c>
      <c r="E7" s="2" t="s">
        <v>200</v>
      </c>
      <c r="F7" s="2">
        <f>COUNTIF($B$2:$B$12,E7)</f>
        <v>5</v>
      </c>
      <c r="N7" s="2">
        <v>1006</v>
      </c>
      <c r="O7" s="2" t="s">
        <v>15</v>
      </c>
      <c r="P7" s="2">
        <f t="shared" si="1"/>
        <v>1</v>
      </c>
      <c r="R7" s="2" t="s">
        <v>155</v>
      </c>
    </row>
    <row r="8" spans="1:19" x14ac:dyDescent="0.45">
      <c r="A8" s="2">
        <v>1007</v>
      </c>
      <c r="B8" s="2" t="s">
        <v>15</v>
      </c>
      <c r="C8" s="2">
        <f t="shared" si="0"/>
        <v>1</v>
      </c>
      <c r="N8" s="2">
        <v>1007</v>
      </c>
      <c r="O8" s="2" t="s">
        <v>15</v>
      </c>
      <c r="P8" s="2">
        <f t="shared" si="1"/>
        <v>1</v>
      </c>
    </row>
    <row r="9" spans="1:19" x14ac:dyDescent="0.45">
      <c r="A9" s="2">
        <v>1008</v>
      </c>
      <c r="B9" s="2" t="s">
        <v>16</v>
      </c>
      <c r="C9" s="2">
        <f t="shared" si="0"/>
        <v>2</v>
      </c>
      <c r="E9" s="4" t="s">
        <v>181</v>
      </c>
      <c r="N9" s="2">
        <v>1008</v>
      </c>
      <c r="O9" s="2" t="s">
        <v>16</v>
      </c>
      <c r="P9" s="2">
        <f t="shared" si="1"/>
        <v>2</v>
      </c>
      <c r="R9" s="4" t="s">
        <v>154</v>
      </c>
    </row>
    <row r="10" spans="1:19" x14ac:dyDescent="0.45">
      <c r="A10" s="2">
        <v>1009</v>
      </c>
      <c r="B10" s="2" t="s">
        <v>16</v>
      </c>
      <c r="C10" s="2">
        <f t="shared" si="0"/>
        <v>2</v>
      </c>
      <c r="F10" s="2">
        <f>DCOUNTA(A1:B12,2,E9:E10)</f>
        <v>11</v>
      </c>
      <c r="G10" s="2" t="s">
        <v>203</v>
      </c>
      <c r="N10" s="2">
        <v>1009</v>
      </c>
      <c r="O10" s="2" t="s">
        <v>16</v>
      </c>
      <c r="P10" s="2">
        <f t="shared" si="1"/>
        <v>2</v>
      </c>
    </row>
    <row r="11" spans="1:19" x14ac:dyDescent="0.45">
      <c r="A11" s="2">
        <v>1010</v>
      </c>
      <c r="B11" s="2" t="s">
        <v>15</v>
      </c>
      <c r="C11" s="2">
        <f t="shared" si="0"/>
        <v>1</v>
      </c>
      <c r="E11" s="2" t="s">
        <v>199</v>
      </c>
      <c r="F11" s="2">
        <f t="dataTable" ref="F11:F12" dt2D="0" dtr="0" r1="E10"/>
        <v>6</v>
      </c>
      <c r="N11" s="2">
        <v>1010</v>
      </c>
      <c r="O11" s="2" t="s">
        <v>15</v>
      </c>
      <c r="P11" s="2">
        <f t="shared" si="1"/>
        <v>1</v>
      </c>
      <c r="R11" s="2" t="s">
        <v>160</v>
      </c>
    </row>
    <row r="12" spans="1:19" x14ac:dyDescent="0.45">
      <c r="A12" s="2">
        <v>1011</v>
      </c>
      <c r="B12" s="2" t="s">
        <v>16</v>
      </c>
      <c r="C12" s="2">
        <f>IF(B12="男",1,2)</f>
        <v>2</v>
      </c>
      <c r="E12" s="2" t="s">
        <v>200</v>
      </c>
      <c r="F12" s="2">
        <v>5</v>
      </c>
      <c r="N12" s="2">
        <v>1011</v>
      </c>
      <c r="O12" s="2" t="s">
        <v>16</v>
      </c>
      <c r="P12" s="2">
        <f>IF(O12="男",1,2)</f>
        <v>2</v>
      </c>
      <c r="R12" s="2" t="s">
        <v>155</v>
      </c>
    </row>
    <row r="13" spans="1:19" x14ac:dyDescent="0.45">
      <c r="C13" s="2" t="s">
        <v>204</v>
      </c>
    </row>
  </sheetData>
  <phoneticPr fontId="2" type="noConversion"/>
  <pageMargins left="0.75" right="0.75" top="1" bottom="1" header="0.5" footer="0.5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Y14"/>
  <sheetViews>
    <sheetView topLeftCell="D1" workbookViewId="0">
      <selection activeCell="AB40" sqref="AB40"/>
    </sheetView>
  </sheetViews>
  <sheetFormatPr defaultColWidth="9" defaultRowHeight="16.75" x14ac:dyDescent="0.45"/>
  <cols>
    <col min="1" max="1" width="9" style="2"/>
    <col min="2" max="2" width="6" style="2" bestFit="1" customWidth="1"/>
    <col min="3" max="4" width="8.140625" style="2" bestFit="1" customWidth="1"/>
    <col min="5" max="5" width="6.5" style="2" bestFit="1" customWidth="1"/>
    <col min="6" max="6" width="5.640625" style="2" customWidth="1"/>
    <col min="7" max="7" width="7.640625" style="2" bestFit="1" customWidth="1"/>
    <col min="8" max="8" width="7.2109375" style="2" customWidth="1"/>
    <col min="9" max="9" width="7.640625" style="2" bestFit="1" customWidth="1"/>
    <col min="10" max="10" width="8.35546875" style="2" customWidth="1"/>
    <col min="11" max="11" width="8.5" style="2" customWidth="1"/>
    <col min="12" max="12" width="7.640625" style="2" bestFit="1" customWidth="1"/>
    <col min="13" max="14" width="9" style="2"/>
    <col min="15" max="15" width="6" style="2" bestFit="1" customWidth="1"/>
    <col min="16" max="17" width="8.140625" style="2" bestFit="1" customWidth="1"/>
    <col min="18" max="18" width="6.5" style="2" bestFit="1" customWidth="1"/>
    <col min="19" max="19" width="5.640625" style="2" customWidth="1"/>
    <col min="20" max="20" width="7.640625" style="2" bestFit="1" customWidth="1"/>
    <col min="21" max="21" width="7.2109375" style="2" customWidth="1"/>
    <col min="22" max="22" width="7.640625" style="2" bestFit="1" customWidth="1"/>
    <col min="23" max="23" width="8.35546875" style="2" customWidth="1"/>
    <col min="24" max="24" width="8.5" style="2" customWidth="1"/>
    <col min="25" max="25" width="7.640625" style="2" bestFit="1" customWidth="1"/>
    <col min="26" max="16384" width="9" style="2"/>
  </cols>
  <sheetData>
    <row r="1" spans="1:25" ht="17.149999999999999" thickBot="1" x14ac:dyDescent="0.5">
      <c r="A1" s="4" t="s">
        <v>71</v>
      </c>
      <c r="B1" s="1" t="s">
        <v>181</v>
      </c>
      <c r="C1" s="1" t="s">
        <v>184</v>
      </c>
      <c r="D1" s="1" t="s">
        <v>185</v>
      </c>
      <c r="E1" s="1" t="s">
        <v>188</v>
      </c>
      <c r="N1" s="4" t="s">
        <v>71</v>
      </c>
      <c r="O1" s="1" t="s">
        <v>154</v>
      </c>
      <c r="P1" s="1" t="s">
        <v>184</v>
      </c>
      <c r="Q1" s="1" t="s">
        <v>185</v>
      </c>
      <c r="R1" s="1" t="s">
        <v>188</v>
      </c>
    </row>
    <row r="2" spans="1:25" ht="17.149999999999999" thickTop="1" x14ac:dyDescent="0.45">
      <c r="A2" s="2">
        <v>1001</v>
      </c>
      <c r="B2" s="2">
        <v>1</v>
      </c>
      <c r="C2" s="2">
        <v>3</v>
      </c>
      <c r="D2" s="2">
        <v>1</v>
      </c>
      <c r="E2" s="2">
        <v>36000</v>
      </c>
      <c r="F2" s="10"/>
      <c r="G2" s="12" t="s">
        <v>184</v>
      </c>
      <c r="H2" s="13" t="s">
        <v>189</v>
      </c>
      <c r="I2" s="14" t="s">
        <v>190</v>
      </c>
      <c r="J2" s="14" t="s">
        <v>191</v>
      </c>
      <c r="K2" s="15" t="s">
        <v>192</v>
      </c>
      <c r="N2" s="2">
        <v>1001</v>
      </c>
      <c r="O2" s="2">
        <v>1</v>
      </c>
      <c r="P2" s="2">
        <v>3</v>
      </c>
      <c r="Q2" s="2">
        <v>1</v>
      </c>
      <c r="R2" s="2">
        <v>36000</v>
      </c>
      <c r="S2" s="10"/>
      <c r="T2" s="12" t="s">
        <v>184</v>
      </c>
      <c r="U2" s="13" t="s">
        <v>189</v>
      </c>
      <c r="V2" s="14" t="s">
        <v>190</v>
      </c>
      <c r="W2" s="14" t="s">
        <v>191</v>
      </c>
      <c r="X2" s="15" t="s">
        <v>192</v>
      </c>
    </row>
    <row r="3" spans="1:25" x14ac:dyDescent="0.45">
      <c r="A3" s="2">
        <v>1002</v>
      </c>
      <c r="B3" s="2">
        <v>2</v>
      </c>
      <c r="C3" s="2">
        <v>2</v>
      </c>
      <c r="D3" s="2">
        <v>2</v>
      </c>
      <c r="E3" s="2">
        <v>52000</v>
      </c>
      <c r="G3" s="16">
        <v>1</v>
      </c>
      <c r="H3" s="17">
        <f t="array" ref="H3:H5">FREQUENCY(C2:C12,G3:G5)</f>
        <v>1</v>
      </c>
      <c r="I3" s="18">
        <f>H3/$H$6</f>
        <v>9.0909090909090912E-2</v>
      </c>
      <c r="J3" s="17">
        <f>H3</f>
        <v>1</v>
      </c>
      <c r="K3" s="19">
        <f>I3</f>
        <v>9.0909090909090912E-2</v>
      </c>
      <c r="N3" s="2">
        <v>1002</v>
      </c>
      <c r="O3" s="2">
        <v>2</v>
      </c>
      <c r="P3" s="2">
        <v>2</v>
      </c>
      <c r="Q3" s="2">
        <v>2</v>
      </c>
      <c r="R3" s="2">
        <v>52000</v>
      </c>
      <c r="T3" s="16">
        <v>1</v>
      </c>
      <c r="U3" s="17">
        <f t="array" ref="U3:U5">FREQUENCY(P2:P12,T3:T5)</f>
        <v>1</v>
      </c>
      <c r="V3" s="18">
        <f>U3/$H$6</f>
        <v>9.0909090909090912E-2</v>
      </c>
      <c r="W3" s="17"/>
      <c r="X3" s="19"/>
    </row>
    <row r="4" spans="1:25" x14ac:dyDescent="0.45">
      <c r="A4" s="2">
        <v>1003</v>
      </c>
      <c r="B4" s="2">
        <v>1</v>
      </c>
      <c r="C4" s="2">
        <v>1</v>
      </c>
      <c r="D4" s="2">
        <v>4</v>
      </c>
      <c r="E4" s="2">
        <v>64000</v>
      </c>
      <c r="G4" s="16">
        <v>2</v>
      </c>
      <c r="H4" s="17">
        <v>4</v>
      </c>
      <c r="I4" s="18">
        <f>H4/$H$6</f>
        <v>0.36363636363636365</v>
      </c>
      <c r="J4" s="17">
        <f>J3+H4</f>
        <v>5</v>
      </c>
      <c r="K4" s="19">
        <f>K3+I4</f>
        <v>0.45454545454545459</v>
      </c>
      <c r="N4" s="2">
        <v>1003</v>
      </c>
      <c r="O4" s="2">
        <v>1</v>
      </c>
      <c r="P4" s="2">
        <v>1</v>
      </c>
      <c r="Q4" s="2">
        <v>4</v>
      </c>
      <c r="R4" s="2">
        <v>64000</v>
      </c>
      <c r="T4" s="16">
        <v>2</v>
      </c>
      <c r="U4" s="17">
        <v>4</v>
      </c>
      <c r="V4" s="18">
        <f>U4/$H$6</f>
        <v>0.36363636363636365</v>
      </c>
      <c r="W4" s="17"/>
      <c r="X4" s="19"/>
    </row>
    <row r="5" spans="1:25" x14ac:dyDescent="0.45">
      <c r="A5" s="2">
        <v>1004</v>
      </c>
      <c r="B5" s="2">
        <v>2</v>
      </c>
      <c r="C5" s="2">
        <v>2</v>
      </c>
      <c r="D5" s="2">
        <v>3</v>
      </c>
      <c r="E5" s="2">
        <v>18000</v>
      </c>
      <c r="G5" s="16">
        <v>3</v>
      </c>
      <c r="H5" s="17">
        <v>6</v>
      </c>
      <c r="I5" s="18">
        <f>H5/$H$6</f>
        <v>0.54545454545454541</v>
      </c>
      <c r="J5" s="17">
        <f>J4+H5</f>
        <v>11</v>
      </c>
      <c r="K5" s="19">
        <f>K4+I5</f>
        <v>1</v>
      </c>
      <c r="N5" s="2">
        <v>1004</v>
      </c>
      <c r="O5" s="2">
        <v>2</v>
      </c>
      <c r="P5" s="2">
        <v>2</v>
      </c>
      <c r="Q5" s="2">
        <v>3</v>
      </c>
      <c r="R5" s="2">
        <v>18000</v>
      </c>
      <c r="T5" s="16">
        <v>3</v>
      </c>
      <c r="U5" s="17">
        <v>6</v>
      </c>
      <c r="V5" s="18">
        <f>U5/$H$6</f>
        <v>0.54545454545454541</v>
      </c>
      <c r="W5" s="17"/>
      <c r="X5" s="19"/>
    </row>
    <row r="6" spans="1:25" ht="17.149999999999999" thickBot="1" x14ac:dyDescent="0.5">
      <c r="A6" s="2">
        <v>1005</v>
      </c>
      <c r="B6" s="2">
        <v>1</v>
      </c>
      <c r="C6" s="2">
        <v>3</v>
      </c>
      <c r="D6" s="2">
        <v>2</v>
      </c>
      <c r="E6" s="2">
        <v>22000</v>
      </c>
      <c r="G6" s="20" t="s">
        <v>193</v>
      </c>
      <c r="H6" s="21">
        <f>SUM(H3:H5)</f>
        <v>11</v>
      </c>
      <c r="I6" s="22">
        <f>H6/$H$6</f>
        <v>1</v>
      </c>
      <c r="J6" s="23" t="s">
        <v>194</v>
      </c>
      <c r="K6" s="24" t="s">
        <v>194</v>
      </c>
      <c r="N6" s="2">
        <v>1005</v>
      </c>
      <c r="O6" s="2">
        <v>1</v>
      </c>
      <c r="P6" s="2">
        <v>3</v>
      </c>
      <c r="Q6" s="2">
        <v>2</v>
      </c>
      <c r="R6" s="2">
        <v>22000</v>
      </c>
      <c r="T6" s="20" t="s">
        <v>193</v>
      </c>
      <c r="U6" s="21">
        <f>SUM(U3:U5)</f>
        <v>11</v>
      </c>
      <c r="V6" s="22">
        <f>U6/$H$6</f>
        <v>1</v>
      </c>
      <c r="W6" s="23" t="s">
        <v>194</v>
      </c>
      <c r="X6" s="24" t="s">
        <v>194</v>
      </c>
    </row>
    <row r="7" spans="1:25" ht="17.600000000000001" thickTop="1" thickBot="1" x14ac:dyDescent="0.5">
      <c r="A7" s="2">
        <v>1006</v>
      </c>
      <c r="B7" s="2">
        <v>1</v>
      </c>
      <c r="C7" s="2">
        <v>2</v>
      </c>
      <c r="D7" s="2">
        <v>3</v>
      </c>
      <c r="E7" s="2">
        <v>76000</v>
      </c>
      <c r="N7" s="2">
        <v>1006</v>
      </c>
      <c r="O7" s="2">
        <v>1</v>
      </c>
      <c r="P7" s="2">
        <v>2</v>
      </c>
      <c r="Q7" s="2">
        <v>3</v>
      </c>
      <c r="R7" s="2">
        <v>76000</v>
      </c>
    </row>
    <row r="8" spans="1:25" ht="17.149999999999999" thickTop="1" x14ac:dyDescent="0.45">
      <c r="A8" s="2">
        <v>1007</v>
      </c>
      <c r="B8" s="2">
        <v>1</v>
      </c>
      <c r="C8" s="2">
        <v>3</v>
      </c>
      <c r="D8" s="2">
        <v>4</v>
      </c>
      <c r="E8" s="2">
        <v>65000</v>
      </c>
      <c r="G8" s="200" t="s">
        <v>195</v>
      </c>
      <c r="H8" s="201"/>
      <c r="I8" s="13" t="s">
        <v>189</v>
      </c>
      <c r="J8" s="14" t="s">
        <v>190</v>
      </c>
      <c r="K8" s="14" t="s">
        <v>191</v>
      </c>
      <c r="L8" s="15" t="s">
        <v>192</v>
      </c>
      <c r="N8" s="2">
        <v>1007</v>
      </c>
      <c r="O8" s="2">
        <v>1</v>
      </c>
      <c r="P8" s="2">
        <v>3</v>
      </c>
      <c r="Q8" s="2">
        <v>4</v>
      </c>
      <c r="R8" s="2">
        <v>65000</v>
      </c>
      <c r="T8" s="200" t="s">
        <v>195</v>
      </c>
      <c r="U8" s="201"/>
      <c r="V8" s="13" t="s">
        <v>189</v>
      </c>
      <c r="W8" s="14" t="s">
        <v>190</v>
      </c>
      <c r="X8" s="14" t="s">
        <v>191</v>
      </c>
      <c r="Y8" s="15" t="s">
        <v>192</v>
      </c>
    </row>
    <row r="9" spans="1:25" x14ac:dyDescent="0.45">
      <c r="A9" s="2">
        <v>1008</v>
      </c>
      <c r="B9" s="2">
        <v>2</v>
      </c>
      <c r="C9" s="2">
        <v>3</v>
      </c>
      <c r="D9" s="2">
        <v>3</v>
      </c>
      <c r="E9" s="2">
        <v>74000</v>
      </c>
      <c r="G9" s="25" t="s">
        <v>196</v>
      </c>
      <c r="H9" s="17">
        <v>30000</v>
      </c>
      <c r="I9" s="17">
        <f t="array" ref="I9:I12">FREQUENCY(E2:E12,H9:H12)</f>
        <v>3</v>
      </c>
      <c r="J9" s="18">
        <f>I9/$I$13</f>
        <v>0.27272727272727271</v>
      </c>
      <c r="K9" s="17">
        <f>I9</f>
        <v>3</v>
      </c>
      <c r="L9" s="19">
        <f>J9</f>
        <v>0.27272727272727271</v>
      </c>
      <c r="N9" s="2">
        <v>1008</v>
      </c>
      <c r="O9" s="2">
        <v>2</v>
      </c>
      <c r="P9" s="2">
        <v>3</v>
      </c>
      <c r="Q9" s="2">
        <v>3</v>
      </c>
      <c r="R9" s="2">
        <v>74000</v>
      </c>
      <c r="T9" s="25" t="s">
        <v>196</v>
      </c>
      <c r="U9" s="17">
        <v>30000</v>
      </c>
      <c r="V9" s="17">
        <f t="array" ref="V9:V12">FREQUENCY(R2:R12,U9:U12)</f>
        <v>3</v>
      </c>
      <c r="W9" s="18">
        <f>V9/$I$13</f>
        <v>0.27272727272727271</v>
      </c>
      <c r="X9" s="17"/>
      <c r="Y9" s="19"/>
    </row>
    <row r="10" spans="1:25" x14ac:dyDescent="0.45">
      <c r="A10" s="2">
        <v>1009</v>
      </c>
      <c r="B10" s="2">
        <v>2</v>
      </c>
      <c r="C10" s="2">
        <v>3</v>
      </c>
      <c r="D10" s="2">
        <v>4</v>
      </c>
      <c r="E10" s="2">
        <v>28000</v>
      </c>
      <c r="G10" s="25" t="s">
        <v>242</v>
      </c>
      <c r="H10" s="17">
        <v>50000</v>
      </c>
      <c r="I10" s="17">
        <v>3</v>
      </c>
      <c r="J10" s="18">
        <f>I10/$I$13</f>
        <v>0.27272727272727271</v>
      </c>
      <c r="K10" s="17">
        <f t="shared" ref="K10:L12" si="0">K9+I10</f>
        <v>6</v>
      </c>
      <c r="L10" s="19">
        <f t="shared" si="0"/>
        <v>0.54545454545454541</v>
      </c>
      <c r="N10" s="2">
        <v>1009</v>
      </c>
      <c r="O10" s="2">
        <v>2</v>
      </c>
      <c r="P10" s="2">
        <v>3</v>
      </c>
      <c r="Q10" s="2">
        <v>4</v>
      </c>
      <c r="R10" s="2">
        <v>28000</v>
      </c>
      <c r="T10" s="25" t="s">
        <v>242</v>
      </c>
      <c r="U10" s="17">
        <v>50000</v>
      </c>
      <c r="V10" s="17">
        <v>3</v>
      </c>
      <c r="W10" s="18">
        <f>V10/$I$13</f>
        <v>0.27272727272727271</v>
      </c>
      <c r="X10" s="17"/>
      <c r="Y10" s="19"/>
    </row>
    <row r="11" spans="1:25" x14ac:dyDescent="0.45">
      <c r="A11" s="2">
        <v>1010</v>
      </c>
      <c r="B11" s="2">
        <v>1</v>
      </c>
      <c r="C11" s="2">
        <v>2</v>
      </c>
      <c r="D11" s="2">
        <v>4</v>
      </c>
      <c r="E11" s="2">
        <v>34500</v>
      </c>
      <c r="G11" s="25" t="s">
        <v>243</v>
      </c>
      <c r="H11" s="17">
        <v>70000</v>
      </c>
      <c r="I11" s="17">
        <v>3</v>
      </c>
      <c r="J11" s="18">
        <f>I11/$I$13</f>
        <v>0.27272727272727271</v>
      </c>
      <c r="K11" s="17">
        <f t="shared" si="0"/>
        <v>9</v>
      </c>
      <c r="L11" s="19">
        <f t="shared" si="0"/>
        <v>0.81818181818181812</v>
      </c>
      <c r="N11" s="2">
        <v>1010</v>
      </c>
      <c r="O11" s="2">
        <v>1</v>
      </c>
      <c r="P11" s="2">
        <v>2</v>
      </c>
      <c r="Q11" s="2">
        <v>4</v>
      </c>
      <c r="R11" s="2">
        <v>34500</v>
      </c>
      <c r="T11" s="25" t="s">
        <v>243</v>
      </c>
      <c r="U11" s="17">
        <v>70000</v>
      </c>
      <c r="V11" s="17">
        <v>3</v>
      </c>
      <c r="W11" s="18">
        <f>V11/$I$13</f>
        <v>0.27272727272727271</v>
      </c>
      <c r="X11" s="17"/>
      <c r="Y11" s="19"/>
    </row>
    <row r="12" spans="1:25" x14ac:dyDescent="0.45">
      <c r="A12" s="2">
        <v>1011</v>
      </c>
      <c r="B12" s="2">
        <v>2</v>
      </c>
      <c r="C12" s="2">
        <v>3</v>
      </c>
      <c r="D12" s="2">
        <v>2</v>
      </c>
      <c r="E12" s="2">
        <v>37500</v>
      </c>
      <c r="G12" s="25" t="s">
        <v>244</v>
      </c>
      <c r="H12" s="17"/>
      <c r="I12" s="17">
        <v>2</v>
      </c>
      <c r="J12" s="18">
        <f>I12/$I$13</f>
        <v>0.18181818181818182</v>
      </c>
      <c r="K12" s="17">
        <f t="shared" si="0"/>
        <v>11</v>
      </c>
      <c r="L12" s="19">
        <f t="shared" si="0"/>
        <v>1</v>
      </c>
      <c r="N12" s="2">
        <v>1011</v>
      </c>
      <c r="O12" s="2">
        <v>2</v>
      </c>
      <c r="P12" s="2">
        <v>3</v>
      </c>
      <c r="Q12" s="2">
        <v>2</v>
      </c>
      <c r="R12" s="2">
        <v>37500</v>
      </c>
      <c r="T12" s="25" t="s">
        <v>244</v>
      </c>
      <c r="U12" s="17"/>
      <c r="V12" s="17">
        <v>2</v>
      </c>
      <c r="W12" s="18">
        <f>V12/$I$13</f>
        <v>0.18181818181818182</v>
      </c>
      <c r="X12" s="17"/>
      <c r="Y12" s="19"/>
    </row>
    <row r="13" spans="1:25" ht="17.149999999999999" thickBot="1" x14ac:dyDescent="0.5">
      <c r="G13" s="202" t="s">
        <v>193</v>
      </c>
      <c r="H13" s="203"/>
      <c r="I13" s="21">
        <f>SUM(I9:I12)</f>
        <v>11</v>
      </c>
      <c r="J13" s="22">
        <f>I13/$I$13</f>
        <v>1</v>
      </c>
      <c r="K13" s="23" t="s">
        <v>194</v>
      </c>
      <c r="L13" s="24" t="s">
        <v>194</v>
      </c>
      <c r="T13" s="202" t="s">
        <v>193</v>
      </c>
      <c r="U13" s="203"/>
      <c r="V13" s="21">
        <f>SUM(V9:V12)</f>
        <v>11</v>
      </c>
      <c r="W13" s="22">
        <f>V13/$I$13</f>
        <v>1</v>
      </c>
      <c r="X13" s="23" t="s">
        <v>194</v>
      </c>
      <c r="Y13" s="24" t="s">
        <v>194</v>
      </c>
    </row>
    <row r="14" spans="1:25" ht="17.149999999999999" thickTop="1" x14ac:dyDescent="0.45">
      <c r="G14" s="26"/>
      <c r="H14" s="26"/>
      <c r="J14" s="27"/>
      <c r="K14" s="26"/>
      <c r="L14" s="26"/>
      <c r="T14" s="26"/>
      <c r="U14" s="26"/>
      <c r="W14" s="27"/>
      <c r="X14" s="26"/>
      <c r="Y14" s="26"/>
    </row>
  </sheetData>
  <mergeCells count="4">
    <mergeCell ref="G8:H8"/>
    <mergeCell ref="G13:H13"/>
    <mergeCell ref="T8:U8"/>
    <mergeCell ref="T13:U13"/>
  </mergeCells>
  <phoneticPr fontId="2" type="noConversion"/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I18"/>
  <sheetViews>
    <sheetView workbookViewId="0"/>
  </sheetViews>
  <sheetFormatPr defaultColWidth="9" defaultRowHeight="16.75" x14ac:dyDescent="0.45"/>
  <cols>
    <col min="1" max="1" width="9.5" style="57" bestFit="1" customWidth="1"/>
    <col min="2" max="2" width="5.5" style="57" bestFit="1" customWidth="1"/>
    <col min="3" max="4" width="7.5" style="57" bestFit="1" customWidth="1"/>
    <col min="5" max="5" width="9.5" style="57" bestFit="1" customWidth="1"/>
    <col min="6" max="6" width="5.85546875" style="57" customWidth="1"/>
    <col min="7" max="16384" width="9" style="57"/>
  </cols>
  <sheetData>
    <row r="1" spans="1:9" ht="17.149999999999999" thickBot="1" x14ac:dyDescent="0.5">
      <c r="A1" s="57" t="s">
        <v>71</v>
      </c>
      <c r="B1" s="57" t="s">
        <v>154</v>
      </c>
      <c r="C1" s="57" t="s">
        <v>184</v>
      </c>
      <c r="D1" s="57" t="s">
        <v>284</v>
      </c>
      <c r="E1" s="57" t="s">
        <v>186</v>
      </c>
    </row>
    <row r="2" spans="1:9" x14ac:dyDescent="0.45">
      <c r="A2" s="57">
        <v>1001</v>
      </c>
      <c r="B2" s="57">
        <v>1</v>
      </c>
      <c r="C2" s="57">
        <v>3</v>
      </c>
      <c r="D2" s="57">
        <v>1</v>
      </c>
      <c r="E2" s="57">
        <v>2</v>
      </c>
      <c r="G2" s="58" t="s">
        <v>17</v>
      </c>
      <c r="H2" s="58" t="s">
        <v>19</v>
      </c>
      <c r="I2" s="58" t="s">
        <v>78</v>
      </c>
    </row>
    <row r="3" spans="1:9" x14ac:dyDescent="0.45">
      <c r="A3" s="57">
        <v>1002</v>
      </c>
      <c r="B3" s="57">
        <v>2</v>
      </c>
      <c r="C3" s="57">
        <v>2</v>
      </c>
      <c r="D3" s="57">
        <v>2</v>
      </c>
      <c r="E3" s="57">
        <v>2</v>
      </c>
      <c r="G3" s="46" t="s">
        <v>285</v>
      </c>
      <c r="H3" s="46">
        <v>3</v>
      </c>
      <c r="I3" s="59">
        <v>0.27272727272727271</v>
      </c>
    </row>
    <row r="4" spans="1:9" x14ac:dyDescent="0.45">
      <c r="A4" s="57">
        <v>1003</v>
      </c>
      <c r="B4" s="57">
        <v>1</v>
      </c>
      <c r="C4" s="57">
        <v>1</v>
      </c>
      <c r="D4" s="57">
        <v>4</v>
      </c>
      <c r="E4" s="57">
        <v>3</v>
      </c>
      <c r="G4" s="46" t="s">
        <v>286</v>
      </c>
      <c r="H4" s="46">
        <v>2</v>
      </c>
      <c r="I4" s="59">
        <v>0.45454545454545453</v>
      </c>
    </row>
    <row r="5" spans="1:9" x14ac:dyDescent="0.45">
      <c r="A5" s="57">
        <v>1004</v>
      </c>
      <c r="B5" s="57">
        <v>2</v>
      </c>
      <c r="C5" s="57">
        <v>2</v>
      </c>
      <c r="D5" s="57">
        <v>3</v>
      </c>
      <c r="E5" s="57">
        <v>4</v>
      </c>
      <c r="G5" s="46" t="s">
        <v>287</v>
      </c>
      <c r="H5" s="46">
        <v>2</v>
      </c>
      <c r="I5" s="59">
        <v>0.63636363636363635</v>
      </c>
    </row>
    <row r="6" spans="1:9" ht="17.149999999999999" thickBot="1" x14ac:dyDescent="0.5">
      <c r="A6" s="57">
        <v>1005</v>
      </c>
      <c r="B6" s="57">
        <v>1</v>
      </c>
      <c r="C6" s="57">
        <v>3</v>
      </c>
      <c r="D6" s="57">
        <v>2</v>
      </c>
      <c r="E6" s="57">
        <v>1</v>
      </c>
      <c r="G6" s="60" t="s">
        <v>288</v>
      </c>
      <c r="H6" s="60">
        <v>4</v>
      </c>
      <c r="I6" s="61">
        <v>1</v>
      </c>
    </row>
    <row r="7" spans="1:9" x14ac:dyDescent="0.45">
      <c r="A7" s="57">
        <v>1006</v>
      </c>
      <c r="B7" s="57">
        <v>1</v>
      </c>
      <c r="C7" s="57">
        <v>2</v>
      </c>
      <c r="D7" s="57">
        <v>3</v>
      </c>
      <c r="E7" s="57">
        <v>1</v>
      </c>
    </row>
    <row r="8" spans="1:9" x14ac:dyDescent="0.45">
      <c r="A8" s="57">
        <v>1007</v>
      </c>
      <c r="B8" s="57">
        <v>1</v>
      </c>
      <c r="C8" s="57">
        <v>3</v>
      </c>
      <c r="D8" s="57">
        <v>4</v>
      </c>
      <c r="E8" s="57">
        <v>4</v>
      </c>
    </row>
    <row r="9" spans="1:9" x14ac:dyDescent="0.45">
      <c r="A9" s="57">
        <v>1008</v>
      </c>
      <c r="B9" s="57">
        <v>2</v>
      </c>
      <c r="C9" s="57">
        <v>3</v>
      </c>
      <c r="D9" s="57">
        <v>3</v>
      </c>
      <c r="E9" s="57">
        <v>3</v>
      </c>
    </row>
    <row r="10" spans="1:9" x14ac:dyDescent="0.45">
      <c r="A10" s="57">
        <v>1009</v>
      </c>
      <c r="B10" s="57">
        <v>2</v>
      </c>
      <c r="C10" s="57">
        <v>3</v>
      </c>
      <c r="D10" s="57">
        <v>4</v>
      </c>
      <c r="E10" s="57">
        <v>4</v>
      </c>
    </row>
    <row r="11" spans="1:9" x14ac:dyDescent="0.45">
      <c r="A11" s="57">
        <v>1010</v>
      </c>
      <c r="B11" s="57">
        <v>1</v>
      </c>
      <c r="C11" s="57">
        <v>2</v>
      </c>
      <c r="D11" s="57">
        <v>4</v>
      </c>
      <c r="E11" s="57">
        <v>4</v>
      </c>
    </row>
    <row r="12" spans="1:9" x14ac:dyDescent="0.45">
      <c r="A12" s="57">
        <v>1011</v>
      </c>
      <c r="B12" s="57">
        <v>2</v>
      </c>
      <c r="C12" s="57">
        <v>3</v>
      </c>
      <c r="D12" s="57">
        <v>2</v>
      </c>
      <c r="E12" s="57">
        <v>1</v>
      </c>
    </row>
    <row r="14" spans="1:9" x14ac:dyDescent="0.45">
      <c r="E14" s="57" t="s">
        <v>289</v>
      </c>
    </row>
    <row r="15" spans="1:9" x14ac:dyDescent="0.45">
      <c r="E15" s="57">
        <v>1</v>
      </c>
    </row>
    <row r="16" spans="1:9" x14ac:dyDescent="0.45">
      <c r="E16" s="57">
        <v>2</v>
      </c>
    </row>
    <row r="17" spans="5:5" x14ac:dyDescent="0.45">
      <c r="E17" s="57">
        <v>3</v>
      </c>
    </row>
    <row r="18" spans="5:5" x14ac:dyDescent="0.45">
      <c r="E18" s="57">
        <v>4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indexed="40"/>
  </sheetPr>
  <dimension ref="A1:E12"/>
  <sheetViews>
    <sheetView workbookViewId="0">
      <selection activeCell="G7" sqref="G7"/>
    </sheetView>
  </sheetViews>
  <sheetFormatPr defaultColWidth="9" defaultRowHeight="16.75" x14ac:dyDescent="0.45"/>
  <cols>
    <col min="1" max="1" width="10.5" style="57" bestFit="1" customWidth="1"/>
    <col min="2" max="2" width="5.5" style="57" bestFit="1" customWidth="1"/>
    <col min="3" max="3" width="7.640625" style="57" bestFit="1" customWidth="1"/>
    <col min="4" max="4" width="7.5" style="57" bestFit="1" customWidth="1"/>
    <col min="5" max="16384" width="9" style="57"/>
  </cols>
  <sheetData>
    <row r="1" spans="1:5" x14ac:dyDescent="0.45">
      <c r="A1" s="57" t="s">
        <v>290</v>
      </c>
      <c r="B1" s="57" t="s">
        <v>291</v>
      </c>
      <c r="C1" s="57" t="s">
        <v>292</v>
      </c>
      <c r="D1" s="57" t="s">
        <v>293</v>
      </c>
      <c r="E1" s="57" t="s">
        <v>294</v>
      </c>
    </row>
    <row r="2" spans="1:5" x14ac:dyDescent="0.45">
      <c r="A2" s="57">
        <v>1001</v>
      </c>
      <c r="B2" s="57">
        <v>1</v>
      </c>
      <c r="C2" s="57">
        <v>3</v>
      </c>
      <c r="D2" s="57">
        <v>1</v>
      </c>
      <c r="E2" s="57">
        <v>2</v>
      </c>
    </row>
    <row r="3" spans="1:5" x14ac:dyDescent="0.45">
      <c r="A3" s="57">
        <v>1002</v>
      </c>
      <c r="B3" s="57">
        <v>2</v>
      </c>
      <c r="C3" s="57">
        <v>2</v>
      </c>
      <c r="D3" s="57">
        <v>2</v>
      </c>
      <c r="E3" s="57">
        <v>2</v>
      </c>
    </row>
    <row r="4" spans="1:5" x14ac:dyDescent="0.45">
      <c r="A4" s="57">
        <v>1003</v>
      </c>
      <c r="B4" s="57">
        <v>1</v>
      </c>
      <c r="C4" s="57">
        <v>1</v>
      </c>
      <c r="D4" s="57">
        <v>4</v>
      </c>
      <c r="E4" s="57">
        <v>3</v>
      </c>
    </row>
    <row r="5" spans="1:5" x14ac:dyDescent="0.45">
      <c r="A5" s="57">
        <v>1004</v>
      </c>
      <c r="B5" s="57">
        <v>2</v>
      </c>
      <c r="C5" s="57">
        <v>2</v>
      </c>
      <c r="D5" s="57">
        <v>3</v>
      </c>
      <c r="E5" s="57">
        <v>4</v>
      </c>
    </row>
    <row r="6" spans="1:5" x14ac:dyDescent="0.45">
      <c r="A6" s="57">
        <v>1005</v>
      </c>
      <c r="B6" s="57">
        <v>1</v>
      </c>
      <c r="C6" s="57">
        <v>3</v>
      </c>
      <c r="D6" s="57">
        <v>2</v>
      </c>
      <c r="E6" s="57">
        <v>1</v>
      </c>
    </row>
    <row r="7" spans="1:5" x14ac:dyDescent="0.45">
      <c r="A7" s="57">
        <v>1006</v>
      </c>
      <c r="B7" s="57">
        <v>1</v>
      </c>
      <c r="C7" s="57">
        <v>2</v>
      </c>
      <c r="D7" s="57">
        <v>3</v>
      </c>
      <c r="E7" s="57">
        <v>1</v>
      </c>
    </row>
    <row r="8" spans="1:5" x14ac:dyDescent="0.45">
      <c r="A8" s="57">
        <v>1007</v>
      </c>
      <c r="B8" s="57">
        <v>1</v>
      </c>
      <c r="C8" s="57">
        <v>3</v>
      </c>
      <c r="D8" s="57">
        <v>4</v>
      </c>
      <c r="E8" s="57">
        <v>4</v>
      </c>
    </row>
    <row r="9" spans="1:5" x14ac:dyDescent="0.45">
      <c r="A9" s="57">
        <v>1008</v>
      </c>
      <c r="B9" s="57">
        <v>2</v>
      </c>
      <c r="C9" s="57">
        <v>3</v>
      </c>
      <c r="D9" s="57">
        <v>3</v>
      </c>
      <c r="E9" s="57">
        <v>3</v>
      </c>
    </row>
    <row r="10" spans="1:5" x14ac:dyDescent="0.45">
      <c r="A10" s="57">
        <v>1009</v>
      </c>
      <c r="B10" s="57">
        <v>2</v>
      </c>
      <c r="C10" s="57">
        <v>3</v>
      </c>
      <c r="D10" s="57">
        <v>4</v>
      </c>
      <c r="E10" s="57">
        <v>4</v>
      </c>
    </row>
    <row r="11" spans="1:5" x14ac:dyDescent="0.45">
      <c r="A11" s="57">
        <v>1010</v>
      </c>
      <c r="B11" s="57">
        <v>1</v>
      </c>
      <c r="C11" s="57">
        <v>2</v>
      </c>
      <c r="D11" s="57">
        <v>4</v>
      </c>
      <c r="E11" s="57">
        <v>4</v>
      </c>
    </row>
    <row r="12" spans="1:5" x14ac:dyDescent="0.45">
      <c r="A12" s="57">
        <v>1011</v>
      </c>
      <c r="B12" s="57">
        <v>2</v>
      </c>
      <c r="C12" s="57">
        <v>3</v>
      </c>
      <c r="D12" s="57">
        <v>2</v>
      </c>
      <c r="E12" s="57">
        <v>1</v>
      </c>
    </row>
  </sheetData>
  <phoneticPr fontId="2" type="noConversion"/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K51"/>
  <sheetViews>
    <sheetView topLeftCell="I1" workbookViewId="0">
      <selection activeCell="G7" sqref="G7"/>
    </sheetView>
  </sheetViews>
  <sheetFormatPr defaultColWidth="9" defaultRowHeight="16.75" x14ac:dyDescent="0.45"/>
  <cols>
    <col min="1" max="1" width="10.5" style="62" bestFit="1" customWidth="1"/>
    <col min="2" max="2" width="6" style="62" bestFit="1" customWidth="1"/>
    <col min="3" max="4" width="8.2109375" style="62" bestFit="1" customWidth="1"/>
    <col min="5" max="5" width="7.5" style="62" bestFit="1" customWidth="1"/>
    <col min="6" max="6" width="5.35546875" style="62" customWidth="1"/>
    <col min="7" max="7" width="10.5" style="62" bestFit="1" customWidth="1"/>
    <col min="8" max="8" width="9" style="62"/>
    <col min="9" max="9" width="12.7109375" style="62" bestFit="1" customWidth="1"/>
    <col min="10" max="10" width="5.5" style="62" bestFit="1" customWidth="1"/>
    <col min="11" max="11" width="8.640625" style="62" bestFit="1" customWidth="1"/>
    <col min="12" max="16384" width="9" style="62"/>
  </cols>
  <sheetData>
    <row r="1" spans="1:11" x14ac:dyDescent="0.45">
      <c r="A1" s="62" t="s">
        <v>71</v>
      </c>
      <c r="B1" s="62" t="s">
        <v>154</v>
      </c>
      <c r="C1" s="62" t="s">
        <v>184</v>
      </c>
      <c r="D1" s="62" t="s">
        <v>284</v>
      </c>
      <c r="E1" s="63" t="s">
        <v>188</v>
      </c>
      <c r="G1" s="64" t="s">
        <v>295</v>
      </c>
      <c r="I1" s="58" t="s">
        <v>296</v>
      </c>
      <c r="J1" s="58" t="s">
        <v>19</v>
      </c>
      <c r="K1" s="58" t="s">
        <v>78</v>
      </c>
    </row>
    <row r="2" spans="1:11" x14ac:dyDescent="0.45">
      <c r="A2" s="62">
        <v>1001</v>
      </c>
      <c r="B2" s="62">
        <v>1</v>
      </c>
      <c r="C2" s="62">
        <v>3</v>
      </c>
      <c r="D2" s="62">
        <v>1</v>
      </c>
      <c r="E2" s="62">
        <v>36000</v>
      </c>
      <c r="G2" s="62">
        <v>30000</v>
      </c>
      <c r="I2" s="46" t="s">
        <v>297</v>
      </c>
      <c r="J2" s="46">
        <v>18</v>
      </c>
      <c r="K2" s="59">
        <v>0.36</v>
      </c>
    </row>
    <row r="3" spans="1:11" x14ac:dyDescent="0.45">
      <c r="A3" s="62">
        <v>1002</v>
      </c>
      <c r="B3" s="62">
        <v>2</v>
      </c>
      <c r="C3" s="62">
        <v>2</v>
      </c>
      <c r="D3" s="62">
        <v>2</v>
      </c>
      <c r="E3" s="62">
        <v>52000</v>
      </c>
      <c r="G3" s="62">
        <v>50000</v>
      </c>
      <c r="I3" s="46" t="s">
        <v>298</v>
      </c>
      <c r="J3" s="46">
        <v>12</v>
      </c>
      <c r="K3" s="59">
        <v>0.6</v>
      </c>
    </row>
    <row r="4" spans="1:11" x14ac:dyDescent="0.45">
      <c r="A4" s="62">
        <v>1003</v>
      </c>
      <c r="B4" s="62">
        <v>1</v>
      </c>
      <c r="C4" s="62">
        <v>1</v>
      </c>
      <c r="D4" s="62">
        <v>4</v>
      </c>
      <c r="E4" s="62">
        <v>64000</v>
      </c>
      <c r="G4" s="62">
        <v>70000</v>
      </c>
      <c r="I4" s="46" t="s">
        <v>299</v>
      </c>
      <c r="J4" s="46">
        <v>12</v>
      </c>
      <c r="K4" s="59">
        <v>0.84</v>
      </c>
    </row>
    <row r="5" spans="1:11" ht="17.149999999999999" thickBot="1" x14ac:dyDescent="0.5">
      <c r="A5" s="62">
        <v>1004</v>
      </c>
      <c r="B5" s="62">
        <v>2</v>
      </c>
      <c r="C5" s="62">
        <v>2</v>
      </c>
      <c r="D5" s="62">
        <v>3</v>
      </c>
      <c r="E5" s="62">
        <v>18000</v>
      </c>
      <c r="I5" s="60" t="s">
        <v>300</v>
      </c>
      <c r="J5" s="60">
        <v>8</v>
      </c>
      <c r="K5" s="61">
        <v>1</v>
      </c>
    </row>
    <row r="6" spans="1:11" x14ac:dyDescent="0.45">
      <c r="A6" s="62">
        <v>1005</v>
      </c>
      <c r="B6" s="62">
        <v>1</v>
      </c>
      <c r="C6" s="62">
        <v>3</v>
      </c>
      <c r="D6" s="62">
        <v>2</v>
      </c>
      <c r="E6" s="62">
        <v>22000</v>
      </c>
    </row>
    <row r="7" spans="1:11" x14ac:dyDescent="0.45">
      <c r="A7" s="62">
        <v>1006</v>
      </c>
      <c r="B7" s="62">
        <v>1</v>
      </c>
      <c r="C7" s="62">
        <v>2</v>
      </c>
      <c r="D7" s="62">
        <v>3</v>
      </c>
      <c r="E7" s="62">
        <v>76000</v>
      </c>
    </row>
    <row r="8" spans="1:11" x14ac:dyDescent="0.45">
      <c r="A8" s="62">
        <v>1007</v>
      </c>
      <c r="B8" s="62">
        <v>1</v>
      </c>
      <c r="C8" s="62">
        <v>3</v>
      </c>
      <c r="D8" s="62">
        <v>4</v>
      </c>
      <c r="E8" s="62">
        <v>65000</v>
      </c>
    </row>
    <row r="9" spans="1:11" x14ac:dyDescent="0.45">
      <c r="A9" s="62">
        <v>1008</v>
      </c>
      <c r="B9" s="62">
        <v>2</v>
      </c>
      <c r="C9" s="62">
        <v>3</v>
      </c>
      <c r="D9" s="62">
        <v>3</v>
      </c>
      <c r="E9" s="62">
        <v>104000</v>
      </c>
    </row>
    <row r="10" spans="1:11" x14ac:dyDescent="0.45">
      <c r="A10" s="62">
        <v>1009</v>
      </c>
      <c r="B10" s="62">
        <v>2</v>
      </c>
      <c r="C10" s="62">
        <v>3</v>
      </c>
      <c r="D10" s="62">
        <v>4</v>
      </c>
      <c r="E10" s="62">
        <v>28000</v>
      </c>
    </row>
    <row r="11" spans="1:11" x14ac:dyDescent="0.45">
      <c r="A11" s="62">
        <v>1010</v>
      </c>
      <c r="B11" s="62">
        <v>1</v>
      </c>
      <c r="C11" s="62">
        <v>2</v>
      </c>
      <c r="D11" s="62">
        <v>4</v>
      </c>
      <c r="E11" s="62">
        <v>18300</v>
      </c>
    </row>
    <row r="12" spans="1:11" x14ac:dyDescent="0.45">
      <c r="A12" s="62">
        <v>1011</v>
      </c>
      <c r="B12" s="62">
        <v>2</v>
      </c>
      <c r="C12" s="62">
        <v>3</v>
      </c>
      <c r="D12" s="62">
        <v>2</v>
      </c>
      <c r="E12" s="62">
        <v>16200</v>
      </c>
    </row>
    <row r="13" spans="1:11" x14ac:dyDescent="0.45">
      <c r="A13" s="62">
        <v>1012</v>
      </c>
      <c r="B13" s="62">
        <v>1</v>
      </c>
      <c r="C13" s="62">
        <v>1</v>
      </c>
      <c r="D13" s="62">
        <v>3</v>
      </c>
      <c r="E13" s="62">
        <v>36700</v>
      </c>
    </row>
    <row r="14" spans="1:11" x14ac:dyDescent="0.45">
      <c r="A14" s="62">
        <v>1013</v>
      </c>
      <c r="B14" s="62">
        <v>1</v>
      </c>
      <c r="C14" s="62">
        <v>1</v>
      </c>
      <c r="D14" s="62">
        <v>1</v>
      </c>
      <c r="E14" s="62">
        <v>11200</v>
      </c>
    </row>
    <row r="15" spans="1:11" x14ac:dyDescent="0.45">
      <c r="A15" s="62">
        <v>1014</v>
      </c>
      <c r="B15" s="62">
        <v>2</v>
      </c>
      <c r="C15" s="62">
        <v>2</v>
      </c>
      <c r="D15" s="62">
        <v>1</v>
      </c>
      <c r="E15" s="62">
        <v>34700</v>
      </c>
    </row>
    <row r="16" spans="1:11" x14ac:dyDescent="0.45">
      <c r="A16" s="62">
        <v>1015</v>
      </c>
      <c r="B16" s="62">
        <v>2</v>
      </c>
      <c r="C16" s="62">
        <v>2</v>
      </c>
      <c r="D16" s="62">
        <v>2</v>
      </c>
      <c r="E16" s="62">
        <v>57200</v>
      </c>
    </row>
    <row r="17" spans="1:5" x14ac:dyDescent="0.45">
      <c r="A17" s="62">
        <v>1016</v>
      </c>
      <c r="B17" s="62">
        <v>1</v>
      </c>
      <c r="C17" s="62">
        <v>1</v>
      </c>
      <c r="D17" s="62">
        <v>4</v>
      </c>
      <c r="E17" s="62">
        <v>32800</v>
      </c>
    </row>
    <row r="18" spans="1:5" x14ac:dyDescent="0.45">
      <c r="A18" s="62">
        <v>1017</v>
      </c>
      <c r="B18" s="62">
        <v>2</v>
      </c>
      <c r="C18" s="62">
        <v>2</v>
      </c>
      <c r="D18" s="62">
        <v>3</v>
      </c>
      <c r="E18" s="62">
        <v>16900</v>
      </c>
    </row>
    <row r="19" spans="1:5" x14ac:dyDescent="0.45">
      <c r="A19" s="62">
        <v>1018</v>
      </c>
      <c r="B19" s="62">
        <v>1</v>
      </c>
      <c r="C19" s="62">
        <v>3</v>
      </c>
      <c r="D19" s="62">
        <v>2</v>
      </c>
      <c r="E19" s="62">
        <v>16200</v>
      </c>
    </row>
    <row r="20" spans="1:5" x14ac:dyDescent="0.45">
      <c r="A20" s="62">
        <v>1019</v>
      </c>
      <c r="B20" s="62">
        <v>1</v>
      </c>
      <c r="C20" s="62">
        <v>2</v>
      </c>
      <c r="D20" s="62">
        <v>3</v>
      </c>
      <c r="E20" s="62">
        <v>26300</v>
      </c>
    </row>
    <row r="21" spans="1:5" x14ac:dyDescent="0.45">
      <c r="A21" s="62">
        <v>1020</v>
      </c>
      <c r="B21" s="62">
        <v>2</v>
      </c>
      <c r="C21" s="62">
        <v>3</v>
      </c>
      <c r="D21" s="62">
        <v>4</v>
      </c>
      <c r="E21" s="62">
        <v>87300</v>
      </c>
    </row>
    <row r="22" spans="1:5" x14ac:dyDescent="0.45">
      <c r="A22" s="62">
        <v>1021</v>
      </c>
      <c r="B22" s="62">
        <v>1</v>
      </c>
      <c r="C22" s="62">
        <v>2</v>
      </c>
      <c r="D22" s="62">
        <v>4</v>
      </c>
      <c r="E22" s="62">
        <v>52900</v>
      </c>
    </row>
    <row r="23" spans="1:5" x14ac:dyDescent="0.45">
      <c r="A23" s="62">
        <v>1022</v>
      </c>
      <c r="B23" s="62">
        <v>2</v>
      </c>
      <c r="C23" s="62">
        <v>3</v>
      </c>
      <c r="D23" s="62">
        <v>2</v>
      </c>
      <c r="E23" s="62">
        <v>62700</v>
      </c>
    </row>
    <row r="24" spans="1:5" x14ac:dyDescent="0.45">
      <c r="A24" s="62">
        <v>1023</v>
      </c>
      <c r="B24" s="62">
        <v>1</v>
      </c>
      <c r="C24" s="62">
        <v>1</v>
      </c>
      <c r="D24" s="62">
        <v>3</v>
      </c>
      <c r="E24" s="62">
        <v>85900</v>
      </c>
    </row>
    <row r="25" spans="1:5" x14ac:dyDescent="0.45">
      <c r="A25" s="62">
        <v>1024</v>
      </c>
      <c r="B25" s="62">
        <v>1</v>
      </c>
      <c r="C25" s="62">
        <v>1</v>
      </c>
      <c r="D25" s="62">
        <v>1</v>
      </c>
      <c r="E25" s="62">
        <v>63000</v>
      </c>
    </row>
    <row r="26" spans="1:5" x14ac:dyDescent="0.45">
      <c r="A26" s="62">
        <v>1025</v>
      </c>
      <c r="B26" s="62">
        <v>2</v>
      </c>
      <c r="C26" s="62">
        <v>2</v>
      </c>
      <c r="D26" s="62">
        <v>1</v>
      </c>
      <c r="E26" s="62">
        <v>57100</v>
      </c>
    </row>
    <row r="27" spans="1:5" x14ac:dyDescent="0.45">
      <c r="A27" s="62">
        <v>1026</v>
      </c>
      <c r="B27" s="62">
        <v>2</v>
      </c>
      <c r="C27" s="62">
        <v>2</v>
      </c>
      <c r="D27" s="62">
        <v>2</v>
      </c>
      <c r="E27" s="62">
        <v>20000</v>
      </c>
    </row>
    <row r="28" spans="1:5" x14ac:dyDescent="0.45">
      <c r="A28" s="62">
        <v>1027</v>
      </c>
      <c r="B28" s="62">
        <v>1</v>
      </c>
      <c r="C28" s="62">
        <v>1</v>
      </c>
      <c r="D28" s="62">
        <v>4</v>
      </c>
      <c r="E28" s="62">
        <v>48500</v>
      </c>
    </row>
    <row r="29" spans="1:5" x14ac:dyDescent="0.45">
      <c r="A29" s="62">
        <v>1028</v>
      </c>
      <c r="B29" s="62">
        <v>2</v>
      </c>
      <c r="C29" s="62">
        <v>2</v>
      </c>
      <c r="D29" s="62">
        <v>3</v>
      </c>
      <c r="E29" s="62">
        <v>75100</v>
      </c>
    </row>
    <row r="30" spans="1:5" x14ac:dyDescent="0.45">
      <c r="A30" s="62">
        <v>1029</v>
      </c>
      <c r="B30" s="62">
        <v>1</v>
      </c>
      <c r="C30" s="62">
        <v>3</v>
      </c>
      <c r="D30" s="62">
        <v>2</v>
      </c>
      <c r="E30" s="62">
        <v>67600</v>
      </c>
    </row>
    <row r="31" spans="1:5" x14ac:dyDescent="0.45">
      <c r="A31" s="62">
        <v>1030</v>
      </c>
      <c r="B31" s="62">
        <v>1</v>
      </c>
      <c r="C31" s="62">
        <v>2</v>
      </c>
      <c r="D31" s="62">
        <v>3</v>
      </c>
      <c r="E31" s="62">
        <v>15300</v>
      </c>
    </row>
    <row r="32" spans="1:5" x14ac:dyDescent="0.45">
      <c r="A32" s="62">
        <v>1031</v>
      </c>
      <c r="B32" s="62">
        <v>2</v>
      </c>
      <c r="C32" s="62">
        <v>3</v>
      </c>
      <c r="D32" s="62">
        <v>4</v>
      </c>
      <c r="E32" s="62">
        <v>73200</v>
      </c>
    </row>
    <row r="33" spans="1:5" x14ac:dyDescent="0.45">
      <c r="A33" s="62">
        <v>1032</v>
      </c>
      <c r="B33" s="62">
        <v>1</v>
      </c>
      <c r="C33" s="62">
        <v>2</v>
      </c>
      <c r="D33" s="62">
        <v>4</v>
      </c>
      <c r="E33" s="62">
        <v>38200</v>
      </c>
    </row>
    <row r="34" spans="1:5" x14ac:dyDescent="0.45">
      <c r="A34" s="62">
        <v>1033</v>
      </c>
      <c r="B34" s="62">
        <v>2</v>
      </c>
      <c r="C34" s="62">
        <v>3</v>
      </c>
      <c r="D34" s="62">
        <v>2</v>
      </c>
      <c r="E34" s="62">
        <v>12500</v>
      </c>
    </row>
    <row r="35" spans="1:5" x14ac:dyDescent="0.45">
      <c r="A35" s="62">
        <v>1034</v>
      </c>
      <c r="B35" s="62">
        <v>2</v>
      </c>
      <c r="C35" s="62">
        <v>2</v>
      </c>
      <c r="D35" s="62">
        <v>3</v>
      </c>
      <c r="E35" s="62">
        <v>29000</v>
      </c>
    </row>
    <row r="36" spans="1:5" x14ac:dyDescent="0.45">
      <c r="A36" s="62">
        <v>1035</v>
      </c>
      <c r="B36" s="62">
        <v>1</v>
      </c>
      <c r="C36" s="62">
        <v>3</v>
      </c>
      <c r="D36" s="62">
        <v>2</v>
      </c>
      <c r="E36" s="62">
        <v>49600</v>
      </c>
    </row>
    <row r="37" spans="1:5" x14ac:dyDescent="0.45">
      <c r="A37" s="62">
        <v>1036</v>
      </c>
      <c r="B37" s="62">
        <v>1</v>
      </c>
      <c r="C37" s="62">
        <v>2</v>
      </c>
      <c r="D37" s="62">
        <v>3</v>
      </c>
      <c r="E37" s="62">
        <v>48800</v>
      </c>
    </row>
    <row r="38" spans="1:5" x14ac:dyDescent="0.45">
      <c r="A38" s="62">
        <v>1037</v>
      </c>
      <c r="B38" s="62">
        <v>1</v>
      </c>
      <c r="C38" s="62">
        <v>3</v>
      </c>
      <c r="D38" s="62">
        <v>4</v>
      </c>
      <c r="E38" s="62">
        <v>82300</v>
      </c>
    </row>
    <row r="39" spans="1:5" x14ac:dyDescent="0.45">
      <c r="A39" s="62">
        <v>1038</v>
      </c>
      <c r="B39" s="62">
        <v>2</v>
      </c>
      <c r="C39" s="62">
        <v>3</v>
      </c>
      <c r="D39" s="62">
        <v>3</v>
      </c>
      <c r="E39" s="62">
        <v>79300</v>
      </c>
    </row>
    <row r="40" spans="1:5" x14ac:dyDescent="0.45">
      <c r="A40" s="62">
        <v>1039</v>
      </c>
      <c r="B40" s="62">
        <v>2</v>
      </c>
      <c r="C40" s="62">
        <v>3</v>
      </c>
      <c r="D40" s="62">
        <v>4</v>
      </c>
      <c r="E40" s="62">
        <v>32000</v>
      </c>
    </row>
    <row r="41" spans="1:5" x14ac:dyDescent="0.45">
      <c r="A41" s="62">
        <v>1040</v>
      </c>
      <c r="B41" s="62">
        <v>1</v>
      </c>
      <c r="C41" s="62">
        <v>2</v>
      </c>
      <c r="D41" s="62">
        <v>4</v>
      </c>
      <c r="E41" s="62">
        <v>55500</v>
      </c>
    </row>
    <row r="42" spans="1:5" x14ac:dyDescent="0.45">
      <c r="A42" s="62">
        <v>1041</v>
      </c>
      <c r="B42" s="62">
        <v>2</v>
      </c>
      <c r="C42" s="62">
        <v>3</v>
      </c>
      <c r="D42" s="62">
        <v>2</v>
      </c>
      <c r="E42" s="62">
        <v>44900</v>
      </c>
    </row>
    <row r="43" spans="1:5" x14ac:dyDescent="0.45">
      <c r="A43" s="62">
        <v>1042</v>
      </c>
      <c r="B43" s="62">
        <v>1</v>
      </c>
      <c r="C43" s="62">
        <v>1</v>
      </c>
      <c r="D43" s="62">
        <v>3</v>
      </c>
      <c r="E43" s="62">
        <v>21500</v>
      </c>
    </row>
    <row r="44" spans="1:5" x14ac:dyDescent="0.45">
      <c r="A44" s="62">
        <v>1043</v>
      </c>
      <c r="B44" s="62">
        <v>1</v>
      </c>
      <c r="C44" s="62">
        <v>1</v>
      </c>
      <c r="D44" s="62">
        <v>1</v>
      </c>
      <c r="E44" s="62">
        <v>44400</v>
      </c>
    </row>
    <row r="45" spans="1:5" x14ac:dyDescent="0.45">
      <c r="A45" s="62">
        <v>1044</v>
      </c>
      <c r="B45" s="62">
        <v>2</v>
      </c>
      <c r="C45" s="62">
        <v>2</v>
      </c>
      <c r="D45" s="62">
        <v>1</v>
      </c>
      <c r="E45" s="62">
        <v>28600</v>
      </c>
    </row>
    <row r="46" spans="1:5" x14ac:dyDescent="0.45">
      <c r="A46" s="62">
        <v>1045</v>
      </c>
      <c r="B46" s="62">
        <v>2</v>
      </c>
      <c r="C46" s="62">
        <v>2</v>
      </c>
      <c r="D46" s="62">
        <v>2</v>
      </c>
      <c r="E46" s="62">
        <v>34200</v>
      </c>
    </row>
    <row r="47" spans="1:5" x14ac:dyDescent="0.45">
      <c r="A47" s="62">
        <v>1046</v>
      </c>
      <c r="B47" s="62">
        <v>1</v>
      </c>
      <c r="C47" s="62">
        <v>1</v>
      </c>
      <c r="D47" s="62">
        <v>4</v>
      </c>
      <c r="E47" s="62">
        <v>69700</v>
      </c>
    </row>
    <row r="48" spans="1:5" x14ac:dyDescent="0.45">
      <c r="A48" s="62">
        <v>1047</v>
      </c>
      <c r="B48" s="62">
        <v>1</v>
      </c>
      <c r="C48" s="62">
        <v>3</v>
      </c>
      <c r="D48" s="62">
        <v>2</v>
      </c>
      <c r="E48" s="62">
        <v>14400</v>
      </c>
    </row>
    <row r="49" spans="1:5" x14ac:dyDescent="0.45">
      <c r="A49" s="62">
        <v>1048</v>
      </c>
      <c r="B49" s="62">
        <v>1</v>
      </c>
      <c r="C49" s="62">
        <v>2</v>
      </c>
      <c r="D49" s="62">
        <v>3</v>
      </c>
      <c r="E49" s="62">
        <v>53200</v>
      </c>
    </row>
    <row r="50" spans="1:5" x14ac:dyDescent="0.45">
      <c r="A50" s="62">
        <v>1049</v>
      </c>
      <c r="B50" s="62">
        <v>2</v>
      </c>
      <c r="C50" s="62">
        <v>3</v>
      </c>
      <c r="D50" s="62">
        <v>4</v>
      </c>
      <c r="E50" s="62">
        <v>22600</v>
      </c>
    </row>
    <row r="51" spans="1:5" x14ac:dyDescent="0.45">
      <c r="A51" s="62">
        <v>1050</v>
      </c>
      <c r="B51" s="62">
        <v>1</v>
      </c>
      <c r="C51" s="62">
        <v>2</v>
      </c>
      <c r="D51" s="62">
        <v>4</v>
      </c>
      <c r="E51" s="62">
        <v>22700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indexed="40"/>
  </sheetPr>
  <dimension ref="A1:E51"/>
  <sheetViews>
    <sheetView workbookViewId="0">
      <selection activeCell="G7" sqref="G7"/>
    </sheetView>
  </sheetViews>
  <sheetFormatPr defaultColWidth="9" defaultRowHeight="16.75" x14ac:dyDescent="0.45"/>
  <cols>
    <col min="1" max="1" width="9.5" style="62" bestFit="1" customWidth="1"/>
    <col min="2" max="2" width="6" style="62" bestFit="1" customWidth="1"/>
    <col min="3" max="4" width="8.2109375" style="62" bestFit="1" customWidth="1"/>
    <col min="5" max="5" width="6.5" style="62" bestFit="1" customWidth="1"/>
    <col min="6" max="16384" width="9" style="62"/>
  </cols>
  <sheetData>
    <row r="1" spans="1:5" x14ac:dyDescent="0.45">
      <c r="A1" s="62" t="s">
        <v>301</v>
      </c>
      <c r="B1" s="62" t="s">
        <v>302</v>
      </c>
      <c r="C1" s="62" t="s">
        <v>184</v>
      </c>
      <c r="D1" s="62" t="s">
        <v>303</v>
      </c>
      <c r="E1" s="63" t="s">
        <v>304</v>
      </c>
    </row>
    <row r="2" spans="1:5" x14ac:dyDescent="0.45">
      <c r="A2" s="62">
        <v>1001</v>
      </c>
      <c r="B2" s="62">
        <v>1</v>
      </c>
      <c r="C2" s="62">
        <v>3</v>
      </c>
      <c r="D2" s="62">
        <v>1</v>
      </c>
      <c r="E2" s="62">
        <v>36000</v>
      </c>
    </row>
    <row r="3" spans="1:5" x14ac:dyDescent="0.45">
      <c r="A3" s="62">
        <v>1002</v>
      </c>
      <c r="B3" s="62">
        <v>2</v>
      </c>
      <c r="C3" s="62">
        <v>2</v>
      </c>
      <c r="D3" s="62">
        <v>2</v>
      </c>
      <c r="E3" s="62">
        <v>52000</v>
      </c>
    </row>
    <row r="4" spans="1:5" x14ac:dyDescent="0.45">
      <c r="A4" s="62">
        <v>1003</v>
      </c>
      <c r="B4" s="62">
        <v>1</v>
      </c>
      <c r="C4" s="62">
        <v>1</v>
      </c>
      <c r="D4" s="62">
        <v>4</v>
      </c>
      <c r="E4" s="62">
        <v>64000</v>
      </c>
    </row>
    <row r="5" spans="1:5" x14ac:dyDescent="0.45">
      <c r="A5" s="62">
        <v>1004</v>
      </c>
      <c r="B5" s="62">
        <v>2</v>
      </c>
      <c r="C5" s="62">
        <v>2</v>
      </c>
      <c r="D5" s="62">
        <v>3</v>
      </c>
      <c r="E5" s="62">
        <v>18000</v>
      </c>
    </row>
    <row r="6" spans="1:5" x14ac:dyDescent="0.45">
      <c r="A6" s="62">
        <v>1005</v>
      </c>
      <c r="B6" s="62">
        <v>1</v>
      </c>
      <c r="C6" s="62">
        <v>3</v>
      </c>
      <c r="D6" s="62">
        <v>2</v>
      </c>
      <c r="E6" s="62">
        <v>22000</v>
      </c>
    </row>
    <row r="7" spans="1:5" x14ac:dyDescent="0.45">
      <c r="A7" s="62">
        <v>1006</v>
      </c>
      <c r="B7" s="62">
        <v>1</v>
      </c>
      <c r="C7" s="62">
        <v>2</v>
      </c>
      <c r="D7" s="62">
        <v>3</v>
      </c>
      <c r="E7" s="62">
        <v>76000</v>
      </c>
    </row>
    <row r="8" spans="1:5" x14ac:dyDescent="0.45">
      <c r="A8" s="62">
        <v>1007</v>
      </c>
      <c r="B8" s="62">
        <v>1</v>
      </c>
      <c r="C8" s="62">
        <v>3</v>
      </c>
      <c r="D8" s="62">
        <v>4</v>
      </c>
      <c r="E8" s="62">
        <v>65000</v>
      </c>
    </row>
    <row r="9" spans="1:5" x14ac:dyDescent="0.45">
      <c r="A9" s="62">
        <v>1008</v>
      </c>
      <c r="B9" s="62">
        <v>2</v>
      </c>
      <c r="C9" s="62">
        <v>3</v>
      </c>
      <c r="D9" s="62">
        <v>3</v>
      </c>
      <c r="E9" s="62">
        <v>104000</v>
      </c>
    </row>
    <row r="10" spans="1:5" x14ac:dyDescent="0.45">
      <c r="A10" s="62">
        <v>1009</v>
      </c>
      <c r="B10" s="62">
        <v>2</v>
      </c>
      <c r="C10" s="62">
        <v>3</v>
      </c>
      <c r="D10" s="62">
        <v>4</v>
      </c>
      <c r="E10" s="62">
        <v>28000</v>
      </c>
    </row>
    <row r="11" spans="1:5" x14ac:dyDescent="0.45">
      <c r="A11" s="62">
        <v>1010</v>
      </c>
      <c r="B11" s="62">
        <v>1</v>
      </c>
      <c r="C11" s="62">
        <v>2</v>
      </c>
      <c r="D11" s="62">
        <v>4</v>
      </c>
      <c r="E11" s="62">
        <v>18300</v>
      </c>
    </row>
    <row r="12" spans="1:5" x14ac:dyDescent="0.45">
      <c r="A12" s="62">
        <v>1011</v>
      </c>
      <c r="B12" s="62">
        <v>2</v>
      </c>
      <c r="C12" s="62">
        <v>3</v>
      </c>
      <c r="D12" s="62">
        <v>2</v>
      </c>
      <c r="E12" s="62">
        <v>16200</v>
      </c>
    </row>
    <row r="13" spans="1:5" x14ac:dyDescent="0.45">
      <c r="A13" s="62">
        <v>1012</v>
      </c>
      <c r="B13" s="62">
        <v>1</v>
      </c>
      <c r="C13" s="62">
        <v>1</v>
      </c>
      <c r="D13" s="62">
        <v>3</v>
      </c>
      <c r="E13" s="62">
        <v>36700</v>
      </c>
    </row>
    <row r="14" spans="1:5" x14ac:dyDescent="0.45">
      <c r="A14" s="62">
        <v>1013</v>
      </c>
      <c r="B14" s="62">
        <v>1</v>
      </c>
      <c r="C14" s="62">
        <v>1</v>
      </c>
      <c r="D14" s="62">
        <v>1</v>
      </c>
      <c r="E14" s="62">
        <v>11200</v>
      </c>
    </row>
    <row r="15" spans="1:5" x14ac:dyDescent="0.45">
      <c r="A15" s="62">
        <v>1014</v>
      </c>
      <c r="B15" s="62">
        <v>2</v>
      </c>
      <c r="C15" s="62">
        <v>2</v>
      </c>
      <c r="D15" s="62">
        <v>1</v>
      </c>
      <c r="E15" s="62">
        <v>34700</v>
      </c>
    </row>
    <row r="16" spans="1:5" x14ac:dyDescent="0.45">
      <c r="A16" s="62">
        <v>1015</v>
      </c>
      <c r="B16" s="62">
        <v>2</v>
      </c>
      <c r="C16" s="62">
        <v>2</v>
      </c>
      <c r="D16" s="62">
        <v>2</v>
      </c>
      <c r="E16" s="62">
        <v>57200</v>
      </c>
    </row>
    <row r="17" spans="1:5" x14ac:dyDescent="0.45">
      <c r="A17" s="62">
        <v>1016</v>
      </c>
      <c r="B17" s="62">
        <v>1</v>
      </c>
      <c r="C17" s="62">
        <v>1</v>
      </c>
      <c r="D17" s="62">
        <v>4</v>
      </c>
      <c r="E17" s="62">
        <v>32800</v>
      </c>
    </row>
    <row r="18" spans="1:5" x14ac:dyDescent="0.45">
      <c r="A18" s="62">
        <v>1017</v>
      </c>
      <c r="B18" s="62">
        <v>2</v>
      </c>
      <c r="C18" s="62">
        <v>2</v>
      </c>
      <c r="D18" s="62">
        <v>3</v>
      </c>
      <c r="E18" s="62">
        <v>16900</v>
      </c>
    </row>
    <row r="19" spans="1:5" x14ac:dyDescent="0.45">
      <c r="A19" s="62">
        <v>1018</v>
      </c>
      <c r="B19" s="62">
        <v>1</v>
      </c>
      <c r="C19" s="62">
        <v>3</v>
      </c>
      <c r="D19" s="62">
        <v>2</v>
      </c>
      <c r="E19" s="62">
        <v>16200</v>
      </c>
    </row>
    <row r="20" spans="1:5" x14ac:dyDescent="0.45">
      <c r="A20" s="62">
        <v>1019</v>
      </c>
      <c r="B20" s="62">
        <v>1</v>
      </c>
      <c r="C20" s="62">
        <v>2</v>
      </c>
      <c r="D20" s="62">
        <v>3</v>
      </c>
      <c r="E20" s="62">
        <v>26300</v>
      </c>
    </row>
    <row r="21" spans="1:5" x14ac:dyDescent="0.45">
      <c r="A21" s="62">
        <v>1020</v>
      </c>
      <c r="B21" s="62">
        <v>2</v>
      </c>
      <c r="C21" s="62">
        <v>3</v>
      </c>
      <c r="D21" s="62">
        <v>4</v>
      </c>
      <c r="E21" s="62">
        <v>87300</v>
      </c>
    </row>
    <row r="22" spans="1:5" x14ac:dyDescent="0.45">
      <c r="A22" s="62">
        <v>1021</v>
      </c>
      <c r="B22" s="62">
        <v>1</v>
      </c>
      <c r="C22" s="62">
        <v>2</v>
      </c>
      <c r="D22" s="62">
        <v>4</v>
      </c>
      <c r="E22" s="62">
        <v>52900</v>
      </c>
    </row>
    <row r="23" spans="1:5" x14ac:dyDescent="0.45">
      <c r="A23" s="62">
        <v>1022</v>
      </c>
      <c r="B23" s="62">
        <v>2</v>
      </c>
      <c r="C23" s="62">
        <v>3</v>
      </c>
      <c r="D23" s="62">
        <v>2</v>
      </c>
      <c r="E23" s="62">
        <v>62700</v>
      </c>
    </row>
    <row r="24" spans="1:5" x14ac:dyDescent="0.45">
      <c r="A24" s="62">
        <v>1023</v>
      </c>
      <c r="B24" s="62">
        <v>1</v>
      </c>
      <c r="C24" s="62">
        <v>1</v>
      </c>
      <c r="D24" s="62">
        <v>3</v>
      </c>
      <c r="E24" s="62">
        <v>85900</v>
      </c>
    </row>
    <row r="25" spans="1:5" x14ac:dyDescent="0.45">
      <c r="A25" s="62">
        <v>1024</v>
      </c>
      <c r="B25" s="62">
        <v>1</v>
      </c>
      <c r="C25" s="62">
        <v>1</v>
      </c>
      <c r="D25" s="62">
        <v>1</v>
      </c>
      <c r="E25" s="62">
        <v>63000</v>
      </c>
    </row>
    <row r="26" spans="1:5" x14ac:dyDescent="0.45">
      <c r="A26" s="62">
        <v>1025</v>
      </c>
      <c r="B26" s="62">
        <v>2</v>
      </c>
      <c r="C26" s="62">
        <v>2</v>
      </c>
      <c r="D26" s="62">
        <v>1</v>
      </c>
      <c r="E26" s="62">
        <v>57100</v>
      </c>
    </row>
    <row r="27" spans="1:5" x14ac:dyDescent="0.45">
      <c r="A27" s="62">
        <v>1026</v>
      </c>
      <c r="B27" s="62">
        <v>2</v>
      </c>
      <c r="C27" s="62">
        <v>2</v>
      </c>
      <c r="D27" s="62">
        <v>2</v>
      </c>
      <c r="E27" s="62">
        <v>20000</v>
      </c>
    </row>
    <row r="28" spans="1:5" x14ac:dyDescent="0.45">
      <c r="A28" s="62">
        <v>1027</v>
      </c>
      <c r="B28" s="62">
        <v>1</v>
      </c>
      <c r="C28" s="62">
        <v>1</v>
      </c>
      <c r="D28" s="62">
        <v>4</v>
      </c>
      <c r="E28" s="62">
        <v>48500</v>
      </c>
    </row>
    <row r="29" spans="1:5" x14ac:dyDescent="0.45">
      <c r="A29" s="62">
        <v>1028</v>
      </c>
      <c r="B29" s="62">
        <v>2</v>
      </c>
      <c r="C29" s="62">
        <v>2</v>
      </c>
      <c r="D29" s="62">
        <v>3</v>
      </c>
      <c r="E29" s="62">
        <v>75100</v>
      </c>
    </row>
    <row r="30" spans="1:5" x14ac:dyDescent="0.45">
      <c r="A30" s="62">
        <v>1029</v>
      </c>
      <c r="B30" s="62">
        <v>1</v>
      </c>
      <c r="C30" s="62">
        <v>3</v>
      </c>
      <c r="D30" s="62">
        <v>2</v>
      </c>
      <c r="E30" s="62">
        <v>67600</v>
      </c>
    </row>
    <row r="31" spans="1:5" x14ac:dyDescent="0.45">
      <c r="A31" s="62">
        <v>1030</v>
      </c>
      <c r="B31" s="62">
        <v>1</v>
      </c>
      <c r="C31" s="62">
        <v>2</v>
      </c>
      <c r="D31" s="62">
        <v>3</v>
      </c>
      <c r="E31" s="62">
        <v>15300</v>
      </c>
    </row>
    <row r="32" spans="1:5" x14ac:dyDescent="0.45">
      <c r="A32" s="62">
        <v>1031</v>
      </c>
      <c r="B32" s="62">
        <v>2</v>
      </c>
      <c r="C32" s="62">
        <v>3</v>
      </c>
      <c r="D32" s="62">
        <v>4</v>
      </c>
      <c r="E32" s="62">
        <v>73200</v>
      </c>
    </row>
    <row r="33" spans="1:5" x14ac:dyDescent="0.45">
      <c r="A33" s="62">
        <v>1032</v>
      </c>
      <c r="B33" s="62">
        <v>1</v>
      </c>
      <c r="C33" s="62">
        <v>2</v>
      </c>
      <c r="D33" s="62">
        <v>4</v>
      </c>
      <c r="E33" s="62">
        <v>38200</v>
      </c>
    </row>
    <row r="34" spans="1:5" x14ac:dyDescent="0.45">
      <c r="A34" s="62">
        <v>1033</v>
      </c>
      <c r="B34" s="62">
        <v>2</v>
      </c>
      <c r="C34" s="62">
        <v>3</v>
      </c>
      <c r="D34" s="62">
        <v>2</v>
      </c>
      <c r="E34" s="62">
        <v>12500</v>
      </c>
    </row>
    <row r="35" spans="1:5" x14ac:dyDescent="0.45">
      <c r="A35" s="62">
        <v>1034</v>
      </c>
      <c r="B35" s="62">
        <v>2</v>
      </c>
      <c r="C35" s="62">
        <v>2</v>
      </c>
      <c r="D35" s="62">
        <v>3</v>
      </c>
      <c r="E35" s="62">
        <v>29000</v>
      </c>
    </row>
    <row r="36" spans="1:5" x14ac:dyDescent="0.45">
      <c r="A36" s="62">
        <v>1035</v>
      </c>
      <c r="B36" s="62">
        <v>1</v>
      </c>
      <c r="C36" s="62">
        <v>3</v>
      </c>
      <c r="D36" s="62">
        <v>2</v>
      </c>
      <c r="E36" s="62">
        <v>49600</v>
      </c>
    </row>
    <row r="37" spans="1:5" x14ac:dyDescent="0.45">
      <c r="A37" s="62">
        <v>1036</v>
      </c>
      <c r="B37" s="62">
        <v>1</v>
      </c>
      <c r="C37" s="62">
        <v>2</v>
      </c>
      <c r="D37" s="62">
        <v>3</v>
      </c>
      <c r="E37" s="62">
        <v>48800</v>
      </c>
    </row>
    <row r="38" spans="1:5" x14ac:dyDescent="0.45">
      <c r="A38" s="62">
        <v>1037</v>
      </c>
      <c r="B38" s="62">
        <v>1</v>
      </c>
      <c r="C38" s="62">
        <v>3</v>
      </c>
      <c r="D38" s="62">
        <v>4</v>
      </c>
      <c r="E38" s="62">
        <v>82300</v>
      </c>
    </row>
    <row r="39" spans="1:5" x14ac:dyDescent="0.45">
      <c r="A39" s="62">
        <v>1038</v>
      </c>
      <c r="B39" s="62">
        <v>2</v>
      </c>
      <c r="C39" s="62">
        <v>3</v>
      </c>
      <c r="D39" s="62">
        <v>3</v>
      </c>
      <c r="E39" s="62">
        <v>79300</v>
      </c>
    </row>
    <row r="40" spans="1:5" x14ac:dyDescent="0.45">
      <c r="A40" s="62">
        <v>1039</v>
      </c>
      <c r="B40" s="62">
        <v>2</v>
      </c>
      <c r="C40" s="62">
        <v>3</v>
      </c>
      <c r="D40" s="62">
        <v>4</v>
      </c>
      <c r="E40" s="62">
        <v>32000</v>
      </c>
    </row>
    <row r="41" spans="1:5" x14ac:dyDescent="0.45">
      <c r="A41" s="62">
        <v>1040</v>
      </c>
      <c r="B41" s="62">
        <v>1</v>
      </c>
      <c r="C41" s="62">
        <v>2</v>
      </c>
      <c r="D41" s="62">
        <v>4</v>
      </c>
      <c r="E41" s="62">
        <v>55500</v>
      </c>
    </row>
    <row r="42" spans="1:5" x14ac:dyDescent="0.45">
      <c r="A42" s="62">
        <v>1041</v>
      </c>
      <c r="B42" s="62">
        <v>2</v>
      </c>
      <c r="C42" s="62">
        <v>3</v>
      </c>
      <c r="D42" s="62">
        <v>2</v>
      </c>
      <c r="E42" s="62">
        <v>44900</v>
      </c>
    </row>
    <row r="43" spans="1:5" x14ac:dyDescent="0.45">
      <c r="A43" s="62">
        <v>1042</v>
      </c>
      <c r="B43" s="62">
        <v>1</v>
      </c>
      <c r="C43" s="62">
        <v>1</v>
      </c>
      <c r="D43" s="62">
        <v>3</v>
      </c>
      <c r="E43" s="62">
        <v>21500</v>
      </c>
    </row>
    <row r="44" spans="1:5" x14ac:dyDescent="0.45">
      <c r="A44" s="62">
        <v>1043</v>
      </c>
      <c r="B44" s="62">
        <v>1</v>
      </c>
      <c r="C44" s="62">
        <v>1</v>
      </c>
      <c r="D44" s="62">
        <v>1</v>
      </c>
      <c r="E44" s="62">
        <v>44400</v>
      </c>
    </row>
    <row r="45" spans="1:5" x14ac:dyDescent="0.45">
      <c r="A45" s="62">
        <v>1044</v>
      </c>
      <c r="B45" s="62">
        <v>2</v>
      </c>
      <c r="C45" s="62">
        <v>2</v>
      </c>
      <c r="D45" s="62">
        <v>1</v>
      </c>
      <c r="E45" s="62">
        <v>28600</v>
      </c>
    </row>
    <row r="46" spans="1:5" x14ac:dyDescent="0.45">
      <c r="A46" s="62">
        <v>1045</v>
      </c>
      <c r="B46" s="62">
        <v>2</v>
      </c>
      <c r="C46" s="62">
        <v>2</v>
      </c>
      <c r="D46" s="62">
        <v>2</v>
      </c>
      <c r="E46" s="62">
        <v>34200</v>
      </c>
    </row>
    <row r="47" spans="1:5" x14ac:dyDescent="0.45">
      <c r="A47" s="62">
        <v>1046</v>
      </c>
      <c r="B47" s="62">
        <v>1</v>
      </c>
      <c r="C47" s="62">
        <v>1</v>
      </c>
      <c r="D47" s="62">
        <v>4</v>
      </c>
      <c r="E47" s="62">
        <v>69700</v>
      </c>
    </row>
    <row r="48" spans="1:5" x14ac:dyDescent="0.45">
      <c r="A48" s="62">
        <v>1047</v>
      </c>
      <c r="B48" s="62">
        <v>1</v>
      </c>
      <c r="C48" s="62">
        <v>3</v>
      </c>
      <c r="D48" s="62">
        <v>2</v>
      </c>
      <c r="E48" s="62">
        <v>14400</v>
      </c>
    </row>
    <row r="49" spans="1:5" x14ac:dyDescent="0.45">
      <c r="A49" s="62">
        <v>1048</v>
      </c>
      <c r="B49" s="62">
        <v>1</v>
      </c>
      <c r="C49" s="62">
        <v>2</v>
      </c>
      <c r="D49" s="62">
        <v>3</v>
      </c>
      <c r="E49" s="62">
        <v>53200</v>
      </c>
    </row>
    <row r="50" spans="1:5" x14ac:dyDescent="0.45">
      <c r="A50" s="62">
        <v>1049</v>
      </c>
      <c r="B50" s="62">
        <v>2</v>
      </c>
      <c r="C50" s="62">
        <v>3</v>
      </c>
      <c r="D50" s="62">
        <v>4</v>
      </c>
      <c r="E50" s="62">
        <v>22600</v>
      </c>
    </row>
    <row r="51" spans="1:5" x14ac:dyDescent="0.45">
      <c r="A51" s="62">
        <v>1050</v>
      </c>
      <c r="B51" s="62">
        <v>1</v>
      </c>
      <c r="C51" s="62">
        <v>2</v>
      </c>
      <c r="D51" s="62">
        <v>4</v>
      </c>
      <c r="E51" s="62">
        <v>22700</v>
      </c>
    </row>
  </sheetData>
  <phoneticPr fontId="2" type="noConversion"/>
  <pageMargins left="0.75" right="0.75" top="1" bottom="1" header="0.5" footer="0.5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14"/>
  <sheetViews>
    <sheetView workbookViewId="0">
      <selection activeCell="I1" sqref="I1:M1048576"/>
    </sheetView>
  </sheetViews>
  <sheetFormatPr defaultColWidth="8.7109375" defaultRowHeight="16.75" x14ac:dyDescent="0.45"/>
  <cols>
    <col min="1" max="1" width="4.85546875" style="2" customWidth="1"/>
    <col min="2" max="2" width="5.85546875" style="2" bestFit="1" customWidth="1"/>
    <col min="3" max="8" width="4.85546875" style="2" customWidth="1"/>
    <col min="9" max="13" width="3.5" style="2" customWidth="1"/>
    <col min="14" max="14" width="4.85546875" style="2" customWidth="1"/>
    <col min="15" max="15" width="5.85546875" style="2" bestFit="1" customWidth="1"/>
    <col min="16" max="21" width="4.85546875" style="2" customWidth="1"/>
    <col min="22" max="16384" width="8.7109375" style="2"/>
  </cols>
  <sheetData>
    <row r="1" spans="1:21" x14ac:dyDescent="0.45">
      <c r="A1" s="2">
        <v>3</v>
      </c>
      <c r="B1" s="2">
        <v>2</v>
      </c>
      <c r="C1" s="2">
        <v>1</v>
      </c>
      <c r="D1" s="2">
        <v>3</v>
      </c>
      <c r="E1" s="2">
        <v>1</v>
      </c>
      <c r="F1" s="2">
        <v>3</v>
      </c>
      <c r="G1" s="2">
        <v>2</v>
      </c>
      <c r="H1" s="2">
        <v>3</v>
      </c>
      <c r="N1" s="2">
        <v>3</v>
      </c>
      <c r="O1" s="2">
        <v>2</v>
      </c>
      <c r="P1" s="2">
        <v>1</v>
      </c>
      <c r="Q1" s="2">
        <v>3</v>
      </c>
      <c r="R1" s="2">
        <v>1</v>
      </c>
      <c r="S1" s="2">
        <v>3</v>
      </c>
      <c r="T1" s="2">
        <v>2</v>
      </c>
      <c r="U1" s="2">
        <v>3</v>
      </c>
    </row>
    <row r="3" spans="1:21" x14ac:dyDescent="0.45">
      <c r="A3" s="2" t="s">
        <v>356</v>
      </c>
      <c r="B3" s="2">
        <f>_xlfn.MODE.SNGL(A1:H1)</f>
        <v>3</v>
      </c>
      <c r="C3" s="2" t="s">
        <v>357</v>
      </c>
      <c r="N3" s="2" t="s">
        <v>356</v>
      </c>
    </row>
    <row r="5" spans="1:21" x14ac:dyDescent="0.45">
      <c r="A5" s="2">
        <v>3</v>
      </c>
      <c r="B5" s="2">
        <v>2</v>
      </c>
      <c r="C5" s="2">
        <v>1</v>
      </c>
      <c r="D5" s="2">
        <v>3</v>
      </c>
      <c r="E5" s="2">
        <v>1</v>
      </c>
      <c r="F5" s="2">
        <v>3</v>
      </c>
      <c r="G5" s="2">
        <v>2</v>
      </c>
      <c r="H5" s="2">
        <v>2</v>
      </c>
      <c r="N5" s="2">
        <v>3</v>
      </c>
      <c r="O5" s="2">
        <v>2</v>
      </c>
      <c r="P5" s="2">
        <v>1</v>
      </c>
      <c r="Q5" s="2">
        <v>3</v>
      </c>
      <c r="R5" s="2">
        <v>1</v>
      </c>
      <c r="S5" s="2">
        <v>3</v>
      </c>
      <c r="T5" s="2">
        <v>2</v>
      </c>
      <c r="U5" s="2">
        <v>2</v>
      </c>
    </row>
    <row r="6" spans="1:21" x14ac:dyDescent="0.45">
      <c r="A6" s="2" t="s">
        <v>358</v>
      </c>
      <c r="B6" s="2">
        <f>_xlfn.MODE.SNGL(A5:H5)</f>
        <v>3</v>
      </c>
      <c r="N6" s="2" t="s">
        <v>356</v>
      </c>
    </row>
    <row r="8" spans="1:21" x14ac:dyDescent="0.45">
      <c r="A8" s="2">
        <v>1</v>
      </c>
      <c r="B8" s="2">
        <v>2</v>
      </c>
      <c r="C8" s="2">
        <v>3</v>
      </c>
      <c r="D8" s="2">
        <v>4</v>
      </c>
      <c r="E8" s="2">
        <v>5</v>
      </c>
      <c r="F8" s="2">
        <v>6</v>
      </c>
      <c r="G8" s="2">
        <v>7</v>
      </c>
      <c r="H8" s="2">
        <v>8</v>
      </c>
      <c r="N8" s="2">
        <v>1</v>
      </c>
      <c r="O8" s="2">
        <v>2</v>
      </c>
      <c r="P8" s="2">
        <v>3</v>
      </c>
      <c r="Q8" s="2">
        <v>4</v>
      </c>
      <c r="R8" s="2">
        <v>5</v>
      </c>
      <c r="S8" s="2">
        <v>6</v>
      </c>
      <c r="T8" s="2">
        <v>7</v>
      </c>
      <c r="U8" s="2">
        <v>8</v>
      </c>
    </row>
    <row r="9" spans="1:21" x14ac:dyDescent="0.45">
      <c r="A9" s="2" t="s">
        <v>358</v>
      </c>
      <c r="B9" s="2" t="e">
        <f>_xlfn.MODE.SNGL(A8:H8)</f>
        <v>#N/A</v>
      </c>
      <c r="N9" s="2" t="s">
        <v>356</v>
      </c>
    </row>
    <row r="12" spans="1:21" x14ac:dyDescent="0.45">
      <c r="A12" s="2">
        <v>3</v>
      </c>
      <c r="B12" s="2">
        <v>2</v>
      </c>
      <c r="C12" s="2">
        <v>1</v>
      </c>
      <c r="D12" s="2">
        <v>3</v>
      </c>
      <c r="E12" s="2">
        <v>1</v>
      </c>
      <c r="F12" s="2">
        <v>3</v>
      </c>
      <c r="G12" s="2">
        <v>2</v>
      </c>
      <c r="H12" s="2">
        <v>2</v>
      </c>
      <c r="N12" s="2">
        <v>3</v>
      </c>
      <c r="O12" s="2">
        <v>2</v>
      </c>
      <c r="P12" s="2">
        <v>1</v>
      </c>
      <c r="Q12" s="2">
        <v>3</v>
      </c>
      <c r="R12" s="2">
        <v>1</v>
      </c>
      <c r="S12" s="2">
        <v>3</v>
      </c>
      <c r="T12" s="2">
        <v>2</v>
      </c>
      <c r="U12" s="2">
        <v>2</v>
      </c>
    </row>
    <row r="13" spans="1:21" x14ac:dyDescent="0.45">
      <c r="A13" s="2" t="s">
        <v>358</v>
      </c>
      <c r="B13" s="2">
        <f t="array" ref="B13:B14">_xlfn.MODE.MULT(A12:H12)</f>
        <v>3</v>
      </c>
      <c r="N13" s="2" t="s">
        <v>356</v>
      </c>
    </row>
    <row r="14" spans="1:21" x14ac:dyDescent="0.45">
      <c r="B14" s="2">
        <v>2</v>
      </c>
    </row>
  </sheetData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1"/>
  <sheetViews>
    <sheetView workbookViewId="0">
      <selection activeCell="D111" sqref="D111"/>
    </sheetView>
  </sheetViews>
  <sheetFormatPr defaultRowHeight="15.45" x14ac:dyDescent="0.4"/>
  <cols>
    <col min="1" max="1" width="23.2109375" customWidth="1"/>
    <col min="2" max="2" width="39.7109375" customWidth="1"/>
    <col min="257" max="257" width="23.2109375" customWidth="1"/>
    <col min="258" max="258" width="39.7109375" customWidth="1"/>
    <col min="513" max="513" width="23.2109375" customWidth="1"/>
    <col min="514" max="514" width="39.7109375" customWidth="1"/>
    <col min="769" max="769" width="23.2109375" customWidth="1"/>
    <col min="770" max="770" width="39.7109375" customWidth="1"/>
    <col min="1025" max="1025" width="23.2109375" customWidth="1"/>
    <col min="1026" max="1026" width="39.7109375" customWidth="1"/>
    <col min="1281" max="1281" width="23.2109375" customWidth="1"/>
    <col min="1282" max="1282" width="39.7109375" customWidth="1"/>
    <col min="1537" max="1537" width="23.2109375" customWidth="1"/>
    <col min="1538" max="1538" width="39.7109375" customWidth="1"/>
    <col min="1793" max="1793" width="23.2109375" customWidth="1"/>
    <col min="1794" max="1794" width="39.7109375" customWidth="1"/>
    <col min="2049" max="2049" width="23.2109375" customWidth="1"/>
    <col min="2050" max="2050" width="39.7109375" customWidth="1"/>
    <col min="2305" max="2305" width="23.2109375" customWidth="1"/>
    <col min="2306" max="2306" width="39.7109375" customWidth="1"/>
    <col min="2561" max="2561" width="23.2109375" customWidth="1"/>
    <col min="2562" max="2562" width="39.7109375" customWidth="1"/>
    <col min="2817" max="2817" width="23.2109375" customWidth="1"/>
    <col min="2818" max="2818" width="39.7109375" customWidth="1"/>
    <col min="3073" max="3073" width="23.2109375" customWidth="1"/>
    <col min="3074" max="3074" width="39.7109375" customWidth="1"/>
    <col min="3329" max="3329" width="23.2109375" customWidth="1"/>
    <col min="3330" max="3330" width="39.7109375" customWidth="1"/>
    <col min="3585" max="3585" width="23.2109375" customWidth="1"/>
    <col min="3586" max="3586" width="39.7109375" customWidth="1"/>
    <col min="3841" max="3841" width="23.2109375" customWidth="1"/>
    <col min="3842" max="3842" width="39.7109375" customWidth="1"/>
    <col min="4097" max="4097" width="23.2109375" customWidth="1"/>
    <col min="4098" max="4098" width="39.7109375" customWidth="1"/>
    <col min="4353" max="4353" width="23.2109375" customWidth="1"/>
    <col min="4354" max="4354" width="39.7109375" customWidth="1"/>
    <col min="4609" max="4609" width="23.2109375" customWidth="1"/>
    <col min="4610" max="4610" width="39.7109375" customWidth="1"/>
    <col min="4865" max="4865" width="23.2109375" customWidth="1"/>
    <col min="4866" max="4866" width="39.7109375" customWidth="1"/>
    <col min="5121" max="5121" width="23.2109375" customWidth="1"/>
    <col min="5122" max="5122" width="39.7109375" customWidth="1"/>
    <col min="5377" max="5377" width="23.2109375" customWidth="1"/>
    <col min="5378" max="5378" width="39.7109375" customWidth="1"/>
    <col min="5633" max="5633" width="23.2109375" customWidth="1"/>
    <col min="5634" max="5634" width="39.7109375" customWidth="1"/>
    <col min="5889" max="5889" width="23.2109375" customWidth="1"/>
    <col min="5890" max="5890" width="39.7109375" customWidth="1"/>
    <col min="6145" max="6145" width="23.2109375" customWidth="1"/>
    <col min="6146" max="6146" width="39.7109375" customWidth="1"/>
    <col min="6401" max="6401" width="23.2109375" customWidth="1"/>
    <col min="6402" max="6402" width="39.7109375" customWidth="1"/>
    <col min="6657" max="6657" width="23.2109375" customWidth="1"/>
    <col min="6658" max="6658" width="39.7109375" customWidth="1"/>
    <col min="6913" max="6913" width="23.2109375" customWidth="1"/>
    <col min="6914" max="6914" width="39.7109375" customWidth="1"/>
    <col min="7169" max="7169" width="23.2109375" customWidth="1"/>
    <col min="7170" max="7170" width="39.7109375" customWidth="1"/>
    <col min="7425" max="7425" width="23.2109375" customWidth="1"/>
    <col min="7426" max="7426" width="39.7109375" customWidth="1"/>
    <col min="7681" max="7681" width="23.2109375" customWidth="1"/>
    <col min="7682" max="7682" width="39.7109375" customWidth="1"/>
    <col min="7937" max="7937" width="23.2109375" customWidth="1"/>
    <col min="7938" max="7938" width="39.7109375" customWidth="1"/>
    <col min="8193" max="8193" width="23.2109375" customWidth="1"/>
    <col min="8194" max="8194" width="39.7109375" customWidth="1"/>
    <col min="8449" max="8449" width="23.2109375" customWidth="1"/>
    <col min="8450" max="8450" width="39.7109375" customWidth="1"/>
    <col min="8705" max="8705" width="23.2109375" customWidth="1"/>
    <col min="8706" max="8706" width="39.7109375" customWidth="1"/>
    <col min="8961" max="8961" width="23.2109375" customWidth="1"/>
    <col min="8962" max="8962" width="39.7109375" customWidth="1"/>
    <col min="9217" max="9217" width="23.2109375" customWidth="1"/>
    <col min="9218" max="9218" width="39.7109375" customWidth="1"/>
    <col min="9473" max="9473" width="23.2109375" customWidth="1"/>
    <col min="9474" max="9474" width="39.7109375" customWidth="1"/>
    <col min="9729" max="9729" width="23.2109375" customWidth="1"/>
    <col min="9730" max="9730" width="39.7109375" customWidth="1"/>
    <col min="9985" max="9985" width="23.2109375" customWidth="1"/>
    <col min="9986" max="9986" width="39.7109375" customWidth="1"/>
    <col min="10241" max="10241" width="23.2109375" customWidth="1"/>
    <col min="10242" max="10242" width="39.7109375" customWidth="1"/>
    <col min="10497" max="10497" width="23.2109375" customWidth="1"/>
    <col min="10498" max="10498" width="39.7109375" customWidth="1"/>
    <col min="10753" max="10753" width="23.2109375" customWidth="1"/>
    <col min="10754" max="10754" width="39.7109375" customWidth="1"/>
    <col min="11009" max="11009" width="23.2109375" customWidth="1"/>
    <col min="11010" max="11010" width="39.7109375" customWidth="1"/>
    <col min="11265" max="11265" width="23.2109375" customWidth="1"/>
    <col min="11266" max="11266" width="39.7109375" customWidth="1"/>
    <col min="11521" max="11521" width="23.2109375" customWidth="1"/>
    <col min="11522" max="11522" width="39.7109375" customWidth="1"/>
    <col min="11777" max="11777" width="23.2109375" customWidth="1"/>
    <col min="11778" max="11778" width="39.7109375" customWidth="1"/>
    <col min="12033" max="12033" width="23.2109375" customWidth="1"/>
    <col min="12034" max="12034" width="39.7109375" customWidth="1"/>
    <col min="12289" max="12289" width="23.2109375" customWidth="1"/>
    <col min="12290" max="12290" width="39.7109375" customWidth="1"/>
    <col min="12545" max="12545" width="23.2109375" customWidth="1"/>
    <col min="12546" max="12546" width="39.7109375" customWidth="1"/>
    <col min="12801" max="12801" width="23.2109375" customWidth="1"/>
    <col min="12802" max="12802" width="39.7109375" customWidth="1"/>
    <col min="13057" max="13057" width="23.2109375" customWidth="1"/>
    <col min="13058" max="13058" width="39.7109375" customWidth="1"/>
    <col min="13313" max="13313" width="23.2109375" customWidth="1"/>
    <col min="13314" max="13314" width="39.7109375" customWidth="1"/>
    <col min="13569" max="13569" width="23.2109375" customWidth="1"/>
    <col min="13570" max="13570" width="39.7109375" customWidth="1"/>
    <col min="13825" max="13825" width="23.2109375" customWidth="1"/>
    <col min="13826" max="13826" width="39.7109375" customWidth="1"/>
    <col min="14081" max="14081" width="23.2109375" customWidth="1"/>
    <col min="14082" max="14082" width="39.7109375" customWidth="1"/>
    <col min="14337" max="14337" width="23.2109375" customWidth="1"/>
    <col min="14338" max="14338" width="39.7109375" customWidth="1"/>
    <col min="14593" max="14593" width="23.2109375" customWidth="1"/>
    <col min="14594" max="14594" width="39.7109375" customWidth="1"/>
    <col min="14849" max="14849" width="23.2109375" customWidth="1"/>
    <col min="14850" max="14850" width="39.7109375" customWidth="1"/>
    <col min="15105" max="15105" width="23.2109375" customWidth="1"/>
    <col min="15106" max="15106" width="39.7109375" customWidth="1"/>
    <col min="15361" max="15361" width="23.2109375" customWidth="1"/>
    <col min="15362" max="15362" width="39.7109375" customWidth="1"/>
    <col min="15617" max="15617" width="23.2109375" customWidth="1"/>
    <col min="15618" max="15618" width="39.7109375" customWidth="1"/>
    <col min="15873" max="15873" width="23.2109375" customWidth="1"/>
    <col min="15874" max="15874" width="39.7109375" customWidth="1"/>
    <col min="16129" max="16129" width="23.2109375" customWidth="1"/>
    <col min="16130" max="16130" width="39.7109375" customWidth="1"/>
  </cols>
  <sheetData>
    <row r="1" spans="1:2" x14ac:dyDescent="0.4">
      <c r="A1" s="139" t="s">
        <v>785</v>
      </c>
      <c r="B1" s="140" t="s">
        <v>786</v>
      </c>
    </row>
    <row r="2" spans="1:2" x14ac:dyDescent="0.4">
      <c r="A2" s="141" t="s">
        <v>787</v>
      </c>
      <c r="B2" s="123" t="s">
        <v>788</v>
      </c>
    </row>
    <row r="3" spans="1:2" x14ac:dyDescent="0.4">
      <c r="A3" s="141" t="s">
        <v>789</v>
      </c>
      <c r="B3" s="123" t="s">
        <v>790</v>
      </c>
    </row>
    <row r="4" spans="1:2" x14ac:dyDescent="0.4">
      <c r="A4" s="141" t="s">
        <v>791</v>
      </c>
      <c r="B4" s="123" t="s">
        <v>792</v>
      </c>
    </row>
    <row r="5" spans="1:2" x14ac:dyDescent="0.4">
      <c r="A5" s="141" t="s">
        <v>793</v>
      </c>
      <c r="B5" s="123" t="s">
        <v>794</v>
      </c>
    </row>
    <row r="6" spans="1:2" x14ac:dyDescent="0.4">
      <c r="A6" s="141" t="s">
        <v>795</v>
      </c>
      <c r="B6" s="123" t="s">
        <v>796</v>
      </c>
    </row>
    <row r="7" spans="1:2" x14ac:dyDescent="0.4">
      <c r="A7" s="141" t="s">
        <v>797</v>
      </c>
      <c r="B7" s="123" t="s">
        <v>798</v>
      </c>
    </row>
    <row r="8" spans="1:2" x14ac:dyDescent="0.4">
      <c r="A8" s="142" t="s">
        <v>799</v>
      </c>
      <c r="B8" s="143" t="s">
        <v>800</v>
      </c>
    </row>
    <row r="9" spans="1:2" x14ac:dyDescent="0.4">
      <c r="A9" s="142" t="s">
        <v>801</v>
      </c>
      <c r="B9" s="143" t="s">
        <v>802</v>
      </c>
    </row>
    <row r="10" spans="1:2" x14ac:dyDescent="0.4">
      <c r="A10" s="142" t="s">
        <v>803</v>
      </c>
      <c r="B10" s="143" t="s">
        <v>804</v>
      </c>
    </row>
    <row r="11" spans="1:2" x14ac:dyDescent="0.4">
      <c r="A11" s="144" t="s">
        <v>805</v>
      </c>
      <c r="B11" s="145" t="s">
        <v>806</v>
      </c>
    </row>
    <row r="12" spans="1:2" x14ac:dyDescent="0.4">
      <c r="A12" s="144" t="s">
        <v>807</v>
      </c>
      <c r="B12" s="145" t="s">
        <v>808</v>
      </c>
    </row>
    <row r="13" spans="1:2" x14ac:dyDescent="0.4">
      <c r="A13" s="146" t="s">
        <v>809</v>
      </c>
      <c r="B13" s="147" t="s">
        <v>810</v>
      </c>
    </row>
    <row r="14" spans="1:2" x14ac:dyDescent="0.4">
      <c r="A14" s="146" t="s">
        <v>811</v>
      </c>
      <c r="B14" s="147" t="s">
        <v>812</v>
      </c>
    </row>
    <row r="15" spans="1:2" x14ac:dyDescent="0.4">
      <c r="A15" s="141" t="s">
        <v>813</v>
      </c>
      <c r="B15" s="123" t="s">
        <v>814</v>
      </c>
    </row>
    <row r="16" spans="1:2" x14ac:dyDescent="0.4">
      <c r="A16" s="141" t="s">
        <v>815</v>
      </c>
      <c r="B16" s="123" t="s">
        <v>816</v>
      </c>
    </row>
    <row r="17" spans="1:2" x14ac:dyDescent="0.4">
      <c r="A17" s="141" t="s">
        <v>817</v>
      </c>
      <c r="B17" s="123" t="s">
        <v>818</v>
      </c>
    </row>
    <row r="18" spans="1:2" x14ac:dyDescent="0.4">
      <c r="A18" s="142" t="s">
        <v>819</v>
      </c>
      <c r="B18" s="143" t="s">
        <v>820</v>
      </c>
    </row>
    <row r="19" spans="1:2" x14ac:dyDescent="0.4">
      <c r="A19" s="141" t="s">
        <v>821</v>
      </c>
      <c r="B19" s="123" t="s">
        <v>822</v>
      </c>
    </row>
    <row r="20" spans="1:2" ht="16.75" x14ac:dyDescent="0.45">
      <c r="A20" s="148" t="s">
        <v>89</v>
      </c>
      <c r="B20" s="143" t="s">
        <v>823</v>
      </c>
    </row>
    <row r="21" spans="1:2" ht="16.75" x14ac:dyDescent="0.45">
      <c r="A21" s="149" t="s">
        <v>824</v>
      </c>
      <c r="B21" s="150" t="s">
        <v>825</v>
      </c>
    </row>
  </sheetData>
  <phoneticPr fontId="2" type="noConversion"/>
  <pageMargins left="0.75" right="0.75" top="1" bottom="1" header="0.5" footer="0.5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M14"/>
  <sheetViews>
    <sheetView workbookViewId="0">
      <selection activeCell="C13" sqref="C13"/>
    </sheetView>
  </sheetViews>
  <sheetFormatPr defaultColWidth="8.7109375" defaultRowHeight="16.75" x14ac:dyDescent="0.45"/>
  <cols>
    <col min="1" max="1" width="8.140625" style="2" customWidth="1"/>
    <col min="2" max="2" width="11.140625" style="2" customWidth="1"/>
    <col min="3" max="3" width="6.35546875" style="2" customWidth="1"/>
    <col min="4" max="4" width="5.35546875" style="2" customWidth="1"/>
    <col min="5" max="8" width="8.7109375" style="2"/>
    <col min="9" max="9" width="6.85546875" style="2" customWidth="1"/>
    <col min="10" max="10" width="9.7109375" style="2" customWidth="1"/>
    <col min="11" max="11" width="6.35546875" style="2" customWidth="1"/>
    <col min="12" max="16384" width="8.7109375" style="2"/>
  </cols>
  <sheetData>
    <row r="1" spans="1:13" x14ac:dyDescent="0.45">
      <c r="A1" s="4" t="s">
        <v>307</v>
      </c>
      <c r="B1" s="4" t="s">
        <v>325</v>
      </c>
      <c r="C1" s="1" t="s">
        <v>154</v>
      </c>
      <c r="I1" s="4" t="s">
        <v>307</v>
      </c>
      <c r="J1" s="4" t="s">
        <v>325</v>
      </c>
      <c r="K1" s="1" t="s">
        <v>154</v>
      </c>
    </row>
    <row r="2" spans="1:13" x14ac:dyDescent="0.45">
      <c r="A2" s="2">
        <v>1001</v>
      </c>
      <c r="B2" s="2">
        <v>3</v>
      </c>
      <c r="C2" s="2">
        <v>1</v>
      </c>
      <c r="D2" s="2" t="s">
        <v>182</v>
      </c>
      <c r="I2" s="2">
        <v>1001</v>
      </c>
      <c r="J2" s="2">
        <v>3</v>
      </c>
      <c r="K2" s="2">
        <v>1</v>
      </c>
      <c r="L2" s="2" t="s">
        <v>182</v>
      </c>
    </row>
    <row r="3" spans="1:13" x14ac:dyDescent="0.45">
      <c r="A3" s="2">
        <v>1002</v>
      </c>
      <c r="B3" s="2">
        <v>3</v>
      </c>
      <c r="C3" s="2">
        <v>2</v>
      </c>
      <c r="I3" s="2">
        <v>1002</v>
      </c>
      <c r="J3" s="2">
        <v>3</v>
      </c>
      <c r="K3" s="2">
        <v>2</v>
      </c>
    </row>
    <row r="4" spans="1:13" x14ac:dyDescent="0.45">
      <c r="A4" s="2">
        <v>1003</v>
      </c>
      <c r="B4" s="2">
        <v>1</v>
      </c>
      <c r="C4" s="2">
        <v>2</v>
      </c>
      <c r="E4" s="2" t="s">
        <v>326</v>
      </c>
      <c r="I4" s="2">
        <v>1003</v>
      </c>
      <c r="J4" s="2">
        <v>1</v>
      </c>
      <c r="K4" s="2">
        <v>2</v>
      </c>
      <c r="M4" s="2" t="s">
        <v>326</v>
      </c>
    </row>
    <row r="5" spans="1:13" x14ac:dyDescent="0.45">
      <c r="A5" s="2">
        <v>1004</v>
      </c>
      <c r="B5" s="2">
        <v>2</v>
      </c>
      <c r="C5" s="2">
        <v>1</v>
      </c>
      <c r="E5" s="2" t="s">
        <v>327</v>
      </c>
      <c r="I5" s="2">
        <v>1004</v>
      </c>
      <c r="J5" s="2">
        <v>2</v>
      </c>
      <c r="K5" s="2">
        <v>1</v>
      </c>
      <c r="M5" s="2" t="s">
        <v>327</v>
      </c>
    </row>
    <row r="6" spans="1:13" x14ac:dyDescent="0.45">
      <c r="A6" s="2">
        <v>1005</v>
      </c>
      <c r="B6" s="2">
        <v>3</v>
      </c>
      <c r="C6" s="2">
        <v>2</v>
      </c>
      <c r="E6" s="2" t="s">
        <v>328</v>
      </c>
      <c r="I6" s="2">
        <v>1005</v>
      </c>
      <c r="J6" s="2">
        <v>3</v>
      </c>
      <c r="K6" s="2">
        <v>2</v>
      </c>
      <c r="M6" s="2" t="s">
        <v>328</v>
      </c>
    </row>
    <row r="7" spans="1:13" x14ac:dyDescent="0.45">
      <c r="A7" s="2">
        <v>1006</v>
      </c>
      <c r="B7" s="2">
        <v>1</v>
      </c>
      <c r="C7" s="2">
        <v>2</v>
      </c>
      <c r="E7" s="2" t="s">
        <v>329</v>
      </c>
      <c r="I7" s="2">
        <v>1006</v>
      </c>
      <c r="J7" s="2">
        <v>1</v>
      </c>
      <c r="K7" s="2">
        <v>2</v>
      </c>
      <c r="M7" s="2" t="s">
        <v>329</v>
      </c>
    </row>
    <row r="8" spans="1:13" x14ac:dyDescent="0.45">
      <c r="A8" s="2">
        <v>1007</v>
      </c>
      <c r="B8" s="2">
        <v>3</v>
      </c>
      <c r="C8" s="2">
        <v>2</v>
      </c>
      <c r="E8" s="2" t="s">
        <v>330</v>
      </c>
      <c r="I8" s="2">
        <v>1007</v>
      </c>
      <c r="J8" s="2">
        <v>3</v>
      </c>
      <c r="K8" s="2">
        <v>2</v>
      </c>
      <c r="M8" s="2" t="s">
        <v>330</v>
      </c>
    </row>
    <row r="9" spans="1:13" x14ac:dyDescent="0.45">
      <c r="A9" s="2">
        <v>1008</v>
      </c>
      <c r="B9" s="2">
        <v>3</v>
      </c>
      <c r="C9" s="2">
        <v>1</v>
      </c>
      <c r="I9" s="2">
        <v>1008</v>
      </c>
      <c r="J9" s="2">
        <v>3</v>
      </c>
      <c r="K9" s="2">
        <v>1</v>
      </c>
    </row>
    <row r="10" spans="1:13" x14ac:dyDescent="0.45">
      <c r="A10" s="2">
        <v>1009</v>
      </c>
      <c r="B10" s="2">
        <v>2</v>
      </c>
      <c r="C10" s="2">
        <v>2</v>
      </c>
      <c r="I10" s="2">
        <v>1009</v>
      </c>
      <c r="J10" s="2">
        <v>2</v>
      </c>
      <c r="K10" s="2">
        <v>2</v>
      </c>
    </row>
    <row r="11" spans="1:13" x14ac:dyDescent="0.45">
      <c r="A11" s="2">
        <v>1010</v>
      </c>
      <c r="B11" s="2">
        <v>4</v>
      </c>
      <c r="C11" s="2">
        <v>2</v>
      </c>
      <c r="I11" s="2">
        <v>1010</v>
      </c>
      <c r="J11" s="2">
        <v>4</v>
      </c>
      <c r="K11" s="2">
        <v>2</v>
      </c>
    </row>
    <row r="13" spans="1:13" x14ac:dyDescent="0.45">
      <c r="A13" s="78" t="s">
        <v>331</v>
      </c>
      <c r="C13" s="2">
        <f>_xlfn.MODE.SNGL(B2:B11)</f>
        <v>3</v>
      </c>
      <c r="D13" s="2" t="s">
        <v>332</v>
      </c>
      <c r="I13" s="78" t="s">
        <v>331</v>
      </c>
    </row>
    <row r="14" spans="1:13" x14ac:dyDescent="0.45">
      <c r="A14" s="2" t="s">
        <v>183</v>
      </c>
      <c r="C14" s="2">
        <f>_xlfn.MODE.SNGL(C2:C11)</f>
        <v>2</v>
      </c>
      <c r="D14" s="2" t="s">
        <v>333</v>
      </c>
      <c r="I14" s="2" t="s">
        <v>183</v>
      </c>
    </row>
  </sheetData>
  <phoneticPr fontId="2" type="noConversion"/>
  <pageMargins left="0.75" right="0.75" top="1" bottom="1" header="0.5" footer="0.5"/>
  <pageSetup paperSize="9" orientation="portrait" horizontalDpi="360" verticalDpi="36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T5"/>
  <sheetViews>
    <sheetView workbookViewId="0">
      <selection activeCell="M1" sqref="H1:M1048576"/>
    </sheetView>
  </sheetViews>
  <sheetFormatPr defaultColWidth="8.7109375" defaultRowHeight="16.75" x14ac:dyDescent="0.45"/>
  <cols>
    <col min="1" max="1" width="6.640625" style="2" customWidth="1"/>
    <col min="2" max="7" width="5.640625" style="2" customWidth="1"/>
    <col min="8" max="13" width="4.2109375" style="2" customWidth="1"/>
    <col min="14" max="14" width="6.640625" style="2" customWidth="1"/>
    <col min="15" max="20" width="5.640625" style="2" customWidth="1"/>
    <col min="21" max="16384" width="8.7109375" style="2"/>
  </cols>
  <sheetData>
    <row r="1" spans="1:20" x14ac:dyDescent="0.45">
      <c r="A1" s="2">
        <v>10</v>
      </c>
      <c r="B1" s="2">
        <v>3</v>
      </c>
      <c r="C1" s="2">
        <v>4</v>
      </c>
      <c r="D1" s="2">
        <v>5</v>
      </c>
      <c r="E1" s="2">
        <v>8</v>
      </c>
      <c r="F1" s="2">
        <v>12</v>
      </c>
      <c r="G1" s="2">
        <v>7</v>
      </c>
      <c r="N1" s="2">
        <v>10</v>
      </c>
      <c r="O1" s="2">
        <v>3</v>
      </c>
      <c r="P1" s="2">
        <v>4</v>
      </c>
      <c r="Q1" s="2">
        <v>5</v>
      </c>
      <c r="R1" s="2">
        <v>8</v>
      </c>
      <c r="S1" s="2">
        <v>12</v>
      </c>
      <c r="T1" s="2">
        <v>7</v>
      </c>
    </row>
    <row r="2" spans="1:20" x14ac:dyDescent="0.45">
      <c r="A2" s="2" t="s">
        <v>359</v>
      </c>
      <c r="B2" s="2">
        <f>MEDIAN(A1:G1)</f>
        <v>7</v>
      </c>
      <c r="C2" s="2" t="s">
        <v>360</v>
      </c>
      <c r="N2" s="2" t="s">
        <v>359</v>
      </c>
    </row>
    <row r="4" spans="1:20" x14ac:dyDescent="0.45">
      <c r="A4" s="2">
        <v>3</v>
      </c>
      <c r="B4" s="2">
        <v>4</v>
      </c>
      <c r="C4" s="84">
        <v>5</v>
      </c>
      <c r="D4" s="2">
        <v>8</v>
      </c>
      <c r="E4" s="2">
        <v>12</v>
      </c>
      <c r="F4" s="2">
        <v>7</v>
      </c>
      <c r="N4" s="2">
        <v>3</v>
      </c>
      <c r="O4" s="2">
        <v>4</v>
      </c>
      <c r="P4" s="84">
        <v>5</v>
      </c>
      <c r="Q4" s="2">
        <v>8</v>
      </c>
      <c r="R4" s="2">
        <v>12</v>
      </c>
      <c r="S4" s="2">
        <v>7</v>
      </c>
    </row>
    <row r="5" spans="1:20" x14ac:dyDescent="0.45">
      <c r="A5" s="2" t="s">
        <v>359</v>
      </c>
      <c r="B5" s="2">
        <f>MEDIAN(A4:F4)</f>
        <v>6</v>
      </c>
      <c r="C5" s="2" t="s">
        <v>361</v>
      </c>
      <c r="N5" s="2" t="s">
        <v>359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T12"/>
  <sheetViews>
    <sheetView workbookViewId="0">
      <selection activeCell="M1" sqref="H1:M1048576"/>
    </sheetView>
  </sheetViews>
  <sheetFormatPr defaultColWidth="8.7109375" defaultRowHeight="16.75" x14ac:dyDescent="0.45"/>
  <cols>
    <col min="1" max="1" width="7.35546875" style="2" bestFit="1" customWidth="1"/>
    <col min="2" max="2" width="7.7109375" style="2" customWidth="1"/>
    <col min="3" max="3" width="5.640625" style="2" customWidth="1"/>
    <col min="4" max="4" width="6.5" style="2" customWidth="1"/>
    <col min="5" max="7" width="5.640625" style="2" customWidth="1"/>
    <col min="8" max="13" width="4.7109375" style="2" customWidth="1"/>
    <col min="14" max="14" width="7.35546875" style="2" bestFit="1" customWidth="1"/>
    <col min="15" max="15" width="7.7109375" style="2" customWidth="1"/>
    <col min="16" max="16" width="5.640625" style="2" customWidth="1"/>
    <col min="17" max="17" width="6.5" style="2" customWidth="1"/>
    <col min="18" max="20" width="5.640625" style="2" customWidth="1"/>
    <col min="21" max="16384" width="8.7109375" style="2"/>
  </cols>
  <sheetData>
    <row r="1" spans="1:20" x14ac:dyDescent="0.45">
      <c r="A1" s="2">
        <v>3</v>
      </c>
      <c r="B1" s="2">
        <v>4</v>
      </c>
      <c r="C1" s="2">
        <v>5</v>
      </c>
      <c r="D1" s="2">
        <v>8</v>
      </c>
      <c r="E1" s="2">
        <v>7</v>
      </c>
      <c r="F1" s="2">
        <v>12</v>
      </c>
      <c r="G1" s="2">
        <v>90</v>
      </c>
      <c r="N1" s="2">
        <v>3</v>
      </c>
      <c r="O1" s="2">
        <v>4</v>
      </c>
      <c r="P1" s="2">
        <v>5</v>
      </c>
      <c r="Q1" s="2">
        <v>8</v>
      </c>
      <c r="R1" s="2">
        <v>7</v>
      </c>
      <c r="S1" s="2">
        <v>12</v>
      </c>
      <c r="T1" s="2">
        <v>90</v>
      </c>
    </row>
    <row r="3" spans="1:20" x14ac:dyDescent="0.45">
      <c r="A3" s="2" t="s">
        <v>362</v>
      </c>
      <c r="B3" s="2">
        <f>MEDIAN(A1:G1)</f>
        <v>7</v>
      </c>
      <c r="C3" s="2" t="s">
        <v>363</v>
      </c>
      <c r="N3" s="2" t="s">
        <v>359</v>
      </c>
      <c r="P3" s="2" t="s">
        <v>363</v>
      </c>
    </row>
    <row r="4" spans="1:20" x14ac:dyDescent="0.45">
      <c r="A4" s="2" t="s">
        <v>364</v>
      </c>
      <c r="B4" s="85">
        <f>AVERAGE(A1:G1)</f>
        <v>18.428571428571427</v>
      </c>
      <c r="C4" s="78" t="s">
        <v>365</v>
      </c>
      <c r="N4" s="2" t="s">
        <v>364</v>
      </c>
      <c r="O4" s="85"/>
      <c r="P4" s="78" t="s">
        <v>365</v>
      </c>
    </row>
    <row r="6" spans="1:20" x14ac:dyDescent="0.45">
      <c r="A6" s="2">
        <v>3</v>
      </c>
      <c r="B6" s="2">
        <v>4</v>
      </c>
      <c r="C6" s="2">
        <v>5</v>
      </c>
      <c r="D6" s="2">
        <v>8</v>
      </c>
      <c r="E6" s="2">
        <v>7</v>
      </c>
      <c r="F6" s="2">
        <v>12</v>
      </c>
      <c r="G6" s="2">
        <v>500</v>
      </c>
      <c r="N6" s="2">
        <v>3</v>
      </c>
      <c r="P6" s="2">
        <v>5</v>
      </c>
      <c r="Q6" s="2">
        <v>8</v>
      </c>
      <c r="R6" s="2">
        <v>7</v>
      </c>
      <c r="S6" s="2">
        <v>12</v>
      </c>
      <c r="T6" s="2">
        <v>500</v>
      </c>
    </row>
    <row r="7" spans="1:20" x14ac:dyDescent="0.45">
      <c r="A7" s="2" t="s">
        <v>359</v>
      </c>
      <c r="B7" s="2">
        <f>MEDIAN(A6:G6)</f>
        <v>7</v>
      </c>
      <c r="C7" s="2" t="s">
        <v>366</v>
      </c>
      <c r="N7" s="2" t="s">
        <v>359</v>
      </c>
      <c r="P7" s="2" t="s">
        <v>366</v>
      </c>
    </row>
    <row r="8" spans="1:20" x14ac:dyDescent="0.45">
      <c r="A8" s="2" t="s">
        <v>364</v>
      </c>
      <c r="B8" s="2">
        <f>AVERAGE(A6:G6)</f>
        <v>77</v>
      </c>
      <c r="C8" s="78" t="s">
        <v>367</v>
      </c>
      <c r="N8" s="2" t="s">
        <v>364</v>
      </c>
      <c r="P8" s="78" t="s">
        <v>367</v>
      </c>
    </row>
    <row r="10" spans="1:20" x14ac:dyDescent="0.45">
      <c r="A10" s="2">
        <v>-200</v>
      </c>
      <c r="B10" s="2">
        <v>4</v>
      </c>
      <c r="C10" s="2">
        <v>5</v>
      </c>
      <c r="D10" s="2">
        <v>8</v>
      </c>
      <c r="E10" s="2">
        <v>7</v>
      </c>
      <c r="F10" s="2">
        <v>12</v>
      </c>
      <c r="G10" s="2">
        <v>500</v>
      </c>
      <c r="N10" s="2">
        <v>-200</v>
      </c>
      <c r="P10" s="2">
        <v>5</v>
      </c>
      <c r="Q10" s="2">
        <v>8</v>
      </c>
      <c r="R10" s="2">
        <v>7</v>
      </c>
      <c r="S10" s="2">
        <v>12</v>
      </c>
      <c r="T10" s="2">
        <v>500</v>
      </c>
    </row>
    <row r="11" spans="1:20" x14ac:dyDescent="0.45">
      <c r="A11" s="2" t="s">
        <v>359</v>
      </c>
      <c r="B11" s="2">
        <f>MEDIAN(A10:G10)</f>
        <v>7</v>
      </c>
      <c r="C11" s="2" t="s">
        <v>368</v>
      </c>
      <c r="N11" s="2" t="s">
        <v>359</v>
      </c>
      <c r="P11" s="2" t="s">
        <v>368</v>
      </c>
    </row>
    <row r="12" spans="1:20" x14ac:dyDescent="0.45">
      <c r="A12" s="2" t="s">
        <v>364</v>
      </c>
      <c r="B12" s="2">
        <f>AVERAGE(A10:G10)</f>
        <v>48</v>
      </c>
      <c r="C12" s="78" t="s">
        <v>369</v>
      </c>
      <c r="N12" s="2" t="s">
        <v>364</v>
      </c>
      <c r="P12" s="78" t="s">
        <v>369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M16"/>
  <sheetViews>
    <sheetView workbookViewId="0">
      <selection activeCell="I1" sqref="I1:M1048576"/>
    </sheetView>
  </sheetViews>
  <sheetFormatPr defaultColWidth="8.7109375" defaultRowHeight="16.75" x14ac:dyDescent="0.45"/>
  <cols>
    <col min="1" max="1" width="5.5" style="2" customWidth="1"/>
    <col min="2" max="2" width="9.7109375" style="2" customWidth="1"/>
    <col min="3" max="4" width="10.5" style="2" bestFit="1" customWidth="1"/>
    <col min="5" max="5" width="9.140625" style="2" bestFit="1" customWidth="1"/>
    <col min="6" max="8" width="8.7109375" style="2"/>
    <col min="9" max="9" width="5.5" style="2" customWidth="1"/>
    <col min="10" max="10" width="9.7109375" style="2" customWidth="1"/>
    <col min="11" max="12" width="10.5" style="2" bestFit="1" customWidth="1"/>
    <col min="13" max="13" width="9.140625" style="2" bestFit="1" customWidth="1"/>
    <col min="14" max="16384" width="8.7109375" style="2"/>
  </cols>
  <sheetData>
    <row r="1" spans="1:13" ht="33.75" customHeight="1" x14ac:dyDescent="0.45">
      <c r="A1" s="4" t="s">
        <v>370</v>
      </c>
      <c r="B1" s="41" t="s">
        <v>371</v>
      </c>
      <c r="C1" s="41" t="s">
        <v>372</v>
      </c>
      <c r="D1" s="41" t="s">
        <v>73</v>
      </c>
      <c r="I1" s="4" t="s">
        <v>370</v>
      </c>
      <c r="J1" s="41" t="s">
        <v>72</v>
      </c>
      <c r="K1" s="41" t="s">
        <v>372</v>
      </c>
      <c r="L1" s="41" t="s">
        <v>73</v>
      </c>
    </row>
    <row r="2" spans="1:13" x14ac:dyDescent="0.45">
      <c r="A2" s="2">
        <v>1001</v>
      </c>
      <c r="B2" s="2">
        <v>1</v>
      </c>
      <c r="C2" s="2">
        <v>2</v>
      </c>
      <c r="D2" s="2">
        <v>3</v>
      </c>
      <c r="E2" s="2" t="s">
        <v>74</v>
      </c>
      <c r="I2" s="2">
        <v>1001</v>
      </c>
      <c r="J2" s="2">
        <v>1</v>
      </c>
      <c r="K2" s="2">
        <v>2</v>
      </c>
      <c r="L2" s="2">
        <v>3</v>
      </c>
      <c r="M2" s="2" t="s">
        <v>74</v>
      </c>
    </row>
    <row r="3" spans="1:13" x14ac:dyDescent="0.45">
      <c r="A3" s="2">
        <v>1002</v>
      </c>
      <c r="B3" s="2">
        <v>1</v>
      </c>
      <c r="C3" s="2">
        <v>2</v>
      </c>
      <c r="D3" s="2">
        <v>3</v>
      </c>
      <c r="I3" s="2">
        <v>1002</v>
      </c>
      <c r="J3" s="2">
        <v>1</v>
      </c>
      <c r="K3" s="2">
        <v>2</v>
      </c>
      <c r="L3" s="2">
        <v>3</v>
      </c>
    </row>
    <row r="4" spans="1:13" x14ac:dyDescent="0.45">
      <c r="A4" s="2">
        <v>1003</v>
      </c>
      <c r="B4" s="2">
        <v>1</v>
      </c>
      <c r="C4" s="2">
        <v>3</v>
      </c>
      <c r="D4" s="2">
        <v>2</v>
      </c>
      <c r="I4" s="2">
        <v>1003</v>
      </c>
      <c r="J4" s="2">
        <v>1</v>
      </c>
      <c r="K4" s="2">
        <v>3</v>
      </c>
      <c r="L4" s="2">
        <v>2</v>
      </c>
    </row>
    <row r="5" spans="1:13" x14ac:dyDescent="0.45">
      <c r="A5" s="2">
        <v>1004</v>
      </c>
      <c r="B5" s="2">
        <v>3</v>
      </c>
      <c r="C5" s="2">
        <v>2</v>
      </c>
      <c r="D5" s="2">
        <v>1</v>
      </c>
      <c r="I5" s="2">
        <v>1004</v>
      </c>
      <c r="J5" s="2">
        <v>3</v>
      </c>
      <c r="K5" s="2">
        <v>2</v>
      </c>
      <c r="L5" s="2">
        <v>1</v>
      </c>
    </row>
    <row r="6" spans="1:13" x14ac:dyDescent="0.45">
      <c r="A6" s="2">
        <v>1005</v>
      </c>
      <c r="B6" s="2">
        <v>2</v>
      </c>
      <c r="C6" s="2">
        <v>1</v>
      </c>
      <c r="D6" s="2">
        <v>3</v>
      </c>
      <c r="I6" s="2">
        <v>1005</v>
      </c>
      <c r="J6" s="2">
        <v>2</v>
      </c>
      <c r="K6" s="2">
        <v>1</v>
      </c>
      <c r="L6" s="2">
        <v>3</v>
      </c>
    </row>
    <row r="7" spans="1:13" x14ac:dyDescent="0.45">
      <c r="A7" s="2">
        <v>1006</v>
      </c>
      <c r="B7" s="2">
        <v>1</v>
      </c>
      <c r="C7" s="2">
        <v>3</v>
      </c>
      <c r="D7" s="2">
        <v>2</v>
      </c>
      <c r="I7" s="2">
        <v>1006</v>
      </c>
      <c r="J7" s="2">
        <v>1</v>
      </c>
      <c r="K7" s="2">
        <v>3</v>
      </c>
      <c r="L7" s="2">
        <v>2</v>
      </c>
    </row>
    <row r="8" spans="1:13" x14ac:dyDescent="0.45">
      <c r="A8" s="2">
        <v>1007</v>
      </c>
      <c r="B8" s="2">
        <v>1</v>
      </c>
      <c r="C8" s="2">
        <v>3</v>
      </c>
      <c r="D8" s="2">
        <v>2</v>
      </c>
      <c r="I8" s="2">
        <v>1007</v>
      </c>
      <c r="J8" s="2">
        <v>1</v>
      </c>
      <c r="K8" s="2">
        <v>3</v>
      </c>
      <c r="L8" s="2">
        <v>2</v>
      </c>
    </row>
    <row r="9" spans="1:13" x14ac:dyDescent="0.45">
      <c r="A9" s="2">
        <v>1008</v>
      </c>
      <c r="B9" s="2">
        <v>3</v>
      </c>
      <c r="C9" s="2">
        <v>1</v>
      </c>
      <c r="D9" s="2">
        <v>2</v>
      </c>
      <c r="I9" s="2">
        <v>1008</v>
      </c>
      <c r="J9" s="2">
        <v>3</v>
      </c>
      <c r="K9" s="2">
        <v>1</v>
      </c>
      <c r="L9" s="2">
        <v>2</v>
      </c>
    </row>
    <row r="10" spans="1:13" x14ac:dyDescent="0.45">
      <c r="A10" s="2">
        <v>1009</v>
      </c>
      <c r="B10" s="2">
        <v>1</v>
      </c>
      <c r="C10" s="2">
        <v>3</v>
      </c>
      <c r="D10" s="2">
        <v>2</v>
      </c>
      <c r="I10" s="2">
        <v>1009</v>
      </c>
      <c r="J10" s="2">
        <v>1</v>
      </c>
      <c r="K10" s="2">
        <v>3</v>
      </c>
      <c r="L10" s="2">
        <v>2</v>
      </c>
    </row>
    <row r="11" spans="1:13" x14ac:dyDescent="0.45">
      <c r="A11" s="2">
        <v>1010</v>
      </c>
      <c r="B11" s="2">
        <v>1</v>
      </c>
      <c r="C11" s="2">
        <v>3</v>
      </c>
      <c r="D11" s="2">
        <v>2</v>
      </c>
      <c r="I11" s="2">
        <v>1010</v>
      </c>
      <c r="J11" s="2">
        <v>1</v>
      </c>
      <c r="K11" s="2">
        <v>3</v>
      </c>
      <c r="L11" s="2">
        <v>2</v>
      </c>
    </row>
    <row r="13" spans="1:13" x14ac:dyDescent="0.45">
      <c r="A13" s="2" t="s">
        <v>373</v>
      </c>
      <c r="I13" s="2" t="s">
        <v>373</v>
      </c>
    </row>
    <row r="14" spans="1:13" x14ac:dyDescent="0.45">
      <c r="A14" s="2" t="s">
        <v>374</v>
      </c>
      <c r="B14" s="2">
        <f>MEDIAN(B2:B11)</f>
        <v>1</v>
      </c>
      <c r="C14" s="2" t="s">
        <v>375</v>
      </c>
      <c r="I14" s="2" t="s">
        <v>75</v>
      </c>
    </row>
    <row r="15" spans="1:13" x14ac:dyDescent="0.45">
      <c r="A15" s="2" t="s">
        <v>76</v>
      </c>
      <c r="B15" s="2">
        <f>MEDIAN(C2:C11)</f>
        <v>2.5</v>
      </c>
      <c r="C15" s="2" t="s">
        <v>376</v>
      </c>
      <c r="I15" s="2" t="s">
        <v>76</v>
      </c>
    </row>
    <row r="16" spans="1:13" x14ac:dyDescent="0.45">
      <c r="A16" s="2" t="s">
        <v>77</v>
      </c>
      <c r="B16" s="2">
        <f>MEDIAN(D2:D11)</f>
        <v>2</v>
      </c>
      <c r="C16" s="2" t="s">
        <v>377</v>
      </c>
      <c r="I16" s="2" t="s">
        <v>77</v>
      </c>
    </row>
  </sheetData>
  <phoneticPr fontId="2" type="noConversion"/>
  <pageMargins left="0.75" right="0.75" top="1" bottom="1" header="0.5" footer="0.5"/>
  <pageSetup paperSize="9" orientation="portrait" horizontalDpi="4294967293" verticalDpi="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16"/>
  <sheetViews>
    <sheetView workbookViewId="0">
      <selection activeCell="M1" sqref="I1:M1048576"/>
    </sheetView>
  </sheetViews>
  <sheetFormatPr defaultColWidth="9" defaultRowHeight="16.75" x14ac:dyDescent="0.45"/>
  <cols>
    <col min="1" max="1" width="6.35546875" style="2" customWidth="1"/>
    <col min="2" max="2" width="6.5" style="2" customWidth="1"/>
    <col min="3" max="3" width="6.2109375" style="2" customWidth="1"/>
    <col min="4" max="4" width="7.35546875" style="2" customWidth="1"/>
    <col min="5" max="5" width="7" style="2" customWidth="1"/>
    <col min="6" max="6" width="6.2109375" style="2" customWidth="1"/>
    <col min="7" max="7" width="9.5" style="2" bestFit="1" customWidth="1"/>
    <col min="8" max="8" width="6.85546875" style="2" customWidth="1"/>
    <col min="9" max="13" width="3.640625" style="2" customWidth="1"/>
    <col min="14" max="14" width="7.140625" style="2" customWidth="1"/>
    <col min="15" max="15" width="6.5" style="2" customWidth="1"/>
    <col min="16" max="16" width="6.2109375" style="2" customWidth="1"/>
    <col min="17" max="17" width="7.35546875" style="2" customWidth="1"/>
    <col min="18" max="18" width="7" style="2" customWidth="1"/>
    <col min="19" max="19" width="9.2109375" style="2" customWidth="1"/>
    <col min="20" max="20" width="9.5" style="2" bestFit="1" customWidth="1"/>
    <col min="21" max="16384" width="9" style="2"/>
  </cols>
  <sheetData>
    <row r="1" spans="1:21" x14ac:dyDescent="0.45">
      <c r="A1" s="2">
        <v>60</v>
      </c>
      <c r="B1" s="2">
        <v>80</v>
      </c>
      <c r="C1" s="2">
        <v>78</v>
      </c>
      <c r="D1" s="2">
        <v>70</v>
      </c>
      <c r="E1" s="2">
        <v>80</v>
      </c>
      <c r="F1" s="2">
        <v>80</v>
      </c>
      <c r="G1" s="2">
        <v>54</v>
      </c>
      <c r="H1" s="2">
        <v>78</v>
      </c>
      <c r="N1" s="2">
        <v>60</v>
      </c>
      <c r="O1" s="2">
        <v>80</v>
      </c>
      <c r="P1" s="2">
        <v>78</v>
      </c>
      <c r="Q1" s="2">
        <v>70</v>
      </c>
      <c r="R1" s="2">
        <v>80</v>
      </c>
      <c r="S1" s="2">
        <v>80</v>
      </c>
      <c r="T1" s="2">
        <v>54</v>
      </c>
      <c r="U1" s="2">
        <v>78</v>
      </c>
    </row>
    <row r="2" spans="1:21" x14ac:dyDescent="0.45">
      <c r="A2" s="2">
        <v>85</v>
      </c>
      <c r="B2" s="2">
        <v>88</v>
      </c>
      <c r="C2" s="2">
        <v>85</v>
      </c>
      <c r="D2" s="2">
        <v>85</v>
      </c>
      <c r="E2" s="2">
        <v>80</v>
      </c>
      <c r="F2" s="2">
        <v>85</v>
      </c>
      <c r="G2" s="2">
        <v>56</v>
      </c>
      <c r="H2" s="2">
        <v>82</v>
      </c>
      <c r="N2" s="2">
        <v>85</v>
      </c>
      <c r="O2" s="2">
        <v>88</v>
      </c>
      <c r="P2" s="2">
        <v>85</v>
      </c>
      <c r="Q2" s="2">
        <v>85</v>
      </c>
      <c r="R2" s="2">
        <v>80</v>
      </c>
      <c r="S2" s="2">
        <v>85</v>
      </c>
      <c r="T2" s="2">
        <v>56</v>
      </c>
      <c r="U2" s="2">
        <v>82</v>
      </c>
    </row>
    <row r="3" spans="1:21" x14ac:dyDescent="0.45">
      <c r="A3" s="11">
        <v>25</v>
      </c>
      <c r="B3" s="2">
        <v>85</v>
      </c>
      <c r="C3" s="2">
        <v>78</v>
      </c>
      <c r="D3" s="2">
        <v>75</v>
      </c>
      <c r="E3" s="2">
        <v>78</v>
      </c>
      <c r="F3" s="2">
        <v>82</v>
      </c>
      <c r="G3" s="2">
        <v>47</v>
      </c>
      <c r="H3" s="2">
        <v>83</v>
      </c>
      <c r="N3" s="11">
        <v>25</v>
      </c>
      <c r="O3" s="2">
        <v>85</v>
      </c>
      <c r="P3" s="2">
        <v>78</v>
      </c>
      <c r="Q3" s="2">
        <v>75</v>
      </c>
      <c r="R3" s="2">
        <v>78</v>
      </c>
      <c r="S3" s="2">
        <v>82</v>
      </c>
      <c r="T3" s="2">
        <v>47</v>
      </c>
      <c r="U3" s="2">
        <v>83</v>
      </c>
    </row>
    <row r="4" spans="1:21" x14ac:dyDescent="0.45">
      <c r="A4" s="2">
        <v>60</v>
      </c>
      <c r="B4" s="2">
        <v>80</v>
      </c>
      <c r="C4" s="2">
        <v>78</v>
      </c>
      <c r="D4" s="2">
        <v>70</v>
      </c>
      <c r="E4" s="2">
        <v>82</v>
      </c>
      <c r="F4" s="2">
        <v>78</v>
      </c>
      <c r="G4" s="2">
        <v>60</v>
      </c>
      <c r="H4" s="2">
        <v>75</v>
      </c>
      <c r="N4" s="2">
        <v>60</v>
      </c>
      <c r="O4" s="2">
        <v>80</v>
      </c>
      <c r="P4" s="2">
        <v>78</v>
      </c>
      <c r="Q4" s="2">
        <v>70</v>
      </c>
      <c r="R4" s="2">
        <v>82</v>
      </c>
      <c r="S4" s="2">
        <v>78</v>
      </c>
      <c r="T4" s="2">
        <v>60</v>
      </c>
      <c r="U4" s="2">
        <v>75</v>
      </c>
    </row>
    <row r="5" spans="1:21" x14ac:dyDescent="0.45">
      <c r="A5" s="2">
        <v>80</v>
      </c>
      <c r="B5" s="2">
        <v>88</v>
      </c>
      <c r="C5" s="2">
        <v>78</v>
      </c>
      <c r="D5" s="2">
        <v>83</v>
      </c>
      <c r="E5" s="2">
        <v>90</v>
      </c>
      <c r="F5" s="2">
        <v>90</v>
      </c>
      <c r="G5" s="2">
        <v>49</v>
      </c>
      <c r="H5" s="2">
        <v>82</v>
      </c>
      <c r="N5" s="2">
        <v>80</v>
      </c>
      <c r="O5" s="2">
        <v>88</v>
      </c>
      <c r="P5" s="2">
        <v>78</v>
      </c>
      <c r="Q5" s="2">
        <v>83</v>
      </c>
      <c r="R5" s="2">
        <v>90</v>
      </c>
      <c r="S5" s="2">
        <v>90</v>
      </c>
      <c r="T5" s="2">
        <v>49</v>
      </c>
      <c r="U5" s="2">
        <v>82</v>
      </c>
    </row>
    <row r="6" spans="1:21" x14ac:dyDescent="0.45">
      <c r="A6" s="2">
        <v>87</v>
      </c>
      <c r="B6" s="2">
        <v>38</v>
      </c>
      <c r="C6" s="2">
        <v>82</v>
      </c>
      <c r="D6" s="2">
        <v>88</v>
      </c>
      <c r="E6" s="2">
        <v>90</v>
      </c>
      <c r="F6" s="2">
        <v>78</v>
      </c>
      <c r="G6" s="2">
        <v>56</v>
      </c>
      <c r="H6" s="11">
        <v>93</v>
      </c>
      <c r="N6" s="2">
        <v>87</v>
      </c>
      <c r="O6" s="2">
        <v>38</v>
      </c>
      <c r="P6" s="2">
        <v>82</v>
      </c>
      <c r="Q6" s="2">
        <v>88</v>
      </c>
      <c r="R6" s="2">
        <v>90</v>
      </c>
      <c r="S6" s="2">
        <v>78</v>
      </c>
      <c r="T6" s="2">
        <v>56</v>
      </c>
      <c r="U6" s="11">
        <v>93</v>
      </c>
    </row>
    <row r="7" spans="1:21" x14ac:dyDescent="0.45">
      <c r="A7" s="2">
        <v>90</v>
      </c>
      <c r="B7" s="2">
        <v>88</v>
      </c>
      <c r="C7" s="2">
        <v>90</v>
      </c>
      <c r="D7" s="2">
        <v>82</v>
      </c>
      <c r="E7" s="2">
        <v>90</v>
      </c>
      <c r="F7" s="2">
        <v>70</v>
      </c>
      <c r="G7" s="2">
        <v>72</v>
      </c>
      <c r="H7" s="2">
        <v>75</v>
      </c>
      <c r="N7" s="2">
        <v>90</v>
      </c>
      <c r="O7" s="2">
        <v>88</v>
      </c>
      <c r="P7" s="2">
        <v>90</v>
      </c>
      <c r="Q7" s="2">
        <v>82</v>
      </c>
      <c r="R7" s="2">
        <v>90</v>
      </c>
      <c r="S7" s="2">
        <v>70</v>
      </c>
      <c r="T7" s="2">
        <v>72</v>
      </c>
      <c r="U7" s="2">
        <v>75</v>
      </c>
    </row>
    <row r="8" spans="1:21" x14ac:dyDescent="0.45">
      <c r="A8" s="2">
        <v>80</v>
      </c>
      <c r="B8" s="2">
        <v>85</v>
      </c>
      <c r="C8" s="2">
        <v>75</v>
      </c>
      <c r="D8" s="2">
        <v>80</v>
      </c>
      <c r="E8" s="2">
        <v>78</v>
      </c>
      <c r="F8" s="2">
        <v>88</v>
      </c>
      <c r="G8" s="2">
        <v>41</v>
      </c>
      <c r="H8" s="2">
        <v>70</v>
      </c>
      <c r="N8" s="2">
        <v>80</v>
      </c>
      <c r="O8" s="2">
        <v>85</v>
      </c>
      <c r="P8" s="2">
        <v>75</v>
      </c>
      <c r="Q8" s="2">
        <v>80</v>
      </c>
      <c r="R8" s="2">
        <v>78</v>
      </c>
      <c r="S8" s="2">
        <v>88</v>
      </c>
      <c r="T8" s="2">
        <v>41</v>
      </c>
      <c r="U8" s="2">
        <v>70</v>
      </c>
    </row>
    <row r="9" spans="1:21" x14ac:dyDescent="0.45">
      <c r="A9" s="2">
        <v>88</v>
      </c>
      <c r="B9" s="2">
        <v>85</v>
      </c>
      <c r="C9" s="2">
        <v>82</v>
      </c>
      <c r="D9" s="2">
        <v>85</v>
      </c>
      <c r="E9" s="2">
        <v>70</v>
      </c>
      <c r="F9" s="2">
        <v>85</v>
      </c>
      <c r="G9" s="2">
        <v>58</v>
      </c>
      <c r="H9" s="2">
        <v>83</v>
      </c>
      <c r="N9" s="2">
        <v>88</v>
      </c>
      <c r="O9" s="2">
        <v>85</v>
      </c>
      <c r="P9" s="2">
        <v>82</v>
      </c>
      <c r="Q9" s="2">
        <v>85</v>
      </c>
      <c r="R9" s="2">
        <v>70</v>
      </c>
      <c r="S9" s="2">
        <v>85</v>
      </c>
      <c r="T9" s="2">
        <v>58</v>
      </c>
      <c r="U9" s="2">
        <v>83</v>
      </c>
    </row>
    <row r="12" spans="1:21" x14ac:dyDescent="0.45">
      <c r="A12" s="4" t="s">
        <v>62</v>
      </c>
      <c r="B12" s="2">
        <f>QUARTILE($A$1:$H$9,0)</f>
        <v>25</v>
      </c>
      <c r="C12" s="9" t="s">
        <v>66</v>
      </c>
      <c r="G12" s="4" t="s">
        <v>63</v>
      </c>
      <c r="H12" s="2">
        <f>B16-B12</f>
        <v>68</v>
      </c>
      <c r="N12" s="4" t="s">
        <v>62</v>
      </c>
      <c r="P12" s="9"/>
      <c r="T12" s="4" t="s">
        <v>63</v>
      </c>
    </row>
    <row r="13" spans="1:21" ht="19.3" x14ac:dyDescent="0.6">
      <c r="A13" s="4" t="s">
        <v>178</v>
      </c>
      <c r="B13" s="2">
        <f>QUARTILE($A$1:$H$9,1)</f>
        <v>74.25</v>
      </c>
      <c r="C13" s="9" t="s">
        <v>67</v>
      </c>
      <c r="G13" s="4" t="s">
        <v>64</v>
      </c>
      <c r="H13" s="2">
        <f>(B15-B13)/2</f>
        <v>5.375</v>
      </c>
      <c r="N13" s="4" t="s">
        <v>178</v>
      </c>
      <c r="P13" s="9"/>
      <c r="T13" s="4" t="s">
        <v>64</v>
      </c>
    </row>
    <row r="14" spans="1:21" ht="19.3" x14ac:dyDescent="0.6">
      <c r="A14" s="4" t="s">
        <v>179</v>
      </c>
      <c r="B14" s="2">
        <f>QUARTILE($A$1:$H$9,2)</f>
        <v>80</v>
      </c>
      <c r="C14" s="9" t="s">
        <v>68</v>
      </c>
      <c r="N14" s="4" t="s">
        <v>179</v>
      </c>
      <c r="P14" s="9"/>
    </row>
    <row r="15" spans="1:21" ht="19.3" x14ac:dyDescent="0.6">
      <c r="A15" s="4" t="s">
        <v>180</v>
      </c>
      <c r="B15" s="2">
        <f>QUARTILE($A$1:$H$9,3)</f>
        <v>85</v>
      </c>
      <c r="C15" s="9" t="s">
        <v>69</v>
      </c>
      <c r="N15" s="4" t="s">
        <v>180</v>
      </c>
      <c r="P15" s="9"/>
    </row>
    <row r="16" spans="1:21" x14ac:dyDescent="0.45">
      <c r="A16" s="4" t="s">
        <v>65</v>
      </c>
      <c r="B16" s="2">
        <f>QUARTILE($A$1:$H$9,4)</f>
        <v>93</v>
      </c>
      <c r="C16" s="9" t="s">
        <v>70</v>
      </c>
      <c r="N16" s="4" t="s">
        <v>65</v>
      </c>
      <c r="P16" s="9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16"/>
  <sheetViews>
    <sheetView workbookViewId="0">
      <selection activeCell="N1" sqref="N1:U1048576"/>
    </sheetView>
  </sheetViews>
  <sheetFormatPr defaultColWidth="9" defaultRowHeight="16.75" x14ac:dyDescent="0.45"/>
  <cols>
    <col min="1" max="2" width="5.7109375" style="57" customWidth="1"/>
    <col min="3" max="3" width="6.640625" style="57" bestFit="1" customWidth="1"/>
    <col min="4" max="5" width="5.7109375" style="57" customWidth="1"/>
    <col min="6" max="6" width="9.7109375" style="57" customWidth="1"/>
    <col min="7" max="8" width="5.7109375" style="57" customWidth="1"/>
    <col min="9" max="9" width="6.140625" style="57" customWidth="1"/>
    <col min="10" max="13" width="9" style="57"/>
    <col min="14" max="21" width="5.7109375" style="57" customWidth="1"/>
    <col min="22" max="16384" width="9" style="57"/>
  </cols>
  <sheetData>
    <row r="1" spans="1:21" x14ac:dyDescent="0.45">
      <c r="A1" s="57">
        <v>60</v>
      </c>
      <c r="B1" s="57">
        <v>80</v>
      </c>
      <c r="C1" s="57">
        <v>78</v>
      </c>
      <c r="D1" s="57">
        <v>70</v>
      </c>
      <c r="E1" s="57">
        <v>80</v>
      </c>
      <c r="F1" s="57">
        <v>80</v>
      </c>
      <c r="G1" s="57">
        <v>54</v>
      </c>
      <c r="H1" s="57">
        <v>78</v>
      </c>
      <c r="N1" s="57">
        <v>60</v>
      </c>
      <c r="O1" s="57">
        <v>80</v>
      </c>
      <c r="P1" s="57">
        <v>78</v>
      </c>
      <c r="Q1" s="57">
        <v>70</v>
      </c>
      <c r="R1" s="57">
        <v>80</v>
      </c>
      <c r="S1" s="57">
        <v>80</v>
      </c>
      <c r="T1" s="57">
        <v>54</v>
      </c>
      <c r="U1" s="57">
        <v>78</v>
      </c>
    </row>
    <row r="2" spans="1:21" x14ac:dyDescent="0.45">
      <c r="A2" s="57">
        <v>85</v>
      </c>
      <c r="B2" s="57">
        <v>88</v>
      </c>
      <c r="C2" s="57">
        <v>85</v>
      </c>
      <c r="D2" s="57">
        <v>85</v>
      </c>
      <c r="E2" s="57">
        <v>80</v>
      </c>
      <c r="F2" s="57">
        <v>85</v>
      </c>
      <c r="G2" s="57">
        <v>56</v>
      </c>
      <c r="H2" s="57">
        <v>82</v>
      </c>
      <c r="N2" s="57">
        <v>85</v>
      </c>
      <c r="O2" s="57">
        <v>88</v>
      </c>
      <c r="P2" s="57">
        <v>85</v>
      </c>
      <c r="Q2" s="57">
        <v>85</v>
      </c>
      <c r="R2" s="57">
        <v>80</v>
      </c>
      <c r="S2" s="57">
        <v>85</v>
      </c>
      <c r="T2" s="57">
        <v>56</v>
      </c>
      <c r="U2" s="57">
        <v>82</v>
      </c>
    </row>
    <row r="3" spans="1:21" x14ac:dyDescent="0.45">
      <c r="A3" s="57">
        <v>25</v>
      </c>
      <c r="B3" s="57">
        <v>85</v>
      </c>
      <c r="C3" s="57">
        <v>78</v>
      </c>
      <c r="D3" s="57">
        <v>75</v>
      </c>
      <c r="E3" s="57">
        <v>78</v>
      </c>
      <c r="F3" s="57">
        <v>82</v>
      </c>
      <c r="G3" s="57">
        <v>47</v>
      </c>
      <c r="H3" s="57">
        <v>83</v>
      </c>
      <c r="N3" s="57">
        <v>25</v>
      </c>
      <c r="O3" s="57">
        <v>85</v>
      </c>
      <c r="P3" s="57">
        <v>78</v>
      </c>
      <c r="Q3" s="57">
        <v>75</v>
      </c>
      <c r="R3" s="57">
        <v>78</v>
      </c>
      <c r="S3" s="57">
        <v>82</v>
      </c>
      <c r="T3" s="57">
        <v>47</v>
      </c>
      <c r="U3" s="57">
        <v>83</v>
      </c>
    </row>
    <row r="4" spans="1:21" x14ac:dyDescent="0.45">
      <c r="A4" s="57">
        <v>60</v>
      </c>
      <c r="B4" s="57">
        <v>80</v>
      </c>
      <c r="C4" s="57">
        <v>78</v>
      </c>
      <c r="D4" s="57">
        <v>70</v>
      </c>
      <c r="E4" s="57">
        <v>82</v>
      </c>
      <c r="F4" s="57">
        <v>78</v>
      </c>
      <c r="G4" s="57">
        <v>60</v>
      </c>
      <c r="H4" s="57">
        <v>75</v>
      </c>
      <c r="N4" s="57">
        <v>60</v>
      </c>
      <c r="O4" s="57">
        <v>80</v>
      </c>
      <c r="P4" s="57">
        <v>78</v>
      </c>
      <c r="Q4" s="57">
        <v>70</v>
      </c>
      <c r="R4" s="57">
        <v>82</v>
      </c>
      <c r="S4" s="57">
        <v>78</v>
      </c>
      <c r="T4" s="57">
        <v>60</v>
      </c>
      <c r="U4" s="57">
        <v>75</v>
      </c>
    </row>
    <row r="5" spans="1:21" x14ac:dyDescent="0.45">
      <c r="A5" s="57">
        <v>80</v>
      </c>
      <c r="B5" s="57">
        <v>88</v>
      </c>
      <c r="C5" s="57">
        <v>78</v>
      </c>
      <c r="D5" s="57">
        <v>83</v>
      </c>
      <c r="E5" s="57">
        <v>90</v>
      </c>
      <c r="F5" s="57">
        <v>90</v>
      </c>
      <c r="G5" s="57">
        <v>49</v>
      </c>
      <c r="H5" s="57">
        <v>82</v>
      </c>
      <c r="N5" s="57">
        <v>80</v>
      </c>
      <c r="O5" s="57">
        <v>88</v>
      </c>
      <c r="P5" s="57">
        <v>78</v>
      </c>
      <c r="Q5" s="57">
        <v>83</v>
      </c>
      <c r="R5" s="57">
        <v>90</v>
      </c>
      <c r="S5" s="57">
        <v>90</v>
      </c>
      <c r="T5" s="57">
        <v>49</v>
      </c>
      <c r="U5" s="57">
        <v>82</v>
      </c>
    </row>
    <row r="6" spans="1:21" x14ac:dyDescent="0.45">
      <c r="A6" s="57">
        <v>87</v>
      </c>
      <c r="B6" s="57">
        <v>38</v>
      </c>
      <c r="C6" s="57">
        <v>82</v>
      </c>
      <c r="D6" s="57">
        <v>88</v>
      </c>
      <c r="E6" s="57">
        <v>90</v>
      </c>
      <c r="F6" s="57">
        <v>78</v>
      </c>
      <c r="G6" s="57">
        <v>56</v>
      </c>
      <c r="H6" s="57">
        <v>93</v>
      </c>
      <c r="N6" s="57">
        <v>87</v>
      </c>
      <c r="O6" s="57">
        <v>38</v>
      </c>
      <c r="P6" s="57">
        <v>82</v>
      </c>
      <c r="Q6" s="57">
        <v>88</v>
      </c>
      <c r="R6" s="57">
        <v>90</v>
      </c>
      <c r="S6" s="57">
        <v>78</v>
      </c>
      <c r="T6" s="57">
        <v>56</v>
      </c>
      <c r="U6" s="57">
        <v>93</v>
      </c>
    </row>
    <row r="7" spans="1:21" x14ac:dyDescent="0.45">
      <c r="A7" s="57">
        <v>90</v>
      </c>
      <c r="B7" s="57">
        <v>88</v>
      </c>
      <c r="C7" s="57">
        <v>90</v>
      </c>
      <c r="D7" s="57">
        <v>82</v>
      </c>
      <c r="E7" s="57">
        <v>90</v>
      </c>
      <c r="F7" s="57">
        <v>70</v>
      </c>
      <c r="G7" s="57">
        <v>72</v>
      </c>
      <c r="H7" s="57">
        <v>75</v>
      </c>
      <c r="N7" s="57">
        <v>90</v>
      </c>
      <c r="O7" s="57">
        <v>88</v>
      </c>
      <c r="P7" s="57">
        <v>90</v>
      </c>
      <c r="Q7" s="57">
        <v>82</v>
      </c>
      <c r="R7" s="57">
        <v>90</v>
      </c>
      <c r="S7" s="57">
        <v>70</v>
      </c>
      <c r="T7" s="57">
        <v>72</v>
      </c>
      <c r="U7" s="57">
        <v>75</v>
      </c>
    </row>
    <row r="8" spans="1:21" x14ac:dyDescent="0.45">
      <c r="A8" s="57">
        <v>80</v>
      </c>
      <c r="B8" s="57">
        <v>85</v>
      </c>
      <c r="C8" s="57">
        <v>75</v>
      </c>
      <c r="D8" s="57">
        <v>80</v>
      </c>
      <c r="E8" s="57">
        <v>78</v>
      </c>
      <c r="F8" s="57">
        <v>88</v>
      </c>
      <c r="G8" s="57">
        <v>41</v>
      </c>
      <c r="H8" s="57">
        <v>70</v>
      </c>
      <c r="N8" s="57">
        <v>80</v>
      </c>
      <c r="O8" s="57">
        <v>85</v>
      </c>
      <c r="P8" s="57">
        <v>75</v>
      </c>
      <c r="Q8" s="57">
        <v>80</v>
      </c>
      <c r="R8" s="57">
        <v>78</v>
      </c>
      <c r="S8" s="57">
        <v>88</v>
      </c>
      <c r="T8" s="57">
        <v>41</v>
      </c>
      <c r="U8" s="57">
        <v>70</v>
      </c>
    </row>
    <row r="9" spans="1:21" x14ac:dyDescent="0.45">
      <c r="A9" s="57">
        <v>88</v>
      </c>
      <c r="B9" s="57">
        <v>85</v>
      </c>
      <c r="C9" s="57">
        <v>82</v>
      </c>
      <c r="D9" s="57">
        <v>85</v>
      </c>
      <c r="E9" s="57">
        <v>70</v>
      </c>
      <c r="F9" s="57">
        <v>85</v>
      </c>
      <c r="G9" s="57">
        <v>58</v>
      </c>
      <c r="H9" s="57">
        <v>83</v>
      </c>
      <c r="N9" s="57">
        <v>88</v>
      </c>
      <c r="O9" s="57">
        <v>85</v>
      </c>
      <c r="P9" s="57">
        <v>82</v>
      </c>
      <c r="Q9" s="57">
        <v>85</v>
      </c>
      <c r="R9" s="57">
        <v>70</v>
      </c>
      <c r="S9" s="57">
        <v>85</v>
      </c>
      <c r="T9" s="57">
        <v>58</v>
      </c>
      <c r="U9" s="57">
        <v>83</v>
      </c>
    </row>
    <row r="11" spans="1:21" x14ac:dyDescent="0.45">
      <c r="A11" s="86"/>
      <c r="B11" s="57" t="s">
        <v>378</v>
      </c>
      <c r="D11" s="86"/>
      <c r="F11" s="57" t="s">
        <v>379</v>
      </c>
      <c r="N11" s="86"/>
      <c r="O11" s="57" t="s">
        <v>378</v>
      </c>
      <c r="Q11" s="86"/>
      <c r="S11" s="57" t="s">
        <v>379</v>
      </c>
    </row>
    <row r="12" spans="1:21" ht="19.3" x14ac:dyDescent="0.6">
      <c r="A12" s="57">
        <v>1</v>
      </c>
      <c r="B12" s="86" t="s">
        <v>380</v>
      </c>
      <c r="C12" s="87">
        <f>_xlfn.QUARTILE.INC(A1:H9,A12)</f>
        <v>74.25</v>
      </c>
      <c r="D12" s="86"/>
      <c r="E12" s="88">
        <v>0.25</v>
      </c>
      <c r="F12" s="87">
        <f>_xlfn.PERCENTILE.INC($A$1:$H$9,E12)</f>
        <v>74.25</v>
      </c>
      <c r="G12" s="57" t="s">
        <v>381</v>
      </c>
      <c r="N12" s="57">
        <v>1</v>
      </c>
      <c r="O12" s="86" t="s">
        <v>178</v>
      </c>
      <c r="P12" s="87"/>
      <c r="Q12" s="86"/>
      <c r="R12" s="88">
        <v>0.25</v>
      </c>
      <c r="S12" s="87"/>
    </row>
    <row r="13" spans="1:21" ht="19.3" x14ac:dyDescent="0.6">
      <c r="A13" s="57">
        <v>2</v>
      </c>
      <c r="B13" s="86" t="s">
        <v>179</v>
      </c>
      <c r="C13" s="87">
        <f>_xlfn.QUARTILE.INC(A2:H10,A13)</f>
        <v>82</v>
      </c>
      <c r="E13" s="88">
        <v>0.5</v>
      </c>
      <c r="F13" s="87">
        <f>_xlfn.PERCENTILE.INC($A$1:$H$9,E13)</f>
        <v>80</v>
      </c>
      <c r="G13" s="57" t="s">
        <v>382</v>
      </c>
      <c r="N13" s="57">
        <v>2</v>
      </c>
      <c r="O13" s="86" t="s">
        <v>179</v>
      </c>
      <c r="P13" s="87"/>
      <c r="R13" s="88">
        <v>0.5</v>
      </c>
      <c r="S13" s="87"/>
    </row>
    <row r="14" spans="1:21" ht="19.3" x14ac:dyDescent="0.6">
      <c r="A14" s="57">
        <v>3</v>
      </c>
      <c r="B14" s="86" t="s">
        <v>180</v>
      </c>
      <c r="C14" s="87">
        <f>_xlfn.QUARTILE.INC(A3:H11,A14)</f>
        <v>85</v>
      </c>
      <c r="E14" s="88">
        <v>0.75</v>
      </c>
      <c r="F14" s="87">
        <f>_xlfn.PERCENTILE.INC($A$1:$H$9,E14)</f>
        <v>85</v>
      </c>
      <c r="G14" s="57" t="s">
        <v>383</v>
      </c>
      <c r="N14" s="57">
        <v>3</v>
      </c>
      <c r="O14" s="86" t="s">
        <v>180</v>
      </c>
      <c r="P14" s="87"/>
      <c r="R14" s="88">
        <v>0.75</v>
      </c>
      <c r="S14" s="87"/>
    </row>
    <row r="15" spans="1:21" ht="19.3" x14ac:dyDescent="0.6">
      <c r="A15" s="86"/>
      <c r="C15" s="89"/>
      <c r="D15" s="86" t="s">
        <v>384</v>
      </c>
      <c r="E15" s="88">
        <v>0.3</v>
      </c>
      <c r="F15" s="87">
        <f>_xlfn.PERCENTILE.INC($A$1:$H$9,E15)</f>
        <v>75.900000000000006</v>
      </c>
      <c r="G15" s="57" t="s">
        <v>385</v>
      </c>
      <c r="N15" s="86"/>
      <c r="P15" s="89"/>
      <c r="Q15" s="86" t="s">
        <v>384</v>
      </c>
      <c r="R15" s="88">
        <v>0.3</v>
      </c>
      <c r="S15" s="87"/>
    </row>
    <row r="16" spans="1:21" ht="19.3" x14ac:dyDescent="0.6">
      <c r="D16" s="86" t="s">
        <v>386</v>
      </c>
      <c r="E16" s="88">
        <v>0.9</v>
      </c>
      <c r="F16" s="87">
        <f>_xlfn.PERCENTILE.INC($A$1:$H$9,E16)</f>
        <v>88</v>
      </c>
      <c r="G16" s="57" t="s">
        <v>387</v>
      </c>
      <c r="Q16" s="86" t="s">
        <v>386</v>
      </c>
      <c r="R16" s="88">
        <v>0.9</v>
      </c>
      <c r="S16" s="87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indexed="40"/>
  </sheetPr>
  <dimension ref="A1:F116"/>
  <sheetViews>
    <sheetView workbookViewId="0">
      <selection activeCell="F2" sqref="F2:F4"/>
    </sheetView>
  </sheetViews>
  <sheetFormatPr defaultColWidth="9" defaultRowHeight="16.75" x14ac:dyDescent="0.45"/>
  <cols>
    <col min="1" max="1" width="6" style="56" bestFit="1" customWidth="1"/>
    <col min="2" max="2" width="5.140625" style="54" customWidth="1"/>
    <col min="3" max="3" width="11" style="54" customWidth="1"/>
    <col min="4" max="4" width="4.2109375" style="53" customWidth="1"/>
    <col min="5" max="5" width="9.5" style="53" bestFit="1" customWidth="1"/>
    <col min="6" max="6" width="7.5" style="53" customWidth="1"/>
    <col min="7" max="16384" width="9" style="53"/>
  </cols>
  <sheetData>
    <row r="1" spans="1:6" ht="33.450000000000003" x14ac:dyDescent="0.45">
      <c r="A1" s="51" t="s">
        <v>266</v>
      </c>
      <c r="B1" s="52" t="s">
        <v>268</v>
      </c>
      <c r="C1" s="51" t="s">
        <v>278</v>
      </c>
      <c r="E1" s="204" t="s">
        <v>278</v>
      </c>
      <c r="F1" s="204"/>
    </row>
    <row r="2" spans="1:6" ht="19.3" x14ac:dyDescent="0.45">
      <c r="A2" s="56" t="s">
        <v>388</v>
      </c>
      <c r="B2" s="54">
        <v>1</v>
      </c>
      <c r="C2" s="53">
        <v>120</v>
      </c>
      <c r="E2" s="53" t="s">
        <v>389</v>
      </c>
      <c r="F2" s="53">
        <f>_xlfn.PERCENTILE.INC($C$2:$C$116,20%)</f>
        <v>30</v>
      </c>
    </row>
    <row r="3" spans="1:6" ht="19.3" x14ac:dyDescent="0.45">
      <c r="A3" s="56" t="s">
        <v>390</v>
      </c>
      <c r="B3" s="54">
        <v>1</v>
      </c>
      <c r="C3" s="53">
        <v>10</v>
      </c>
      <c r="E3" s="53" t="s">
        <v>391</v>
      </c>
      <c r="F3" s="53">
        <f>_xlfn.PERCENTILE.INC($C$2:$C$116,80%)</f>
        <v>120</v>
      </c>
    </row>
    <row r="4" spans="1:6" ht="19.3" x14ac:dyDescent="0.45">
      <c r="A4" s="56" t="s">
        <v>392</v>
      </c>
      <c r="B4" s="54">
        <v>2</v>
      </c>
      <c r="C4" s="53">
        <v>0</v>
      </c>
      <c r="E4" s="53" t="s">
        <v>393</v>
      </c>
      <c r="F4" s="53">
        <f>F3-F2</f>
        <v>90</v>
      </c>
    </row>
    <row r="5" spans="1:6" x14ac:dyDescent="0.45">
      <c r="A5" s="56" t="s">
        <v>394</v>
      </c>
      <c r="B5" s="54">
        <v>2</v>
      </c>
      <c r="C5" s="53">
        <v>120</v>
      </c>
    </row>
    <row r="6" spans="1:6" x14ac:dyDescent="0.45">
      <c r="A6" s="56" t="s">
        <v>395</v>
      </c>
      <c r="B6" s="54">
        <v>1</v>
      </c>
      <c r="C6" s="53">
        <v>120</v>
      </c>
    </row>
    <row r="7" spans="1:6" x14ac:dyDescent="0.45">
      <c r="A7" s="56" t="s">
        <v>396</v>
      </c>
      <c r="B7" s="54">
        <v>1</v>
      </c>
      <c r="C7" s="53">
        <v>15</v>
      </c>
    </row>
    <row r="8" spans="1:6" x14ac:dyDescent="0.45">
      <c r="A8" s="56" t="s">
        <v>397</v>
      </c>
      <c r="B8" s="54">
        <v>1</v>
      </c>
      <c r="C8" s="53">
        <v>150</v>
      </c>
    </row>
    <row r="9" spans="1:6" x14ac:dyDescent="0.45">
      <c r="A9" s="56" t="s">
        <v>398</v>
      </c>
      <c r="B9" s="54">
        <v>2</v>
      </c>
      <c r="C9" s="53">
        <v>30</v>
      </c>
    </row>
    <row r="10" spans="1:6" x14ac:dyDescent="0.45">
      <c r="A10" s="56" t="s">
        <v>399</v>
      </c>
      <c r="B10" s="54">
        <v>2</v>
      </c>
      <c r="C10" s="53">
        <v>0</v>
      </c>
    </row>
    <row r="11" spans="1:6" x14ac:dyDescent="0.45">
      <c r="A11" s="56" t="s">
        <v>400</v>
      </c>
      <c r="B11" s="54">
        <v>2</v>
      </c>
      <c r="C11" s="53">
        <v>0</v>
      </c>
    </row>
    <row r="12" spans="1:6" x14ac:dyDescent="0.45">
      <c r="A12" s="56" t="s">
        <v>401</v>
      </c>
      <c r="B12" s="54">
        <v>1</v>
      </c>
      <c r="C12" s="53">
        <v>60</v>
      </c>
    </row>
    <row r="13" spans="1:6" x14ac:dyDescent="0.45">
      <c r="A13" s="56" t="s">
        <v>402</v>
      </c>
      <c r="B13" s="54">
        <v>1</v>
      </c>
      <c r="C13" s="53">
        <v>30</v>
      </c>
    </row>
    <row r="14" spans="1:6" x14ac:dyDescent="0.45">
      <c r="A14" s="56" t="s">
        <v>403</v>
      </c>
      <c r="B14" s="54">
        <v>1</v>
      </c>
      <c r="C14" s="53">
        <v>120</v>
      </c>
    </row>
    <row r="15" spans="1:6" x14ac:dyDescent="0.45">
      <c r="A15" s="56" t="s">
        <v>404</v>
      </c>
      <c r="B15" s="54">
        <v>1</v>
      </c>
      <c r="C15" s="53">
        <v>120</v>
      </c>
    </row>
    <row r="16" spans="1:6" x14ac:dyDescent="0.45">
      <c r="A16" s="56" t="s">
        <v>405</v>
      </c>
      <c r="B16" s="54">
        <v>1</v>
      </c>
      <c r="C16" s="53">
        <v>120</v>
      </c>
    </row>
    <row r="17" spans="1:3" x14ac:dyDescent="0.45">
      <c r="A17" s="56" t="s">
        <v>406</v>
      </c>
      <c r="B17" s="54">
        <v>2</v>
      </c>
      <c r="C17" s="53">
        <v>0</v>
      </c>
    </row>
    <row r="18" spans="1:3" x14ac:dyDescent="0.45">
      <c r="A18" s="56" t="s">
        <v>407</v>
      </c>
      <c r="B18" s="54">
        <v>2</v>
      </c>
      <c r="C18" s="53">
        <v>60</v>
      </c>
    </row>
    <row r="19" spans="1:3" x14ac:dyDescent="0.45">
      <c r="A19" s="56" t="s">
        <v>408</v>
      </c>
      <c r="B19" s="54">
        <v>1</v>
      </c>
      <c r="C19" s="53">
        <v>60</v>
      </c>
    </row>
    <row r="20" spans="1:3" x14ac:dyDescent="0.45">
      <c r="A20" s="56" t="s">
        <v>409</v>
      </c>
      <c r="B20" s="54">
        <v>1</v>
      </c>
      <c r="C20" s="53">
        <v>60</v>
      </c>
    </row>
    <row r="21" spans="1:3" x14ac:dyDescent="0.45">
      <c r="A21" s="56" t="s">
        <v>410</v>
      </c>
      <c r="B21" s="54">
        <v>1</v>
      </c>
      <c r="C21" s="53">
        <v>120</v>
      </c>
    </row>
    <row r="22" spans="1:3" x14ac:dyDescent="0.45">
      <c r="A22" s="56" t="s">
        <v>411</v>
      </c>
      <c r="B22" s="54">
        <v>1</v>
      </c>
      <c r="C22" s="53">
        <v>30</v>
      </c>
    </row>
    <row r="23" spans="1:3" x14ac:dyDescent="0.45">
      <c r="A23" s="56" t="s">
        <v>412</v>
      </c>
      <c r="B23" s="54">
        <v>2</v>
      </c>
      <c r="C23" s="53">
        <v>0</v>
      </c>
    </row>
    <row r="24" spans="1:3" x14ac:dyDescent="0.45">
      <c r="A24" s="56" t="s">
        <v>413</v>
      </c>
      <c r="B24" s="54">
        <v>2</v>
      </c>
      <c r="C24" s="53">
        <v>30</v>
      </c>
    </row>
    <row r="25" spans="1:3" x14ac:dyDescent="0.45">
      <c r="A25" s="56" t="s">
        <v>414</v>
      </c>
      <c r="B25" s="54">
        <v>2</v>
      </c>
      <c r="C25" s="53">
        <v>30</v>
      </c>
    </row>
    <row r="26" spans="1:3" x14ac:dyDescent="0.45">
      <c r="A26" s="56" t="s">
        <v>415</v>
      </c>
      <c r="B26" s="54">
        <v>1</v>
      </c>
      <c r="C26" s="53">
        <v>0</v>
      </c>
    </row>
    <row r="27" spans="1:3" x14ac:dyDescent="0.45">
      <c r="A27" s="56" t="s">
        <v>416</v>
      </c>
      <c r="B27" s="54">
        <v>1</v>
      </c>
      <c r="C27" s="53">
        <v>60</v>
      </c>
    </row>
    <row r="28" spans="1:3" x14ac:dyDescent="0.45">
      <c r="A28" s="56" t="s">
        <v>417</v>
      </c>
      <c r="B28" s="54">
        <v>1</v>
      </c>
      <c r="C28" s="53">
        <v>60</v>
      </c>
    </row>
    <row r="29" spans="1:3" x14ac:dyDescent="0.45">
      <c r="A29" s="56" t="s">
        <v>418</v>
      </c>
      <c r="B29" s="54">
        <v>2</v>
      </c>
      <c r="C29" s="53">
        <v>60</v>
      </c>
    </row>
    <row r="30" spans="1:3" x14ac:dyDescent="0.45">
      <c r="A30" s="56" t="s">
        <v>419</v>
      </c>
      <c r="B30" s="54">
        <v>2</v>
      </c>
      <c r="C30" s="53">
        <v>60</v>
      </c>
    </row>
    <row r="31" spans="1:3" x14ac:dyDescent="0.45">
      <c r="A31" s="56" t="s">
        <v>420</v>
      </c>
      <c r="B31" s="54">
        <v>1</v>
      </c>
      <c r="C31" s="53">
        <v>60</v>
      </c>
    </row>
    <row r="32" spans="1:3" x14ac:dyDescent="0.45">
      <c r="A32" s="56" t="s">
        <v>421</v>
      </c>
      <c r="B32" s="54">
        <v>2</v>
      </c>
      <c r="C32" s="53">
        <v>15</v>
      </c>
    </row>
    <row r="33" spans="1:3" x14ac:dyDescent="0.45">
      <c r="A33" s="56" t="s">
        <v>422</v>
      </c>
      <c r="B33" s="54">
        <v>1</v>
      </c>
      <c r="C33" s="53">
        <v>120</v>
      </c>
    </row>
    <row r="34" spans="1:3" x14ac:dyDescent="0.45">
      <c r="A34" s="56" t="s">
        <v>423</v>
      </c>
      <c r="B34" s="54">
        <v>1</v>
      </c>
      <c r="C34" s="53">
        <v>120</v>
      </c>
    </row>
    <row r="35" spans="1:3" x14ac:dyDescent="0.45">
      <c r="A35" s="56" t="s">
        <v>424</v>
      </c>
      <c r="B35" s="54">
        <v>2</v>
      </c>
      <c r="C35" s="53">
        <v>0</v>
      </c>
    </row>
    <row r="36" spans="1:3" x14ac:dyDescent="0.45">
      <c r="A36" s="56" t="s">
        <v>425</v>
      </c>
      <c r="B36" s="54">
        <v>1</v>
      </c>
      <c r="C36" s="53">
        <v>45</v>
      </c>
    </row>
    <row r="37" spans="1:3" x14ac:dyDescent="0.45">
      <c r="A37" s="56" t="s">
        <v>426</v>
      </c>
      <c r="B37" s="54">
        <v>1</v>
      </c>
      <c r="C37" s="53">
        <v>60</v>
      </c>
    </row>
    <row r="38" spans="1:3" x14ac:dyDescent="0.45">
      <c r="A38" s="56" t="s">
        <v>427</v>
      </c>
      <c r="B38" s="54">
        <v>1</v>
      </c>
      <c r="C38" s="53">
        <v>90</v>
      </c>
    </row>
    <row r="39" spans="1:3" x14ac:dyDescent="0.45">
      <c r="A39" s="56" t="s">
        <v>428</v>
      </c>
      <c r="B39" s="54">
        <v>1</v>
      </c>
      <c r="C39" s="53">
        <v>60</v>
      </c>
    </row>
    <row r="40" spans="1:3" x14ac:dyDescent="0.45">
      <c r="A40" s="56" t="s">
        <v>429</v>
      </c>
      <c r="B40" s="54">
        <v>1</v>
      </c>
      <c r="C40" s="53">
        <v>100</v>
      </c>
    </row>
    <row r="41" spans="1:3" x14ac:dyDescent="0.45">
      <c r="A41" s="56" t="s">
        <v>430</v>
      </c>
      <c r="B41" s="54">
        <v>1</v>
      </c>
      <c r="C41" s="53">
        <v>120</v>
      </c>
    </row>
    <row r="42" spans="1:3" x14ac:dyDescent="0.45">
      <c r="A42" s="52">
        <v>41</v>
      </c>
      <c r="B42" s="54">
        <v>1</v>
      </c>
      <c r="C42" s="54">
        <v>260</v>
      </c>
    </row>
    <row r="43" spans="1:3" x14ac:dyDescent="0.45">
      <c r="A43" s="52">
        <v>42</v>
      </c>
      <c r="B43" s="54">
        <v>1</v>
      </c>
      <c r="C43" s="54">
        <v>120</v>
      </c>
    </row>
    <row r="44" spans="1:3" x14ac:dyDescent="0.45">
      <c r="A44" s="52">
        <v>43</v>
      </c>
      <c r="B44" s="54">
        <v>1</v>
      </c>
      <c r="C44" s="54">
        <v>120</v>
      </c>
    </row>
    <row r="45" spans="1:3" x14ac:dyDescent="0.45">
      <c r="A45" s="52">
        <v>44</v>
      </c>
      <c r="B45" s="54">
        <v>1</v>
      </c>
      <c r="C45" s="54">
        <v>126</v>
      </c>
    </row>
    <row r="46" spans="1:3" x14ac:dyDescent="0.45">
      <c r="A46" s="52">
        <v>45</v>
      </c>
      <c r="B46" s="54">
        <v>2</v>
      </c>
      <c r="C46" s="54">
        <v>30</v>
      </c>
    </row>
    <row r="47" spans="1:3" x14ac:dyDescent="0.45">
      <c r="A47" s="52">
        <v>46</v>
      </c>
      <c r="B47" s="54">
        <v>1</v>
      </c>
      <c r="C47" s="54">
        <v>90</v>
      </c>
    </row>
    <row r="48" spans="1:3" x14ac:dyDescent="0.45">
      <c r="A48" s="52">
        <v>47</v>
      </c>
      <c r="B48" s="54">
        <v>2</v>
      </c>
      <c r="C48" s="54">
        <v>105</v>
      </c>
    </row>
    <row r="49" spans="1:3" x14ac:dyDescent="0.45">
      <c r="A49" s="52">
        <v>48</v>
      </c>
      <c r="B49" s="54">
        <v>2</v>
      </c>
      <c r="C49" s="54">
        <v>120</v>
      </c>
    </row>
    <row r="50" spans="1:3" x14ac:dyDescent="0.45">
      <c r="A50" s="52">
        <v>49</v>
      </c>
      <c r="B50" s="54">
        <v>1</v>
      </c>
      <c r="C50" s="54">
        <v>105</v>
      </c>
    </row>
    <row r="51" spans="1:3" x14ac:dyDescent="0.45">
      <c r="A51" s="52">
        <v>50</v>
      </c>
      <c r="B51" s="54">
        <v>2</v>
      </c>
      <c r="C51" s="54">
        <v>105</v>
      </c>
    </row>
    <row r="52" spans="1:3" x14ac:dyDescent="0.45">
      <c r="A52" s="52">
        <v>51</v>
      </c>
      <c r="B52" s="54">
        <v>2</v>
      </c>
      <c r="C52" s="54">
        <v>30</v>
      </c>
    </row>
    <row r="53" spans="1:3" x14ac:dyDescent="0.45">
      <c r="A53" s="52">
        <v>52</v>
      </c>
      <c r="B53" s="54">
        <v>1</v>
      </c>
      <c r="C53" s="54">
        <v>60</v>
      </c>
    </row>
    <row r="54" spans="1:3" x14ac:dyDescent="0.45">
      <c r="A54" s="52">
        <v>53</v>
      </c>
      <c r="B54" s="54">
        <v>1</v>
      </c>
      <c r="C54" s="54">
        <v>60</v>
      </c>
    </row>
    <row r="55" spans="1:3" x14ac:dyDescent="0.45">
      <c r="A55" s="52">
        <v>54</v>
      </c>
      <c r="B55" s="54">
        <v>1</v>
      </c>
      <c r="C55" s="54">
        <v>60</v>
      </c>
    </row>
    <row r="56" spans="1:3" x14ac:dyDescent="0.45">
      <c r="A56" s="52">
        <v>55</v>
      </c>
      <c r="B56" s="54">
        <v>1</v>
      </c>
      <c r="C56" s="54">
        <v>144</v>
      </c>
    </row>
    <row r="57" spans="1:3" x14ac:dyDescent="0.45">
      <c r="A57" s="52">
        <v>56</v>
      </c>
      <c r="B57" s="54">
        <v>1</v>
      </c>
      <c r="C57" s="54">
        <v>90</v>
      </c>
    </row>
    <row r="58" spans="1:3" x14ac:dyDescent="0.45">
      <c r="A58" s="52">
        <v>57</v>
      </c>
      <c r="B58" s="54">
        <v>2</v>
      </c>
      <c r="C58" s="54">
        <v>260</v>
      </c>
    </row>
    <row r="59" spans="1:3" x14ac:dyDescent="0.45">
      <c r="A59" s="52">
        <v>58</v>
      </c>
      <c r="B59" s="54">
        <v>1</v>
      </c>
      <c r="C59" s="54">
        <v>90</v>
      </c>
    </row>
    <row r="60" spans="1:3" x14ac:dyDescent="0.45">
      <c r="A60" s="52">
        <v>59</v>
      </c>
      <c r="B60" s="54">
        <v>1</v>
      </c>
      <c r="C60" s="54">
        <v>60</v>
      </c>
    </row>
    <row r="61" spans="1:3" x14ac:dyDescent="0.45">
      <c r="A61" s="52">
        <v>60</v>
      </c>
      <c r="B61" s="54">
        <v>2</v>
      </c>
      <c r="C61" s="54">
        <v>60</v>
      </c>
    </row>
    <row r="62" spans="1:3" x14ac:dyDescent="0.45">
      <c r="A62" s="52">
        <v>61</v>
      </c>
      <c r="B62" s="54">
        <v>1</v>
      </c>
      <c r="C62" s="54">
        <v>120</v>
      </c>
    </row>
    <row r="63" spans="1:3" x14ac:dyDescent="0.45">
      <c r="A63" s="52">
        <v>62</v>
      </c>
      <c r="B63" s="54">
        <v>2</v>
      </c>
      <c r="C63" s="54">
        <v>90</v>
      </c>
    </row>
    <row r="64" spans="1:3" x14ac:dyDescent="0.45">
      <c r="A64" s="52">
        <v>63</v>
      </c>
      <c r="B64" s="54">
        <v>2</v>
      </c>
      <c r="C64" s="54">
        <v>30</v>
      </c>
    </row>
    <row r="65" spans="1:3" x14ac:dyDescent="0.45">
      <c r="A65" s="52">
        <v>64</v>
      </c>
      <c r="B65" s="54">
        <v>2</v>
      </c>
      <c r="C65" s="54">
        <v>30</v>
      </c>
    </row>
    <row r="66" spans="1:3" x14ac:dyDescent="0.45">
      <c r="A66" s="52">
        <v>65</v>
      </c>
      <c r="B66" s="54">
        <v>2</v>
      </c>
      <c r="C66" s="54">
        <v>60</v>
      </c>
    </row>
    <row r="67" spans="1:3" x14ac:dyDescent="0.45">
      <c r="A67" s="52">
        <v>66</v>
      </c>
      <c r="B67" s="54">
        <v>2</v>
      </c>
      <c r="C67" s="54">
        <v>0</v>
      </c>
    </row>
    <row r="68" spans="1:3" x14ac:dyDescent="0.45">
      <c r="A68" s="52">
        <v>67</v>
      </c>
      <c r="B68" s="54">
        <v>2</v>
      </c>
      <c r="C68" s="54">
        <v>120</v>
      </c>
    </row>
    <row r="69" spans="1:3" x14ac:dyDescent="0.45">
      <c r="A69" s="52">
        <v>68</v>
      </c>
      <c r="B69" s="54">
        <v>2</v>
      </c>
      <c r="C69" s="54">
        <v>90</v>
      </c>
    </row>
    <row r="70" spans="1:3" x14ac:dyDescent="0.45">
      <c r="A70" s="52">
        <v>69</v>
      </c>
      <c r="B70" s="54">
        <v>2</v>
      </c>
      <c r="C70" s="54">
        <v>90</v>
      </c>
    </row>
    <row r="71" spans="1:3" x14ac:dyDescent="0.45">
      <c r="A71" s="52">
        <v>70</v>
      </c>
      <c r="B71" s="54">
        <v>2</v>
      </c>
      <c r="C71" s="54">
        <v>90</v>
      </c>
    </row>
    <row r="72" spans="1:3" x14ac:dyDescent="0.45">
      <c r="A72" s="52">
        <v>71</v>
      </c>
      <c r="B72" s="54">
        <v>1</v>
      </c>
      <c r="C72" s="54">
        <v>120</v>
      </c>
    </row>
    <row r="73" spans="1:3" x14ac:dyDescent="0.45">
      <c r="A73" s="52">
        <v>72</v>
      </c>
      <c r="B73" s="54">
        <v>1</v>
      </c>
      <c r="C73" s="54">
        <v>90</v>
      </c>
    </row>
    <row r="74" spans="1:3" x14ac:dyDescent="0.45">
      <c r="A74" s="52">
        <v>73</v>
      </c>
      <c r="B74" s="54">
        <v>1</v>
      </c>
      <c r="C74" s="54">
        <v>120</v>
      </c>
    </row>
    <row r="75" spans="1:3" x14ac:dyDescent="0.45">
      <c r="A75" s="52">
        <v>74</v>
      </c>
      <c r="B75" s="54">
        <v>2</v>
      </c>
      <c r="C75" s="54">
        <v>90</v>
      </c>
    </row>
    <row r="76" spans="1:3" x14ac:dyDescent="0.45">
      <c r="A76" s="52">
        <v>75</v>
      </c>
      <c r="B76" s="54">
        <v>2</v>
      </c>
      <c r="C76" s="54">
        <v>60</v>
      </c>
    </row>
    <row r="77" spans="1:3" x14ac:dyDescent="0.45">
      <c r="A77" s="52">
        <v>76</v>
      </c>
      <c r="B77" s="54">
        <v>1</v>
      </c>
      <c r="C77" s="54">
        <v>120</v>
      </c>
    </row>
    <row r="78" spans="1:3" x14ac:dyDescent="0.45">
      <c r="A78" s="52">
        <v>77</v>
      </c>
      <c r="B78" s="54">
        <v>2</v>
      </c>
      <c r="C78" s="54">
        <v>10</v>
      </c>
    </row>
    <row r="79" spans="1:3" x14ac:dyDescent="0.45">
      <c r="A79" s="52">
        <v>78</v>
      </c>
      <c r="B79" s="54">
        <v>1</v>
      </c>
      <c r="C79" s="54">
        <v>300</v>
      </c>
    </row>
    <row r="80" spans="1:3" x14ac:dyDescent="0.45">
      <c r="A80" s="52">
        <v>79</v>
      </c>
      <c r="B80" s="54">
        <v>1</v>
      </c>
      <c r="C80" s="54">
        <v>120</v>
      </c>
    </row>
    <row r="81" spans="1:3" x14ac:dyDescent="0.45">
      <c r="A81" s="52">
        <v>80</v>
      </c>
      <c r="B81" s="54">
        <v>1</v>
      </c>
      <c r="C81" s="54">
        <v>60</v>
      </c>
    </row>
    <row r="82" spans="1:3" x14ac:dyDescent="0.45">
      <c r="A82" s="52">
        <v>81</v>
      </c>
      <c r="B82" s="54">
        <v>2</v>
      </c>
      <c r="C82" s="54">
        <v>90</v>
      </c>
    </row>
    <row r="83" spans="1:3" x14ac:dyDescent="0.45">
      <c r="A83" s="52">
        <v>82</v>
      </c>
      <c r="B83" s="54">
        <v>2</v>
      </c>
      <c r="C83" s="54">
        <v>40</v>
      </c>
    </row>
    <row r="84" spans="1:3" x14ac:dyDescent="0.45">
      <c r="A84" s="52">
        <v>83</v>
      </c>
      <c r="B84" s="54">
        <v>1</v>
      </c>
      <c r="C84" s="54">
        <v>60</v>
      </c>
    </row>
    <row r="85" spans="1:3" x14ac:dyDescent="0.45">
      <c r="A85" s="52">
        <v>84</v>
      </c>
      <c r="B85" s="54">
        <v>2</v>
      </c>
      <c r="C85" s="54">
        <v>90</v>
      </c>
    </row>
    <row r="86" spans="1:3" x14ac:dyDescent="0.45">
      <c r="A86" s="52">
        <v>85</v>
      </c>
      <c r="B86" s="54">
        <v>2</v>
      </c>
      <c r="C86" s="54">
        <v>30</v>
      </c>
    </row>
    <row r="87" spans="1:3" x14ac:dyDescent="0.45">
      <c r="A87" s="52">
        <v>86</v>
      </c>
      <c r="B87" s="54">
        <v>1</v>
      </c>
      <c r="C87" s="54">
        <v>90</v>
      </c>
    </row>
    <row r="88" spans="1:3" x14ac:dyDescent="0.45">
      <c r="A88" s="52">
        <v>87</v>
      </c>
      <c r="B88" s="54">
        <v>1</v>
      </c>
      <c r="C88" s="54">
        <v>90</v>
      </c>
    </row>
    <row r="89" spans="1:3" x14ac:dyDescent="0.45">
      <c r="A89" s="56" t="s">
        <v>431</v>
      </c>
      <c r="B89" s="54">
        <v>1</v>
      </c>
      <c r="C89" s="54">
        <v>60</v>
      </c>
    </row>
    <row r="90" spans="1:3" x14ac:dyDescent="0.45">
      <c r="A90" s="56" t="s">
        <v>432</v>
      </c>
      <c r="B90" s="54">
        <v>1</v>
      </c>
      <c r="C90" s="54">
        <v>150</v>
      </c>
    </row>
    <row r="91" spans="1:3" x14ac:dyDescent="0.45">
      <c r="A91" s="56" t="s">
        <v>433</v>
      </c>
      <c r="B91" s="54">
        <v>2</v>
      </c>
      <c r="C91" s="54">
        <v>240</v>
      </c>
    </row>
    <row r="92" spans="1:3" x14ac:dyDescent="0.45">
      <c r="A92" s="56" t="s">
        <v>434</v>
      </c>
      <c r="B92" s="54">
        <v>1</v>
      </c>
      <c r="C92" s="54">
        <v>120</v>
      </c>
    </row>
    <row r="93" spans="1:3" x14ac:dyDescent="0.45">
      <c r="A93" s="56" t="s">
        <v>435</v>
      </c>
      <c r="B93" s="54">
        <v>2</v>
      </c>
      <c r="C93" s="54">
        <v>120</v>
      </c>
    </row>
    <row r="94" spans="1:3" x14ac:dyDescent="0.45">
      <c r="A94" s="56" t="s">
        <v>436</v>
      </c>
      <c r="B94" s="54">
        <v>2</v>
      </c>
      <c r="C94" s="54">
        <v>90</v>
      </c>
    </row>
    <row r="95" spans="1:3" x14ac:dyDescent="0.45">
      <c r="A95" s="56" t="s">
        <v>437</v>
      </c>
      <c r="B95" s="54">
        <v>2</v>
      </c>
      <c r="C95" s="54">
        <v>60</v>
      </c>
    </row>
    <row r="96" spans="1:3" x14ac:dyDescent="0.45">
      <c r="A96" s="56" t="s">
        <v>438</v>
      </c>
      <c r="B96" s="54">
        <v>2</v>
      </c>
      <c r="C96" s="54">
        <v>30</v>
      </c>
    </row>
    <row r="97" spans="1:3" x14ac:dyDescent="0.45">
      <c r="A97" s="56" t="s">
        <v>439</v>
      </c>
      <c r="B97" s="54">
        <v>2</v>
      </c>
      <c r="C97" s="54">
        <v>240</v>
      </c>
    </row>
    <row r="98" spans="1:3" x14ac:dyDescent="0.45">
      <c r="A98" s="56" t="s">
        <v>440</v>
      </c>
      <c r="B98" s="54">
        <v>2</v>
      </c>
      <c r="C98" s="54">
        <v>60</v>
      </c>
    </row>
    <row r="99" spans="1:3" x14ac:dyDescent="0.45">
      <c r="A99" s="56" t="s">
        <v>441</v>
      </c>
      <c r="B99" s="54">
        <v>1</v>
      </c>
      <c r="C99" s="54">
        <v>0</v>
      </c>
    </row>
    <row r="100" spans="1:3" x14ac:dyDescent="0.45">
      <c r="A100" s="56" t="s">
        <v>442</v>
      </c>
      <c r="B100" s="54">
        <v>2</v>
      </c>
      <c r="C100" s="54">
        <v>120</v>
      </c>
    </row>
    <row r="101" spans="1:3" x14ac:dyDescent="0.45">
      <c r="A101" s="56" t="s">
        <v>443</v>
      </c>
      <c r="B101" s="54">
        <v>1</v>
      </c>
      <c r="C101" s="54">
        <v>0</v>
      </c>
    </row>
    <row r="102" spans="1:3" x14ac:dyDescent="0.45">
      <c r="A102" s="56" t="s">
        <v>444</v>
      </c>
      <c r="B102" s="54">
        <v>1</v>
      </c>
      <c r="C102" s="54">
        <v>120</v>
      </c>
    </row>
    <row r="103" spans="1:3" x14ac:dyDescent="0.45">
      <c r="A103" s="56" t="s">
        <v>445</v>
      </c>
      <c r="B103" s="54">
        <v>1</v>
      </c>
      <c r="C103" s="54">
        <v>60</v>
      </c>
    </row>
    <row r="104" spans="1:3" x14ac:dyDescent="0.45">
      <c r="A104" s="56" t="s">
        <v>446</v>
      </c>
      <c r="B104" s="54">
        <v>2</v>
      </c>
      <c r="C104" s="54">
        <v>120</v>
      </c>
    </row>
    <row r="105" spans="1:3" x14ac:dyDescent="0.45">
      <c r="A105" s="56" t="s">
        <v>447</v>
      </c>
      <c r="B105" s="54">
        <v>1</v>
      </c>
      <c r="C105" s="54">
        <v>60</v>
      </c>
    </row>
    <row r="106" spans="1:3" x14ac:dyDescent="0.45">
      <c r="A106" s="56" t="s">
        <v>448</v>
      </c>
      <c r="B106" s="54">
        <v>2</v>
      </c>
      <c r="C106" s="54">
        <v>120</v>
      </c>
    </row>
    <row r="107" spans="1:3" x14ac:dyDescent="0.45">
      <c r="A107" s="56" t="s">
        <v>449</v>
      </c>
      <c r="B107" s="54">
        <v>2</v>
      </c>
      <c r="C107" s="54">
        <v>70</v>
      </c>
    </row>
    <row r="108" spans="1:3" x14ac:dyDescent="0.45">
      <c r="A108" s="56" t="s">
        <v>450</v>
      </c>
      <c r="B108" s="54">
        <v>2</v>
      </c>
      <c r="C108" s="54">
        <v>120</v>
      </c>
    </row>
    <row r="109" spans="1:3" x14ac:dyDescent="0.45">
      <c r="A109" s="56" t="s">
        <v>451</v>
      </c>
      <c r="B109" s="54">
        <v>2</v>
      </c>
      <c r="C109" s="54">
        <v>120</v>
      </c>
    </row>
    <row r="110" spans="1:3" x14ac:dyDescent="0.45">
      <c r="A110" s="56" t="s">
        <v>452</v>
      </c>
      <c r="B110" s="54">
        <v>2</v>
      </c>
      <c r="C110" s="54">
        <v>15</v>
      </c>
    </row>
    <row r="111" spans="1:3" x14ac:dyDescent="0.45">
      <c r="A111" s="56" t="s">
        <v>453</v>
      </c>
      <c r="B111" s="54">
        <v>2</v>
      </c>
      <c r="C111" s="54">
        <v>90</v>
      </c>
    </row>
    <row r="112" spans="1:3" x14ac:dyDescent="0.45">
      <c r="A112" s="56" t="s">
        <v>454</v>
      </c>
      <c r="B112" s="54">
        <v>1</v>
      </c>
      <c r="C112" s="54">
        <v>150</v>
      </c>
    </row>
    <row r="113" spans="1:3" x14ac:dyDescent="0.45">
      <c r="A113" s="56" t="s">
        <v>455</v>
      </c>
      <c r="B113" s="54">
        <v>2</v>
      </c>
      <c r="C113" s="54">
        <v>120</v>
      </c>
    </row>
    <row r="114" spans="1:3" x14ac:dyDescent="0.45">
      <c r="A114" s="56" t="s">
        <v>456</v>
      </c>
      <c r="B114" s="54">
        <v>2</v>
      </c>
      <c r="C114" s="54">
        <v>120</v>
      </c>
    </row>
    <row r="115" spans="1:3" x14ac:dyDescent="0.45">
      <c r="A115" s="56" t="s">
        <v>457</v>
      </c>
      <c r="B115" s="54">
        <v>2</v>
      </c>
      <c r="C115" s="54">
        <v>120</v>
      </c>
    </row>
    <row r="116" spans="1:3" x14ac:dyDescent="0.45">
      <c r="A116" s="56" t="s">
        <v>458</v>
      </c>
      <c r="B116" s="54">
        <v>2</v>
      </c>
      <c r="C116" s="54">
        <v>120</v>
      </c>
    </row>
  </sheetData>
  <mergeCells count="1">
    <mergeCell ref="E1:F1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18"/>
  <sheetViews>
    <sheetView workbookViewId="0">
      <selection activeCell="D13" sqref="D13"/>
    </sheetView>
  </sheetViews>
  <sheetFormatPr defaultColWidth="9" defaultRowHeight="16.75" x14ac:dyDescent="0.45"/>
  <cols>
    <col min="1" max="1" width="5.5" style="2" bestFit="1" customWidth="1"/>
    <col min="2" max="2" width="4" style="2" customWidth="1"/>
    <col min="3" max="3" width="4.640625" style="2" bestFit="1" customWidth="1"/>
    <col min="4" max="4" width="7.85546875" style="2" customWidth="1"/>
    <col min="5" max="5" width="5.5" style="2" bestFit="1" customWidth="1"/>
    <col min="6" max="16384" width="9" style="2"/>
  </cols>
  <sheetData>
    <row r="1" spans="1:8" ht="17.149999999999999" thickBot="1" x14ac:dyDescent="0.5">
      <c r="A1" s="1" t="s">
        <v>59</v>
      </c>
      <c r="B1" s="10"/>
    </row>
    <row r="2" spans="1:8" x14ac:dyDescent="0.45">
      <c r="A2" s="2">
        <v>65</v>
      </c>
      <c r="C2" s="6" t="s">
        <v>18</v>
      </c>
      <c r="D2" s="6" t="s">
        <v>19</v>
      </c>
    </row>
    <row r="3" spans="1:8" x14ac:dyDescent="0.45">
      <c r="A3" s="2">
        <v>87</v>
      </c>
      <c r="C3" s="2">
        <v>60</v>
      </c>
      <c r="D3" s="2">
        <v>1</v>
      </c>
    </row>
    <row r="4" spans="1:8" x14ac:dyDescent="0.45">
      <c r="A4" s="2">
        <v>85</v>
      </c>
      <c r="C4" s="2">
        <v>70</v>
      </c>
      <c r="D4" s="2">
        <v>3</v>
      </c>
    </row>
    <row r="5" spans="1:8" x14ac:dyDescent="0.45">
      <c r="A5" s="2">
        <v>58</v>
      </c>
      <c r="C5" s="2">
        <v>80</v>
      </c>
      <c r="D5" s="2">
        <v>4</v>
      </c>
    </row>
    <row r="6" spans="1:8" ht="17.149999999999999" thickBot="1" x14ac:dyDescent="0.5">
      <c r="A6" s="2">
        <v>69</v>
      </c>
      <c r="C6" s="3">
        <v>100</v>
      </c>
      <c r="D6" s="3">
        <v>7</v>
      </c>
    </row>
    <row r="7" spans="1:8" x14ac:dyDescent="0.45">
      <c r="A7" s="2">
        <v>72</v>
      </c>
    </row>
    <row r="8" spans="1:8" x14ac:dyDescent="0.45">
      <c r="A8" s="2">
        <v>91</v>
      </c>
    </row>
    <row r="9" spans="1:8" x14ac:dyDescent="0.45">
      <c r="A9" s="2">
        <v>76</v>
      </c>
    </row>
    <row r="10" spans="1:8" x14ac:dyDescent="0.45">
      <c r="A10" s="2">
        <v>84</v>
      </c>
    </row>
    <row r="11" spans="1:8" x14ac:dyDescent="0.45">
      <c r="A11" s="2">
        <v>74</v>
      </c>
    </row>
    <row r="12" spans="1:8" x14ac:dyDescent="0.45">
      <c r="A12" s="2">
        <v>83</v>
      </c>
      <c r="C12" s="2" t="s">
        <v>60</v>
      </c>
      <c r="D12" s="2">
        <f>SKEW(A2:A16)</f>
        <v>-0.48639659575829941</v>
      </c>
      <c r="E12" s="2" t="s">
        <v>305</v>
      </c>
      <c r="H12" s="2" t="s">
        <v>61</v>
      </c>
    </row>
    <row r="13" spans="1:8" x14ac:dyDescent="0.45">
      <c r="A13" s="2">
        <v>78</v>
      </c>
      <c r="C13" s="2" t="s">
        <v>60</v>
      </c>
      <c r="D13" s="2">
        <f>_xlfn.SKEW.P(A2:A16)</f>
        <v>-0.43633920058841796</v>
      </c>
      <c r="E13" s="2" t="s">
        <v>306</v>
      </c>
    </row>
    <row r="14" spans="1:8" x14ac:dyDescent="0.45">
      <c r="A14" s="2">
        <v>67</v>
      </c>
    </row>
    <row r="15" spans="1:8" x14ac:dyDescent="0.45">
      <c r="A15" s="2">
        <v>85</v>
      </c>
      <c r="C15" s="2" t="s">
        <v>58</v>
      </c>
    </row>
    <row r="16" spans="1:8" x14ac:dyDescent="0.45">
      <c r="A16" s="2">
        <v>81</v>
      </c>
      <c r="C16" s="2">
        <v>60</v>
      </c>
    </row>
    <row r="17" spans="3:3" x14ac:dyDescent="0.45">
      <c r="C17" s="2">
        <v>70</v>
      </c>
    </row>
    <row r="18" spans="3:3" x14ac:dyDescent="0.45">
      <c r="C18" s="2">
        <v>80</v>
      </c>
    </row>
  </sheetData>
  <sortState xmlns:xlrd2="http://schemas.microsoft.com/office/spreadsheetml/2017/richdata2" ref="C3:C5">
    <sortCondition ref="C3"/>
  </sortState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B0F0"/>
  </sheetPr>
  <dimension ref="A1:F18"/>
  <sheetViews>
    <sheetView topLeftCell="A2" workbookViewId="0">
      <selection activeCell="D12" sqref="D12"/>
    </sheetView>
  </sheetViews>
  <sheetFormatPr defaultColWidth="9" defaultRowHeight="16.75" x14ac:dyDescent="0.45"/>
  <cols>
    <col min="1" max="1" width="5.5" style="2" bestFit="1" customWidth="1"/>
    <col min="2" max="2" width="4" style="2" customWidth="1"/>
    <col min="3" max="3" width="4.640625" style="2" bestFit="1" customWidth="1"/>
    <col min="4" max="5" width="5.5" style="2" bestFit="1" customWidth="1"/>
    <col min="6" max="16384" width="9" style="2"/>
  </cols>
  <sheetData>
    <row r="1" spans="1:6" ht="17.149999999999999" thickBot="1" x14ac:dyDescent="0.5">
      <c r="A1" s="1" t="s">
        <v>59</v>
      </c>
      <c r="B1" s="10"/>
    </row>
    <row r="2" spans="1:6" x14ac:dyDescent="0.45">
      <c r="A2" s="2">
        <v>65</v>
      </c>
      <c r="C2" s="6" t="s">
        <v>18</v>
      </c>
      <c r="D2" s="6" t="s">
        <v>19</v>
      </c>
    </row>
    <row r="3" spans="1:6" x14ac:dyDescent="0.45">
      <c r="A3" s="2">
        <v>87</v>
      </c>
      <c r="C3" s="2">
        <v>60</v>
      </c>
      <c r="D3" s="2">
        <v>1</v>
      </c>
    </row>
    <row r="4" spans="1:6" x14ac:dyDescent="0.45">
      <c r="A4" s="2">
        <v>85</v>
      </c>
      <c r="C4" s="2">
        <v>70</v>
      </c>
      <c r="D4" s="2">
        <v>3</v>
      </c>
    </row>
    <row r="5" spans="1:6" x14ac:dyDescent="0.45">
      <c r="A5" s="2">
        <v>58</v>
      </c>
      <c r="C5" s="2">
        <v>80</v>
      </c>
      <c r="D5" s="2">
        <v>4</v>
      </c>
    </row>
    <row r="6" spans="1:6" ht="17.149999999999999" thickBot="1" x14ac:dyDescent="0.5">
      <c r="A6" s="2">
        <v>69</v>
      </c>
      <c r="C6" s="3">
        <v>100</v>
      </c>
      <c r="D6" s="3">
        <v>7</v>
      </c>
    </row>
    <row r="7" spans="1:6" x14ac:dyDescent="0.45">
      <c r="A7" s="2">
        <v>72</v>
      </c>
    </row>
    <row r="8" spans="1:6" x14ac:dyDescent="0.45">
      <c r="A8" s="2">
        <v>91</v>
      </c>
    </row>
    <row r="9" spans="1:6" x14ac:dyDescent="0.45">
      <c r="A9" s="2">
        <v>76</v>
      </c>
    </row>
    <row r="10" spans="1:6" x14ac:dyDescent="0.45">
      <c r="A10" s="2">
        <v>84</v>
      </c>
    </row>
    <row r="11" spans="1:6" x14ac:dyDescent="0.45">
      <c r="A11" s="2">
        <v>74</v>
      </c>
    </row>
    <row r="12" spans="1:6" x14ac:dyDescent="0.45">
      <c r="A12" s="2">
        <v>83</v>
      </c>
      <c r="C12" s="2" t="s">
        <v>60</v>
      </c>
      <c r="F12" s="2" t="s">
        <v>61</v>
      </c>
    </row>
    <row r="13" spans="1:6" x14ac:dyDescent="0.45">
      <c r="A13" s="2">
        <v>78</v>
      </c>
    </row>
    <row r="14" spans="1:6" x14ac:dyDescent="0.45">
      <c r="A14" s="2">
        <v>67</v>
      </c>
    </row>
    <row r="15" spans="1:6" x14ac:dyDescent="0.45">
      <c r="A15" s="2">
        <v>85</v>
      </c>
      <c r="C15" s="2" t="s">
        <v>58</v>
      </c>
    </row>
    <row r="16" spans="1:6" x14ac:dyDescent="0.45">
      <c r="A16" s="2">
        <v>81</v>
      </c>
      <c r="C16" s="2">
        <v>60</v>
      </c>
    </row>
    <row r="17" spans="3:3" x14ac:dyDescent="0.45">
      <c r="C17" s="2">
        <v>70</v>
      </c>
    </row>
    <row r="18" spans="3:3" x14ac:dyDescent="0.45">
      <c r="C18" s="2">
        <v>80</v>
      </c>
    </row>
  </sheetData>
  <sortState xmlns:xlrd2="http://schemas.microsoft.com/office/spreadsheetml/2017/richdata2" ref="C3:C5">
    <sortCondition ref="C3"/>
  </sortState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F18"/>
  <sheetViews>
    <sheetView workbookViewId="0">
      <selection activeCell="D13" sqref="D13"/>
    </sheetView>
  </sheetViews>
  <sheetFormatPr defaultColWidth="9" defaultRowHeight="16.75" x14ac:dyDescent="0.45"/>
  <cols>
    <col min="1" max="1" width="5.5" style="2" bestFit="1" customWidth="1"/>
    <col min="2" max="2" width="4" style="2" customWidth="1"/>
    <col min="3" max="3" width="4.640625" style="2" bestFit="1" customWidth="1"/>
    <col min="4" max="5" width="5.5" style="2" bestFit="1" customWidth="1"/>
    <col min="6" max="16384" width="9" style="2"/>
  </cols>
  <sheetData>
    <row r="1" spans="1:6" ht="17.149999999999999" thickBot="1" x14ac:dyDescent="0.5">
      <c r="A1" s="1" t="s">
        <v>59</v>
      </c>
      <c r="B1" s="10"/>
    </row>
    <row r="2" spans="1:6" x14ac:dyDescent="0.45">
      <c r="A2" s="2">
        <v>65</v>
      </c>
      <c r="C2" s="6" t="s">
        <v>18</v>
      </c>
      <c r="D2" s="6" t="s">
        <v>19</v>
      </c>
    </row>
    <row r="3" spans="1:6" x14ac:dyDescent="0.45">
      <c r="A3" s="2">
        <v>87</v>
      </c>
      <c r="C3" s="2">
        <v>60</v>
      </c>
      <c r="D3" s="2">
        <v>1</v>
      </c>
    </row>
    <row r="4" spans="1:6" x14ac:dyDescent="0.45">
      <c r="A4" s="2">
        <v>85</v>
      </c>
      <c r="C4" s="2">
        <v>70</v>
      </c>
      <c r="D4" s="2">
        <v>3</v>
      </c>
    </row>
    <row r="5" spans="1:6" x14ac:dyDescent="0.45">
      <c r="A5" s="2">
        <v>58</v>
      </c>
      <c r="C5" s="2">
        <v>80</v>
      </c>
      <c r="D5" s="2">
        <v>4</v>
      </c>
    </row>
    <row r="6" spans="1:6" ht="17.149999999999999" thickBot="1" x14ac:dyDescent="0.5">
      <c r="A6" s="2">
        <v>69</v>
      </c>
      <c r="C6" s="3">
        <v>100</v>
      </c>
      <c r="D6" s="3">
        <v>7</v>
      </c>
    </row>
    <row r="7" spans="1:6" x14ac:dyDescent="0.45">
      <c r="A7" s="2">
        <v>72</v>
      </c>
    </row>
    <row r="8" spans="1:6" x14ac:dyDescent="0.45">
      <c r="A8" s="2">
        <v>91</v>
      </c>
    </row>
    <row r="9" spans="1:6" x14ac:dyDescent="0.45">
      <c r="A9" s="2">
        <v>76</v>
      </c>
    </row>
    <row r="10" spans="1:6" x14ac:dyDescent="0.45">
      <c r="A10" s="2">
        <v>84</v>
      </c>
    </row>
    <row r="11" spans="1:6" x14ac:dyDescent="0.45">
      <c r="A11" s="2">
        <v>74</v>
      </c>
    </row>
    <row r="12" spans="1:6" x14ac:dyDescent="0.45">
      <c r="A12" s="2">
        <v>83</v>
      </c>
      <c r="C12" s="2" t="s">
        <v>60</v>
      </c>
      <c r="D12" s="2">
        <f>SKEW(A2:A16)</f>
        <v>-0.48639659575829941</v>
      </c>
      <c r="F12" s="2" t="s">
        <v>61</v>
      </c>
    </row>
    <row r="13" spans="1:6" x14ac:dyDescent="0.45">
      <c r="A13" s="2">
        <v>78</v>
      </c>
      <c r="C13" s="2" t="s">
        <v>20</v>
      </c>
      <c r="D13" s="2">
        <f>KURT(A2:A16)</f>
        <v>-0.54576488354001818</v>
      </c>
      <c r="F13" s="2" t="s">
        <v>21</v>
      </c>
    </row>
    <row r="14" spans="1:6" x14ac:dyDescent="0.45">
      <c r="A14" s="2">
        <v>67</v>
      </c>
    </row>
    <row r="15" spans="1:6" x14ac:dyDescent="0.45">
      <c r="A15" s="2">
        <v>85</v>
      </c>
      <c r="C15" s="2" t="s">
        <v>58</v>
      </c>
    </row>
    <row r="16" spans="1:6" x14ac:dyDescent="0.45">
      <c r="A16" s="2">
        <v>81</v>
      </c>
      <c r="C16" s="2">
        <v>60</v>
      </c>
    </row>
    <row r="17" spans="3:3" x14ac:dyDescent="0.45">
      <c r="C17" s="2">
        <v>70</v>
      </c>
    </row>
    <row r="18" spans="3:3" x14ac:dyDescent="0.45">
      <c r="C18" s="2">
        <v>80</v>
      </c>
    </row>
  </sheetData>
  <sortState xmlns:xlrd2="http://schemas.microsoft.com/office/spreadsheetml/2017/richdata2" ref="C3:C5">
    <sortCondition ref="C3"/>
  </sortState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21"/>
  <sheetViews>
    <sheetView workbookViewId="0">
      <selection activeCell="I1" sqref="I1:N1048576"/>
    </sheetView>
  </sheetViews>
  <sheetFormatPr defaultColWidth="9" defaultRowHeight="16.75" x14ac:dyDescent="0.45"/>
  <cols>
    <col min="1" max="1" width="7.2109375" style="2" customWidth="1"/>
    <col min="2" max="2" width="7.5" style="2" bestFit="1" customWidth="1"/>
    <col min="3" max="3" width="6.2109375" style="2" bestFit="1" customWidth="1"/>
    <col min="4" max="8" width="9" style="2"/>
    <col min="9" max="9" width="7" style="2" customWidth="1"/>
    <col min="10" max="10" width="7.5" style="2" bestFit="1" customWidth="1"/>
    <col min="11" max="11" width="6.2109375" style="2" bestFit="1" customWidth="1"/>
    <col min="12" max="16384" width="9" style="2"/>
  </cols>
  <sheetData>
    <row r="1" spans="1:13" x14ac:dyDescent="0.45">
      <c r="A1" s="4" t="s">
        <v>86</v>
      </c>
      <c r="B1" s="1" t="s">
        <v>87</v>
      </c>
      <c r="I1" s="4" t="s">
        <v>86</v>
      </c>
      <c r="J1" s="1" t="s">
        <v>87</v>
      </c>
    </row>
    <row r="2" spans="1:13" x14ac:dyDescent="0.45">
      <c r="A2" s="2" t="s">
        <v>1106</v>
      </c>
      <c r="B2" s="2">
        <v>88</v>
      </c>
      <c r="I2" s="2" t="s">
        <v>1106</v>
      </c>
      <c r="J2" s="2">
        <v>88</v>
      </c>
      <c r="M2" s="2" t="s">
        <v>1106</v>
      </c>
    </row>
    <row r="3" spans="1:13" x14ac:dyDescent="0.45">
      <c r="A3" s="2" t="s">
        <v>1107</v>
      </c>
      <c r="B3" s="2">
        <v>90</v>
      </c>
      <c r="I3" s="2" t="s">
        <v>1107</v>
      </c>
      <c r="J3" s="2">
        <v>90</v>
      </c>
      <c r="M3" s="2" t="s">
        <v>1107</v>
      </c>
    </row>
    <row r="4" spans="1:13" x14ac:dyDescent="0.45">
      <c r="A4" s="2" t="s">
        <v>1108</v>
      </c>
      <c r="B4" s="2" t="s">
        <v>88</v>
      </c>
      <c r="I4" s="2" t="s">
        <v>1108</v>
      </c>
      <c r="J4" s="2" t="s">
        <v>88</v>
      </c>
      <c r="M4" s="2" t="s">
        <v>1108</v>
      </c>
    </row>
    <row r="5" spans="1:13" x14ac:dyDescent="0.45">
      <c r="A5" s="2" t="s">
        <v>1109</v>
      </c>
      <c r="B5" s="2">
        <v>88</v>
      </c>
      <c r="I5" s="2" t="s">
        <v>1109</v>
      </c>
      <c r="J5" s="2">
        <v>88</v>
      </c>
      <c r="M5" s="2" t="s">
        <v>1109</v>
      </c>
    </row>
    <row r="6" spans="1:13" x14ac:dyDescent="0.45">
      <c r="A6" s="2" t="s">
        <v>1110</v>
      </c>
      <c r="B6" s="2">
        <v>75</v>
      </c>
      <c r="I6" s="2" t="s">
        <v>1110</v>
      </c>
      <c r="J6" s="2">
        <v>75</v>
      </c>
      <c r="M6" s="2" t="s">
        <v>1110</v>
      </c>
    </row>
    <row r="7" spans="1:13" x14ac:dyDescent="0.45">
      <c r="A7" s="2" t="s">
        <v>1111</v>
      </c>
      <c r="B7" s="2">
        <v>85</v>
      </c>
      <c r="I7" s="2" t="s">
        <v>1111</v>
      </c>
      <c r="J7" s="2">
        <v>85</v>
      </c>
      <c r="M7" s="2" t="s">
        <v>1111</v>
      </c>
    </row>
    <row r="8" spans="1:13" x14ac:dyDescent="0.45">
      <c r="A8" s="2" t="s">
        <v>1112</v>
      </c>
      <c r="B8" s="2">
        <v>68</v>
      </c>
      <c r="I8" s="2" t="s">
        <v>1112</v>
      </c>
      <c r="J8" s="2">
        <v>68</v>
      </c>
      <c r="M8" s="2" t="s">
        <v>1112</v>
      </c>
    </row>
    <row r="10" spans="1:13" x14ac:dyDescent="0.45">
      <c r="A10" s="4" t="s">
        <v>166</v>
      </c>
      <c r="I10" s="4" t="s">
        <v>166</v>
      </c>
    </row>
    <row r="11" spans="1:13" x14ac:dyDescent="0.45">
      <c r="A11" s="2" t="s">
        <v>167</v>
      </c>
      <c r="C11" s="2">
        <f>COUNTA(B2:B8)</f>
        <v>7</v>
      </c>
      <c r="D11" s="2" t="s">
        <v>227</v>
      </c>
      <c r="I11" s="2" t="s">
        <v>167</v>
      </c>
    </row>
    <row r="12" spans="1:13" x14ac:dyDescent="0.45">
      <c r="A12" s="2" t="s">
        <v>168</v>
      </c>
      <c r="C12" s="2">
        <f>COUNT(B2:B8)</f>
        <v>6</v>
      </c>
      <c r="D12" s="2" t="s">
        <v>228</v>
      </c>
      <c r="I12" s="2" t="s">
        <v>168</v>
      </c>
    </row>
    <row r="15" spans="1:13" x14ac:dyDescent="0.45">
      <c r="A15" s="4" t="s">
        <v>169</v>
      </c>
      <c r="I15" s="4" t="s">
        <v>169</v>
      </c>
    </row>
    <row r="16" spans="1:13" x14ac:dyDescent="0.45">
      <c r="A16" s="2" t="s">
        <v>167</v>
      </c>
      <c r="C16" s="2">
        <f>COUNTA(A2:A8)</f>
        <v>7</v>
      </c>
      <c r="D16" s="2" t="s">
        <v>229</v>
      </c>
      <c r="I16" s="2" t="s">
        <v>167</v>
      </c>
    </row>
    <row r="17" spans="1:9" x14ac:dyDescent="0.45">
      <c r="A17" s="2" t="s">
        <v>168</v>
      </c>
      <c r="C17" s="2">
        <f>COUNT(A2:A8)</f>
        <v>0</v>
      </c>
      <c r="D17" s="2" t="s">
        <v>230</v>
      </c>
      <c r="I17" s="2" t="s">
        <v>168</v>
      </c>
    </row>
    <row r="20" spans="1:9" x14ac:dyDescent="0.45">
      <c r="A20" s="2" t="s">
        <v>217</v>
      </c>
      <c r="I20" s="2" t="s">
        <v>217</v>
      </c>
    </row>
    <row r="21" spans="1:9" x14ac:dyDescent="0.45">
      <c r="A21" s="2" t="s">
        <v>218</v>
      </c>
      <c r="I21" s="2" t="s">
        <v>218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B0F0"/>
  </sheetPr>
  <dimension ref="A1:F18"/>
  <sheetViews>
    <sheetView workbookViewId="0">
      <selection activeCell="D13" sqref="D13"/>
    </sheetView>
  </sheetViews>
  <sheetFormatPr defaultColWidth="9" defaultRowHeight="16.75" x14ac:dyDescent="0.45"/>
  <cols>
    <col min="1" max="1" width="5.5" style="2" bestFit="1" customWidth="1"/>
    <col min="2" max="2" width="4" style="2" customWidth="1"/>
    <col min="3" max="3" width="4.640625" style="2" bestFit="1" customWidth="1"/>
    <col min="4" max="5" width="5.5" style="2" bestFit="1" customWidth="1"/>
    <col min="6" max="16384" width="9" style="2"/>
  </cols>
  <sheetData>
    <row r="1" spans="1:6" ht="17.149999999999999" thickBot="1" x14ac:dyDescent="0.5">
      <c r="A1" s="1" t="s">
        <v>46</v>
      </c>
      <c r="B1" s="10"/>
    </row>
    <row r="2" spans="1:6" x14ac:dyDescent="0.45">
      <c r="A2" s="2">
        <v>65</v>
      </c>
      <c r="C2" s="6" t="s">
        <v>18</v>
      </c>
      <c r="D2" s="6" t="s">
        <v>19</v>
      </c>
    </row>
    <row r="3" spans="1:6" x14ac:dyDescent="0.45">
      <c r="A3" s="2">
        <v>87</v>
      </c>
      <c r="C3" s="2">
        <v>60</v>
      </c>
      <c r="D3" s="2">
        <v>1</v>
      </c>
    </row>
    <row r="4" spans="1:6" x14ac:dyDescent="0.45">
      <c r="A4" s="2">
        <v>85</v>
      </c>
      <c r="C4" s="2">
        <v>70</v>
      </c>
      <c r="D4" s="2">
        <v>3</v>
      </c>
    </row>
    <row r="5" spans="1:6" x14ac:dyDescent="0.45">
      <c r="A5" s="2">
        <v>58</v>
      </c>
      <c r="C5" s="2">
        <v>80</v>
      </c>
      <c r="D5" s="2">
        <v>4</v>
      </c>
    </row>
    <row r="6" spans="1:6" ht="17.149999999999999" thickBot="1" x14ac:dyDescent="0.5">
      <c r="A6" s="2">
        <v>69</v>
      </c>
      <c r="C6" s="3">
        <v>100</v>
      </c>
      <c r="D6" s="3">
        <v>7</v>
      </c>
    </row>
    <row r="7" spans="1:6" x14ac:dyDescent="0.45">
      <c r="A7" s="2">
        <v>72</v>
      </c>
    </row>
    <row r="8" spans="1:6" x14ac:dyDescent="0.45">
      <c r="A8" s="2">
        <v>91</v>
      </c>
    </row>
    <row r="9" spans="1:6" x14ac:dyDescent="0.45">
      <c r="A9" s="2">
        <v>76</v>
      </c>
    </row>
    <row r="10" spans="1:6" x14ac:dyDescent="0.45">
      <c r="A10" s="2">
        <v>84</v>
      </c>
    </row>
    <row r="11" spans="1:6" x14ac:dyDescent="0.45">
      <c r="A11" s="2">
        <v>74</v>
      </c>
    </row>
    <row r="12" spans="1:6" x14ac:dyDescent="0.45">
      <c r="A12" s="2">
        <v>83</v>
      </c>
      <c r="C12" s="2" t="s">
        <v>176</v>
      </c>
      <c r="D12" s="2">
        <f>SKEW(A2:A16)</f>
        <v>-0.48639659575829941</v>
      </c>
      <c r="F12" s="2" t="s">
        <v>177</v>
      </c>
    </row>
    <row r="13" spans="1:6" x14ac:dyDescent="0.45">
      <c r="A13" s="2">
        <v>78</v>
      </c>
      <c r="C13" s="2" t="s">
        <v>20</v>
      </c>
      <c r="F13" s="2" t="s">
        <v>21</v>
      </c>
    </row>
    <row r="14" spans="1:6" x14ac:dyDescent="0.45">
      <c r="A14" s="2">
        <v>67</v>
      </c>
    </row>
    <row r="15" spans="1:6" x14ac:dyDescent="0.45">
      <c r="A15" s="2">
        <v>85</v>
      </c>
      <c r="C15" s="2" t="s">
        <v>58</v>
      </c>
    </row>
    <row r="16" spans="1:6" x14ac:dyDescent="0.45">
      <c r="A16" s="2">
        <v>81</v>
      </c>
      <c r="C16" s="2">
        <v>60</v>
      </c>
    </row>
    <row r="17" spans="3:3" x14ac:dyDescent="0.45">
      <c r="C17" s="2">
        <v>70</v>
      </c>
    </row>
    <row r="18" spans="3:3" x14ac:dyDescent="0.45">
      <c r="C18" s="2">
        <v>80</v>
      </c>
    </row>
  </sheetData>
  <sortState xmlns:xlrd2="http://schemas.microsoft.com/office/spreadsheetml/2017/richdata2" ref="C3:C5">
    <sortCondition ref="C3"/>
  </sortState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N6"/>
  <sheetViews>
    <sheetView workbookViewId="0">
      <selection activeCell="L12" sqref="L12"/>
    </sheetView>
  </sheetViews>
  <sheetFormatPr defaultColWidth="9" defaultRowHeight="16.75" x14ac:dyDescent="0.45"/>
  <cols>
    <col min="1" max="6" width="6.7109375" style="2" customWidth="1"/>
    <col min="7" max="8" width="9" style="2"/>
    <col min="9" max="14" width="6.85546875" style="2" customWidth="1"/>
    <col min="15" max="16384" width="9" style="2"/>
  </cols>
  <sheetData>
    <row r="1" spans="1:14" x14ac:dyDescent="0.45">
      <c r="A1" s="2">
        <v>10</v>
      </c>
      <c r="B1" s="2">
        <v>78</v>
      </c>
      <c r="C1" s="2">
        <v>80</v>
      </c>
      <c r="D1" s="2">
        <v>83</v>
      </c>
      <c r="E1" s="2">
        <v>86</v>
      </c>
      <c r="F1" s="2">
        <v>99</v>
      </c>
      <c r="I1" s="2">
        <v>10</v>
      </c>
      <c r="J1" s="2">
        <v>78</v>
      </c>
      <c r="K1" s="2">
        <v>80</v>
      </c>
      <c r="L1" s="2">
        <v>83</v>
      </c>
      <c r="M1" s="2">
        <v>86</v>
      </c>
      <c r="N1" s="2">
        <v>99</v>
      </c>
    </row>
    <row r="3" spans="1:14" x14ac:dyDescent="0.45">
      <c r="A3" s="2" t="s">
        <v>57</v>
      </c>
      <c r="B3" s="2">
        <f>AVERAGE(A1:F1)</f>
        <v>72.666666666666671</v>
      </c>
      <c r="C3" s="9" t="s">
        <v>172</v>
      </c>
      <c r="I3" s="2" t="s">
        <v>57</v>
      </c>
      <c r="K3" s="9" t="s">
        <v>172</v>
      </c>
    </row>
    <row r="4" spans="1:14" x14ac:dyDescent="0.45">
      <c r="A4" s="2" t="s">
        <v>173</v>
      </c>
      <c r="D4" s="2">
        <f>TRIMMEAN(A1:F1,0.4)</f>
        <v>81.75</v>
      </c>
      <c r="E4" s="9" t="s">
        <v>174</v>
      </c>
      <c r="I4" s="2" t="s">
        <v>173</v>
      </c>
      <c r="M4" s="9" t="s">
        <v>174</v>
      </c>
    </row>
    <row r="5" spans="1:14" x14ac:dyDescent="0.45">
      <c r="D5" s="2">
        <f>AVERAGE(B1:E1)</f>
        <v>81.75</v>
      </c>
      <c r="E5" s="9" t="s">
        <v>175</v>
      </c>
      <c r="M5" s="9" t="s">
        <v>175</v>
      </c>
    </row>
    <row r="6" spans="1:14" x14ac:dyDescent="0.45">
      <c r="E6" s="9"/>
      <c r="M6" s="9"/>
    </row>
  </sheetData>
  <phoneticPr fontId="2" type="noConversion"/>
  <pageMargins left="0.75" right="0.75" top="1" bottom="1" header="0.5" footer="0.5"/>
  <headerFooter alignWithMargins="0"/>
  <ignoredErrors>
    <ignoredError sqref="D5" formulaRange="1"/>
  </ignoredError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B0F0"/>
  </sheetPr>
  <dimension ref="A1:M8"/>
  <sheetViews>
    <sheetView workbookViewId="0">
      <selection activeCell="I2" sqref="I1:K2"/>
    </sheetView>
  </sheetViews>
  <sheetFormatPr defaultColWidth="9" defaultRowHeight="16.75" x14ac:dyDescent="0.45"/>
  <cols>
    <col min="1" max="1" width="5.5" style="29" bestFit="1" customWidth="1"/>
    <col min="2" max="8" width="6.5" style="29" bestFit="1" customWidth="1"/>
    <col min="9" max="9" width="5.5" style="29" bestFit="1" customWidth="1"/>
    <col min="10" max="10" width="5.5" style="29" customWidth="1"/>
    <col min="11" max="11" width="5.5" style="29" bestFit="1" customWidth="1"/>
    <col min="12" max="16384" width="9" style="29"/>
  </cols>
  <sheetData>
    <row r="1" spans="1:13" x14ac:dyDescent="0.45">
      <c r="A1" s="37" t="s">
        <v>245</v>
      </c>
      <c r="B1" s="37" t="s">
        <v>246</v>
      </c>
      <c r="C1" s="37" t="s">
        <v>9</v>
      </c>
      <c r="D1" s="37" t="s">
        <v>10</v>
      </c>
      <c r="E1" s="37" t="s">
        <v>11</v>
      </c>
      <c r="F1" s="37" t="s">
        <v>12</v>
      </c>
      <c r="G1" s="37" t="s">
        <v>13</v>
      </c>
      <c r="H1" s="37" t="s">
        <v>14</v>
      </c>
      <c r="I1" s="28" t="s">
        <v>247</v>
      </c>
      <c r="J1" s="28" t="s">
        <v>248</v>
      </c>
      <c r="K1" s="37" t="s">
        <v>249</v>
      </c>
    </row>
    <row r="2" spans="1:13" x14ac:dyDescent="0.45">
      <c r="A2" s="37">
        <v>1001</v>
      </c>
      <c r="B2" s="38">
        <v>5</v>
      </c>
      <c r="C2" s="38">
        <v>8</v>
      </c>
      <c r="D2" s="38">
        <v>8</v>
      </c>
      <c r="E2" s="38">
        <v>8</v>
      </c>
      <c r="F2" s="38">
        <v>8</v>
      </c>
      <c r="G2" s="38">
        <v>8</v>
      </c>
      <c r="H2" s="38">
        <v>10</v>
      </c>
      <c r="I2" s="5">
        <f>SUM(B2:H2)-MIN(B2:H2)-MAX(B2:H2)</f>
        <v>40</v>
      </c>
      <c r="J2" s="176">
        <f>TRIMMEAN(B2:H2,0.3)</f>
        <v>8</v>
      </c>
      <c r="K2" s="2">
        <f>RANK(I2,$I$2:$I$8)</f>
        <v>1</v>
      </c>
      <c r="M2" s="44"/>
    </row>
    <row r="3" spans="1:13" x14ac:dyDescent="0.45">
      <c r="A3" s="37">
        <v>1002</v>
      </c>
      <c r="B3" s="38">
        <v>8.6</v>
      </c>
      <c r="C3" s="38">
        <v>9.1999999999999993</v>
      </c>
      <c r="D3" s="38">
        <v>7.8</v>
      </c>
      <c r="E3" s="38">
        <v>8.5</v>
      </c>
      <c r="F3" s="38">
        <v>9.1</v>
      </c>
      <c r="G3" s="38">
        <v>8.8000000000000007</v>
      </c>
      <c r="H3" s="38">
        <v>8.6999999999999993</v>
      </c>
      <c r="I3"/>
      <c r="J3"/>
      <c r="K3"/>
      <c r="M3" s="44"/>
    </row>
    <row r="4" spans="1:13" x14ac:dyDescent="0.45">
      <c r="A4" s="37">
        <v>1025</v>
      </c>
      <c r="B4" s="38">
        <v>7.5</v>
      </c>
      <c r="C4" s="38">
        <v>7.6</v>
      </c>
      <c r="D4" s="38">
        <v>7.4</v>
      </c>
      <c r="E4" s="38">
        <v>7.5</v>
      </c>
      <c r="F4" s="38">
        <v>7.8</v>
      </c>
      <c r="G4" s="38">
        <v>8.1</v>
      </c>
      <c r="H4" s="38">
        <v>9</v>
      </c>
      <c r="I4"/>
      <c r="J4"/>
      <c r="K4"/>
      <c r="M4" s="44"/>
    </row>
    <row r="5" spans="1:13" x14ac:dyDescent="0.45">
      <c r="A5" s="37">
        <v>1026</v>
      </c>
      <c r="B5" s="38">
        <v>9.1</v>
      </c>
      <c r="C5" s="38">
        <v>8.5</v>
      </c>
      <c r="D5" s="38">
        <v>8.6</v>
      </c>
      <c r="E5" s="38">
        <v>8.5</v>
      </c>
      <c r="F5" s="38">
        <v>8.6999999999999993</v>
      </c>
      <c r="G5" s="38">
        <v>9.1999999999999993</v>
      </c>
      <c r="H5" s="38">
        <v>9.6</v>
      </c>
      <c r="I5"/>
      <c r="J5"/>
      <c r="K5"/>
      <c r="M5" s="44"/>
    </row>
    <row r="6" spans="1:13" x14ac:dyDescent="0.45">
      <c r="A6" s="37">
        <v>1034</v>
      </c>
      <c r="B6" s="38">
        <v>6.9</v>
      </c>
      <c r="C6" s="38">
        <v>6.5</v>
      </c>
      <c r="D6" s="38">
        <v>7.3</v>
      </c>
      <c r="E6" s="38">
        <v>7.5</v>
      </c>
      <c r="F6" s="38">
        <v>7.4</v>
      </c>
      <c r="G6" s="38">
        <v>6.5</v>
      </c>
      <c r="H6" s="38">
        <v>8.1</v>
      </c>
      <c r="I6"/>
      <c r="J6"/>
      <c r="K6"/>
      <c r="M6" s="44"/>
    </row>
    <row r="7" spans="1:13" x14ac:dyDescent="0.45">
      <c r="A7" s="37">
        <v>1037</v>
      </c>
      <c r="B7" s="38">
        <v>8</v>
      </c>
      <c r="C7" s="38">
        <v>8.1999999999999993</v>
      </c>
      <c r="D7" s="38">
        <v>7.6</v>
      </c>
      <c r="E7" s="38">
        <v>8.5</v>
      </c>
      <c r="F7" s="38">
        <v>6.5</v>
      </c>
      <c r="G7" s="38">
        <v>7.2</v>
      </c>
      <c r="H7" s="38">
        <v>7.3</v>
      </c>
      <c r="I7"/>
      <c r="J7"/>
      <c r="K7"/>
      <c r="M7" s="44"/>
    </row>
    <row r="8" spans="1:13" x14ac:dyDescent="0.45">
      <c r="A8" s="37">
        <v>1102</v>
      </c>
      <c r="B8" s="38">
        <v>8</v>
      </c>
      <c r="C8" s="38">
        <v>9.1</v>
      </c>
      <c r="D8" s="38">
        <v>7.8</v>
      </c>
      <c r="E8" s="38">
        <v>8.6999999999999993</v>
      </c>
      <c r="F8" s="38">
        <v>7.4</v>
      </c>
      <c r="G8" s="38">
        <v>8.6</v>
      </c>
      <c r="H8" s="38">
        <v>7.5</v>
      </c>
      <c r="I8"/>
      <c r="J8"/>
      <c r="K8"/>
      <c r="M8" s="44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M7"/>
  <sheetViews>
    <sheetView workbookViewId="0">
      <selection activeCell="I1" sqref="I1:M1048576"/>
    </sheetView>
  </sheetViews>
  <sheetFormatPr defaultColWidth="9" defaultRowHeight="16.75" x14ac:dyDescent="0.45"/>
  <cols>
    <col min="1" max="8" width="9" style="2"/>
    <col min="9" max="13" width="8.640625" style="2" customWidth="1"/>
    <col min="14" max="16384" width="9" style="2"/>
  </cols>
  <sheetData>
    <row r="1" spans="1:13" x14ac:dyDescent="0.45">
      <c r="A1" s="2">
        <v>85</v>
      </c>
      <c r="B1" s="2">
        <v>90</v>
      </c>
      <c r="C1" s="2">
        <v>75</v>
      </c>
      <c r="D1" s="2">
        <v>92</v>
      </c>
      <c r="E1" s="2">
        <v>68</v>
      </c>
      <c r="I1" s="2">
        <v>85</v>
      </c>
      <c r="J1" s="2">
        <v>90</v>
      </c>
      <c r="K1" s="2">
        <v>75</v>
      </c>
      <c r="L1" s="2">
        <v>92</v>
      </c>
      <c r="M1" s="2">
        <v>68</v>
      </c>
    </row>
    <row r="3" spans="1:13" x14ac:dyDescent="0.45">
      <c r="A3" s="2" t="s">
        <v>52</v>
      </c>
      <c r="I3" s="2" t="s">
        <v>52</v>
      </c>
    </row>
    <row r="4" spans="1:13" x14ac:dyDescent="0.45">
      <c r="A4" s="2">
        <v>1</v>
      </c>
      <c r="B4" s="2">
        <f>LARGE($A$1:$E$1,A4)</f>
        <v>92</v>
      </c>
      <c r="C4" s="8" t="s">
        <v>53</v>
      </c>
      <c r="I4" s="2">
        <v>1</v>
      </c>
      <c r="K4" s="8"/>
    </row>
    <row r="5" spans="1:13" x14ac:dyDescent="0.45">
      <c r="A5" s="2">
        <v>2</v>
      </c>
      <c r="B5" s="2">
        <f>LARGE($A$1:$E$1,A5)</f>
        <v>90</v>
      </c>
      <c r="C5" s="8" t="s">
        <v>54</v>
      </c>
      <c r="I5" s="2">
        <v>2</v>
      </c>
      <c r="K5" s="8"/>
    </row>
    <row r="6" spans="1:13" x14ac:dyDescent="0.45">
      <c r="A6" s="2">
        <v>3</v>
      </c>
      <c r="B6" s="2">
        <f>LARGE($A$1:$E$1,A6)</f>
        <v>85</v>
      </c>
      <c r="C6" s="8" t="s">
        <v>55</v>
      </c>
      <c r="I6" s="2">
        <v>3</v>
      </c>
      <c r="K6" s="8"/>
    </row>
    <row r="7" spans="1:13" x14ac:dyDescent="0.45">
      <c r="A7" s="2">
        <v>4</v>
      </c>
      <c r="B7" s="2">
        <f>LARGE($A$1:$E$1,A7)</f>
        <v>75</v>
      </c>
      <c r="C7" s="8" t="s">
        <v>56</v>
      </c>
      <c r="I7" s="2">
        <v>4</v>
      </c>
      <c r="K7" s="8"/>
    </row>
  </sheetData>
  <phoneticPr fontId="2" type="noConversion"/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M7"/>
  <sheetViews>
    <sheetView workbookViewId="0">
      <selection sqref="A1:E1048576"/>
    </sheetView>
  </sheetViews>
  <sheetFormatPr defaultColWidth="9" defaultRowHeight="16.75" x14ac:dyDescent="0.45"/>
  <cols>
    <col min="1" max="5" width="7.85546875" style="2" customWidth="1"/>
    <col min="6" max="8" width="9" style="2"/>
    <col min="9" max="13" width="5.85546875" style="2" customWidth="1"/>
    <col min="14" max="16384" width="9" style="2"/>
  </cols>
  <sheetData>
    <row r="1" spans="1:13" x14ac:dyDescent="0.45">
      <c r="A1" s="2">
        <v>85</v>
      </c>
      <c r="B1" s="2">
        <v>90</v>
      </c>
      <c r="C1" s="2">
        <v>75</v>
      </c>
      <c r="D1" s="2">
        <v>92</v>
      </c>
      <c r="E1" s="2">
        <v>68</v>
      </c>
      <c r="I1" s="2">
        <v>85</v>
      </c>
      <c r="J1" s="2">
        <v>90</v>
      </c>
      <c r="K1" s="2">
        <v>75</v>
      </c>
      <c r="L1" s="2">
        <v>92</v>
      </c>
      <c r="M1" s="2">
        <v>68</v>
      </c>
    </row>
    <row r="3" spans="1:13" x14ac:dyDescent="0.45">
      <c r="A3" s="7" t="s">
        <v>47</v>
      </c>
      <c r="I3" s="7" t="s">
        <v>47</v>
      </c>
    </row>
    <row r="4" spans="1:13" x14ac:dyDescent="0.45">
      <c r="A4" s="2">
        <v>1</v>
      </c>
      <c r="B4" s="2">
        <f>SMALL($A$1:$E$1,A4)</f>
        <v>68</v>
      </c>
      <c r="C4" s="8" t="s">
        <v>48</v>
      </c>
      <c r="I4" s="2">
        <v>1</v>
      </c>
      <c r="K4" s="8"/>
    </row>
    <row r="5" spans="1:13" x14ac:dyDescent="0.45">
      <c r="A5" s="2">
        <v>2</v>
      </c>
      <c r="B5" s="2">
        <f>SMALL($A$1:$E$1,A5)</f>
        <v>75</v>
      </c>
      <c r="C5" s="8" t="s">
        <v>49</v>
      </c>
      <c r="I5" s="2">
        <v>2</v>
      </c>
      <c r="K5" s="8"/>
    </row>
    <row r="6" spans="1:13" x14ac:dyDescent="0.45">
      <c r="A6" s="2">
        <v>3</v>
      </c>
      <c r="B6" s="2">
        <f>SMALL($A$1:$E$1,A6)</f>
        <v>85</v>
      </c>
      <c r="C6" s="8" t="s">
        <v>50</v>
      </c>
      <c r="I6" s="2">
        <v>3</v>
      </c>
      <c r="K6" s="8"/>
    </row>
    <row r="7" spans="1:13" x14ac:dyDescent="0.45">
      <c r="A7" s="2">
        <v>4</v>
      </c>
      <c r="B7" s="2">
        <f>SMALL($A$1:$E$1,A7)</f>
        <v>90</v>
      </c>
      <c r="C7" s="8" t="s">
        <v>51</v>
      </c>
      <c r="I7" s="2">
        <v>4</v>
      </c>
      <c r="K7" s="8"/>
    </row>
  </sheetData>
  <phoneticPr fontId="2" type="noConversion"/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V8"/>
  <sheetViews>
    <sheetView workbookViewId="0">
      <selection activeCell="I2" sqref="I2"/>
    </sheetView>
  </sheetViews>
  <sheetFormatPr defaultRowHeight="15.45" x14ac:dyDescent="0.4"/>
  <cols>
    <col min="1" max="1" width="7.5" bestFit="1" customWidth="1"/>
    <col min="2" max="8" width="7.140625" bestFit="1" customWidth="1"/>
    <col min="10" max="13" width="4" customWidth="1"/>
    <col min="14" max="14" width="7.5" bestFit="1" customWidth="1"/>
    <col min="15" max="21" width="7.140625" bestFit="1" customWidth="1"/>
  </cols>
  <sheetData>
    <row r="1" spans="1:22" ht="16.75" x14ac:dyDescent="0.45">
      <c r="A1" s="4" t="s">
        <v>86</v>
      </c>
      <c r="B1" s="1" t="s">
        <v>250</v>
      </c>
      <c r="C1" s="1" t="s">
        <v>251</v>
      </c>
      <c r="D1" s="1" t="s">
        <v>252</v>
      </c>
      <c r="E1" s="1" t="s">
        <v>253</v>
      </c>
      <c r="F1" s="1" t="s">
        <v>254</v>
      </c>
      <c r="G1" s="1" t="s">
        <v>255</v>
      </c>
      <c r="H1" s="1" t="s">
        <v>256</v>
      </c>
      <c r="I1" s="1" t="s">
        <v>257</v>
      </c>
      <c r="N1" s="4" t="s">
        <v>86</v>
      </c>
      <c r="O1" s="1" t="s">
        <v>250</v>
      </c>
      <c r="P1" s="1" t="s">
        <v>251</v>
      </c>
      <c r="Q1" s="1" t="s">
        <v>252</v>
      </c>
      <c r="R1" s="1" t="s">
        <v>253</v>
      </c>
      <c r="S1" s="1" t="s">
        <v>254</v>
      </c>
      <c r="T1" s="1" t="s">
        <v>255</v>
      </c>
      <c r="U1" s="1" t="s">
        <v>256</v>
      </c>
      <c r="V1" s="1" t="s">
        <v>257</v>
      </c>
    </row>
    <row r="2" spans="1:22" ht="16.75" x14ac:dyDescent="0.45">
      <c r="A2" s="2" t="s">
        <v>1106</v>
      </c>
      <c r="B2" s="2">
        <v>67</v>
      </c>
      <c r="C2" s="2">
        <v>63</v>
      </c>
      <c r="D2" s="2">
        <v>95</v>
      </c>
      <c r="E2" s="2">
        <v>26</v>
      </c>
      <c r="F2" s="2">
        <v>44</v>
      </c>
      <c r="G2" s="2">
        <v>56</v>
      </c>
      <c r="H2" s="2">
        <v>41</v>
      </c>
      <c r="I2" s="42">
        <f>(SUM(B2:H2)-SMALL(B2:H2,1)-SMALL(B2:H2,2))/5</f>
        <v>65</v>
      </c>
      <c r="N2" s="2" t="s">
        <v>1106</v>
      </c>
      <c r="O2" s="2">
        <v>67</v>
      </c>
      <c r="P2" s="2">
        <v>63</v>
      </c>
      <c r="Q2" s="2">
        <v>95</v>
      </c>
      <c r="R2" s="2">
        <v>26</v>
      </c>
      <c r="S2" s="2">
        <v>44</v>
      </c>
      <c r="T2" s="2">
        <v>56</v>
      </c>
      <c r="U2" s="2">
        <v>41</v>
      </c>
    </row>
    <row r="3" spans="1:22" ht="16.75" x14ac:dyDescent="0.45">
      <c r="A3" s="2" t="s">
        <v>1107</v>
      </c>
      <c r="B3" s="2">
        <v>53</v>
      </c>
      <c r="C3" s="2">
        <v>77</v>
      </c>
      <c r="D3" s="2">
        <v>96</v>
      </c>
      <c r="E3" s="2">
        <v>34</v>
      </c>
      <c r="F3" s="2">
        <v>62</v>
      </c>
      <c r="G3" s="2">
        <v>84</v>
      </c>
      <c r="H3" s="2">
        <v>63</v>
      </c>
      <c r="I3" s="42">
        <f t="shared" ref="I3:I8" si="0">(SUM(B3:H3)-SMALL(B3:H3,1)-SMALL(B3:H3,2))/5</f>
        <v>76.400000000000006</v>
      </c>
      <c r="N3" s="2" t="s">
        <v>1107</v>
      </c>
      <c r="O3" s="2">
        <v>53</v>
      </c>
      <c r="P3" s="2">
        <v>77</v>
      </c>
      <c r="Q3" s="2">
        <v>96</v>
      </c>
      <c r="R3" s="2">
        <v>34</v>
      </c>
      <c r="S3" s="2">
        <v>62</v>
      </c>
      <c r="T3" s="2">
        <v>84</v>
      </c>
      <c r="U3" s="2">
        <v>63</v>
      </c>
    </row>
    <row r="4" spans="1:22" ht="16.75" x14ac:dyDescent="0.45">
      <c r="A4" s="2" t="s">
        <v>1108</v>
      </c>
      <c r="B4" s="2">
        <v>42</v>
      </c>
      <c r="C4" s="2">
        <v>93</v>
      </c>
      <c r="D4" s="2">
        <v>85</v>
      </c>
      <c r="E4" s="2">
        <v>66</v>
      </c>
      <c r="F4" s="2">
        <v>86</v>
      </c>
      <c r="G4" s="2">
        <v>90</v>
      </c>
      <c r="H4" s="2">
        <v>30</v>
      </c>
      <c r="I4" s="42">
        <f t="shared" si="0"/>
        <v>84</v>
      </c>
      <c r="N4" s="2" t="s">
        <v>1108</v>
      </c>
      <c r="O4" s="2">
        <v>42</v>
      </c>
      <c r="P4" s="2">
        <v>93</v>
      </c>
      <c r="Q4" s="2">
        <v>85</v>
      </c>
      <c r="R4" s="2">
        <v>66</v>
      </c>
      <c r="S4" s="2">
        <v>86</v>
      </c>
      <c r="T4" s="2">
        <v>90</v>
      </c>
      <c r="U4" s="2">
        <v>30</v>
      </c>
    </row>
    <row r="5" spans="1:22" ht="16.75" x14ac:dyDescent="0.45">
      <c r="A5" s="2" t="s">
        <v>1109</v>
      </c>
      <c r="B5" s="2">
        <v>72</v>
      </c>
      <c r="C5" s="2">
        <v>70</v>
      </c>
      <c r="D5" s="2">
        <v>71</v>
      </c>
      <c r="E5" s="2">
        <v>33</v>
      </c>
      <c r="F5" s="2">
        <v>72</v>
      </c>
      <c r="G5" s="2">
        <v>66</v>
      </c>
      <c r="H5" s="2">
        <v>66</v>
      </c>
      <c r="I5" s="42">
        <f t="shared" si="0"/>
        <v>70.2</v>
      </c>
      <c r="N5" s="2" t="s">
        <v>1109</v>
      </c>
      <c r="O5" s="2">
        <v>72</v>
      </c>
      <c r="P5" s="2">
        <v>70</v>
      </c>
      <c r="Q5" s="2">
        <v>71</v>
      </c>
      <c r="R5" s="2">
        <v>33</v>
      </c>
      <c r="S5" s="2">
        <v>72</v>
      </c>
      <c r="T5" s="2">
        <v>66</v>
      </c>
      <c r="U5" s="2">
        <v>66</v>
      </c>
    </row>
    <row r="6" spans="1:22" ht="16.75" x14ac:dyDescent="0.45">
      <c r="A6" s="2" t="s">
        <v>1110</v>
      </c>
      <c r="B6" s="2">
        <v>45</v>
      </c>
      <c r="C6" s="2">
        <v>67</v>
      </c>
      <c r="D6" s="2">
        <v>25</v>
      </c>
      <c r="E6" s="2">
        <v>36</v>
      </c>
      <c r="F6" s="2">
        <v>51</v>
      </c>
      <c r="G6" s="2">
        <v>61</v>
      </c>
      <c r="H6" s="2">
        <v>43</v>
      </c>
      <c r="I6" s="42">
        <f t="shared" si="0"/>
        <v>53.4</v>
      </c>
      <c r="N6" s="2" t="s">
        <v>1110</v>
      </c>
      <c r="O6" s="2">
        <v>45</v>
      </c>
      <c r="P6" s="2">
        <v>67</v>
      </c>
      <c r="Q6" s="2">
        <v>25</v>
      </c>
      <c r="R6" s="2">
        <v>36</v>
      </c>
      <c r="S6" s="2">
        <v>51</v>
      </c>
      <c r="T6" s="2">
        <v>61</v>
      </c>
      <c r="U6" s="2">
        <v>43</v>
      </c>
    </row>
    <row r="7" spans="1:22" ht="16.75" x14ac:dyDescent="0.45">
      <c r="A7" s="2" t="s">
        <v>1111</v>
      </c>
      <c r="B7" s="2">
        <v>96</v>
      </c>
      <c r="C7" s="2">
        <v>80</v>
      </c>
      <c r="D7" s="2">
        <v>76</v>
      </c>
      <c r="E7" s="2">
        <v>88</v>
      </c>
      <c r="F7" s="2">
        <v>77</v>
      </c>
      <c r="G7" s="2">
        <v>96</v>
      </c>
      <c r="H7" s="2">
        <v>80</v>
      </c>
      <c r="I7" s="42">
        <f t="shared" si="0"/>
        <v>88</v>
      </c>
      <c r="N7" s="2" t="s">
        <v>1111</v>
      </c>
      <c r="O7" s="2">
        <v>96</v>
      </c>
      <c r="P7" s="2">
        <v>80</v>
      </c>
      <c r="Q7" s="2">
        <v>76</v>
      </c>
      <c r="R7" s="2">
        <v>88</v>
      </c>
      <c r="S7" s="2">
        <v>77</v>
      </c>
      <c r="T7" s="2">
        <v>96</v>
      </c>
      <c r="U7" s="2">
        <v>80</v>
      </c>
    </row>
    <row r="8" spans="1:22" ht="16.75" x14ac:dyDescent="0.45">
      <c r="A8" s="2" t="s">
        <v>1112</v>
      </c>
      <c r="B8" s="2">
        <v>57</v>
      </c>
      <c r="C8" s="2">
        <v>76</v>
      </c>
      <c r="D8" s="2">
        <v>58</v>
      </c>
      <c r="E8" s="2">
        <v>82</v>
      </c>
      <c r="F8" s="2">
        <v>92</v>
      </c>
      <c r="G8" s="2">
        <v>51</v>
      </c>
      <c r="H8" s="2">
        <v>43</v>
      </c>
      <c r="I8" s="42">
        <f t="shared" si="0"/>
        <v>73</v>
      </c>
      <c r="N8" s="2" t="s">
        <v>1112</v>
      </c>
      <c r="O8" s="2">
        <v>57</v>
      </c>
      <c r="P8" s="2">
        <v>76</v>
      </c>
      <c r="Q8" s="2">
        <v>58</v>
      </c>
      <c r="R8" s="2">
        <v>82</v>
      </c>
      <c r="S8" s="2">
        <v>92</v>
      </c>
      <c r="T8" s="2">
        <v>51</v>
      </c>
      <c r="U8" s="2">
        <v>43</v>
      </c>
    </row>
  </sheetData>
  <phoneticPr fontId="2" type="noConversion"/>
  <conditionalFormatting sqref="B2:I8">
    <cfRule type="cellIs" dxfId="1" priority="2" operator="lessThan">
      <formula>60</formula>
    </cfRule>
  </conditionalFormatting>
  <conditionalFormatting sqref="O2:U8">
    <cfRule type="cellIs" dxfId="0" priority="1" operator="lessThan">
      <formula>60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J56"/>
  <sheetViews>
    <sheetView workbookViewId="0">
      <selection activeCell="I1" sqref="I1:K1048576"/>
    </sheetView>
  </sheetViews>
  <sheetFormatPr defaultColWidth="8.7109375" defaultRowHeight="16.75" x14ac:dyDescent="0.45"/>
  <cols>
    <col min="1" max="1" width="8.640625" style="2" bestFit="1" customWidth="1"/>
    <col min="2" max="2" width="5.5" style="2" bestFit="1" customWidth="1"/>
    <col min="3" max="3" width="4.7109375" style="2" customWidth="1"/>
    <col min="4" max="8" width="8.7109375" style="2"/>
    <col min="9" max="9" width="9.5" style="2" bestFit="1" customWidth="1"/>
    <col min="10" max="10" width="5.5" style="2" bestFit="1" customWidth="1"/>
    <col min="11" max="16384" width="8.7109375" style="2"/>
  </cols>
  <sheetData>
    <row r="1" spans="1:10" x14ac:dyDescent="0.45">
      <c r="A1" s="10" t="s">
        <v>307</v>
      </c>
      <c r="B1" s="10" t="s">
        <v>308</v>
      </c>
      <c r="D1" s="65" t="s">
        <v>309</v>
      </c>
      <c r="E1" s="65"/>
      <c r="I1" s="10" t="s">
        <v>307</v>
      </c>
      <c r="J1" s="10" t="s">
        <v>308</v>
      </c>
    </row>
    <row r="2" spans="1:10" x14ac:dyDescent="0.45">
      <c r="A2" s="2">
        <v>10279001</v>
      </c>
      <c r="B2" s="10">
        <v>86</v>
      </c>
      <c r="D2" s="66"/>
      <c r="E2" s="66"/>
      <c r="I2" s="2">
        <v>10279001</v>
      </c>
      <c r="J2" s="10">
        <v>86</v>
      </c>
    </row>
    <row r="3" spans="1:10" x14ac:dyDescent="0.45">
      <c r="A3" s="2">
        <v>10279002</v>
      </c>
      <c r="B3" s="10">
        <v>45</v>
      </c>
      <c r="D3" s="66" t="s">
        <v>29</v>
      </c>
      <c r="E3" s="66">
        <v>76.739999999999995</v>
      </c>
      <c r="I3" s="2">
        <v>10279002</v>
      </c>
      <c r="J3" s="10">
        <v>45</v>
      </c>
    </row>
    <row r="4" spans="1:10" x14ac:dyDescent="0.45">
      <c r="A4" s="2">
        <v>10279003</v>
      </c>
      <c r="B4" s="10">
        <v>89</v>
      </c>
      <c r="D4" s="66" t="s">
        <v>30</v>
      </c>
      <c r="E4" s="66">
        <v>2.9786738591500197</v>
      </c>
      <c r="I4" s="2">
        <v>10279003</v>
      </c>
      <c r="J4" s="10">
        <v>89</v>
      </c>
    </row>
    <row r="5" spans="1:10" x14ac:dyDescent="0.45">
      <c r="A5" s="2">
        <v>10279004</v>
      </c>
      <c r="B5" s="10">
        <v>76</v>
      </c>
      <c r="D5" s="66" t="s">
        <v>31</v>
      </c>
      <c r="E5" s="66">
        <v>82.5</v>
      </c>
      <c r="I5" s="2">
        <v>10279004</v>
      </c>
      <c r="J5" s="10">
        <v>76</v>
      </c>
    </row>
    <row r="6" spans="1:10" x14ac:dyDescent="0.45">
      <c r="A6" s="2">
        <v>10279005</v>
      </c>
      <c r="B6" s="10">
        <v>61</v>
      </c>
      <c r="D6" s="66" t="s">
        <v>32</v>
      </c>
      <c r="E6" s="66">
        <v>72</v>
      </c>
      <c r="I6" s="2">
        <v>10279005</v>
      </c>
      <c r="J6" s="10">
        <v>61</v>
      </c>
    </row>
    <row r="7" spans="1:10" x14ac:dyDescent="0.45">
      <c r="A7" s="2">
        <v>10279006</v>
      </c>
      <c r="B7" s="10">
        <v>38</v>
      </c>
      <c r="D7" s="66" t="s">
        <v>33</v>
      </c>
      <c r="E7" s="66">
        <v>21.062404847480821</v>
      </c>
      <c r="I7" s="2">
        <v>10279006</v>
      </c>
      <c r="J7" s="10">
        <v>38</v>
      </c>
    </row>
    <row r="8" spans="1:10" x14ac:dyDescent="0.45">
      <c r="A8" s="2">
        <v>10279007</v>
      </c>
      <c r="B8" s="10">
        <v>85</v>
      </c>
      <c r="D8" s="66" t="s">
        <v>34</v>
      </c>
      <c r="E8" s="66">
        <v>443.62489795918356</v>
      </c>
      <c r="I8" s="2">
        <v>10279007</v>
      </c>
      <c r="J8" s="10">
        <v>85</v>
      </c>
    </row>
    <row r="9" spans="1:10" x14ac:dyDescent="0.45">
      <c r="A9" s="2">
        <v>10279008</v>
      </c>
      <c r="B9" s="10">
        <v>78</v>
      </c>
      <c r="D9" s="66" t="s">
        <v>20</v>
      </c>
      <c r="E9" s="66">
        <v>1.5391709800923126</v>
      </c>
      <c r="I9" s="2">
        <v>10279008</v>
      </c>
      <c r="J9" s="10">
        <v>78</v>
      </c>
    </row>
    <row r="10" spans="1:10" x14ac:dyDescent="0.45">
      <c r="A10" s="2">
        <v>10279009</v>
      </c>
      <c r="B10" s="10">
        <v>73</v>
      </c>
      <c r="D10" s="66" t="s">
        <v>35</v>
      </c>
      <c r="E10" s="66">
        <v>-1.4542144214910737</v>
      </c>
      <c r="I10" s="2">
        <v>10279009</v>
      </c>
      <c r="J10" s="10">
        <v>73</v>
      </c>
    </row>
    <row r="11" spans="1:10" x14ac:dyDescent="0.45">
      <c r="A11" s="2">
        <v>10279010</v>
      </c>
      <c r="B11" s="10">
        <v>90</v>
      </c>
      <c r="D11" s="66" t="s">
        <v>36</v>
      </c>
      <c r="E11" s="66">
        <v>85</v>
      </c>
      <c r="I11" s="2">
        <v>10279010</v>
      </c>
      <c r="J11" s="10">
        <v>90</v>
      </c>
    </row>
    <row r="12" spans="1:10" x14ac:dyDescent="0.45">
      <c r="A12" s="2">
        <v>10279011</v>
      </c>
      <c r="B12" s="10">
        <v>26</v>
      </c>
      <c r="D12" s="66" t="s">
        <v>37</v>
      </c>
      <c r="E12" s="66">
        <v>15</v>
      </c>
      <c r="I12" s="2">
        <v>10279011</v>
      </c>
      <c r="J12" s="10">
        <v>26</v>
      </c>
    </row>
    <row r="13" spans="1:10" x14ac:dyDescent="0.45">
      <c r="A13" s="2">
        <v>10279012</v>
      </c>
      <c r="B13" s="10">
        <v>83</v>
      </c>
      <c r="D13" s="66" t="s">
        <v>38</v>
      </c>
      <c r="E13" s="66">
        <v>100</v>
      </c>
      <c r="I13" s="2">
        <v>10279012</v>
      </c>
      <c r="J13" s="10">
        <v>83</v>
      </c>
    </row>
    <row r="14" spans="1:10" x14ac:dyDescent="0.45">
      <c r="A14" s="2">
        <v>10279013</v>
      </c>
      <c r="B14" s="10">
        <v>82</v>
      </c>
      <c r="D14" s="66" t="s">
        <v>39</v>
      </c>
      <c r="E14" s="66">
        <v>3837</v>
      </c>
      <c r="I14" s="2">
        <v>10279013</v>
      </c>
      <c r="J14" s="10">
        <v>82</v>
      </c>
    </row>
    <row r="15" spans="1:10" x14ac:dyDescent="0.45">
      <c r="A15" s="2">
        <v>10279014</v>
      </c>
      <c r="B15" s="10">
        <v>83</v>
      </c>
      <c r="D15" s="66" t="s">
        <v>40</v>
      </c>
      <c r="E15" s="66">
        <v>50</v>
      </c>
      <c r="I15" s="2">
        <v>10279014</v>
      </c>
      <c r="J15" s="10">
        <v>83</v>
      </c>
    </row>
    <row r="16" spans="1:10" x14ac:dyDescent="0.45">
      <c r="A16" s="2">
        <v>10279015</v>
      </c>
      <c r="B16" s="10">
        <v>15</v>
      </c>
      <c r="D16" s="66" t="s">
        <v>41</v>
      </c>
      <c r="E16" s="66">
        <v>100</v>
      </c>
      <c r="I16" s="2">
        <v>10279015</v>
      </c>
      <c r="J16" s="10">
        <v>15</v>
      </c>
    </row>
    <row r="17" spans="1:10" ht="17.149999999999999" thickBot="1" x14ac:dyDescent="0.5">
      <c r="A17" s="2">
        <v>10279016</v>
      </c>
      <c r="B17" s="10">
        <v>82</v>
      </c>
      <c r="D17" s="67" t="s">
        <v>42</v>
      </c>
      <c r="E17" s="67">
        <v>22</v>
      </c>
      <c r="I17" s="2">
        <v>10279016</v>
      </c>
      <c r="J17" s="10">
        <v>82</v>
      </c>
    </row>
    <row r="18" spans="1:10" x14ac:dyDescent="0.45">
      <c r="A18" s="2">
        <v>10279017</v>
      </c>
      <c r="B18" s="10">
        <v>72</v>
      </c>
      <c r="I18" s="2">
        <v>10279017</v>
      </c>
      <c r="J18" s="10">
        <v>72</v>
      </c>
    </row>
    <row r="19" spans="1:10" x14ac:dyDescent="0.45">
      <c r="A19" s="2">
        <v>10279018</v>
      </c>
      <c r="B19" s="10">
        <v>95</v>
      </c>
      <c r="I19" s="2">
        <v>10279018</v>
      </c>
      <c r="J19" s="10">
        <v>95</v>
      </c>
    </row>
    <row r="20" spans="1:10" x14ac:dyDescent="0.45">
      <c r="A20" s="2">
        <v>10279019</v>
      </c>
      <c r="B20" s="10">
        <v>72</v>
      </c>
      <c r="I20" s="2">
        <v>10279019</v>
      </c>
      <c r="J20" s="10">
        <v>72</v>
      </c>
    </row>
    <row r="21" spans="1:10" x14ac:dyDescent="0.45">
      <c r="A21" s="2">
        <v>10279020</v>
      </c>
      <c r="B21" s="10">
        <v>87</v>
      </c>
      <c r="I21" s="2">
        <v>10279020</v>
      </c>
      <c r="J21" s="10">
        <v>87</v>
      </c>
    </row>
    <row r="22" spans="1:10" x14ac:dyDescent="0.45">
      <c r="A22" s="2">
        <v>10279021</v>
      </c>
      <c r="B22" s="10">
        <v>22</v>
      </c>
      <c r="I22" s="2">
        <v>10279021</v>
      </c>
      <c r="J22" s="10">
        <v>22</v>
      </c>
    </row>
    <row r="23" spans="1:10" x14ac:dyDescent="0.45">
      <c r="A23" s="2">
        <v>10279022</v>
      </c>
      <c r="B23" s="10">
        <v>100</v>
      </c>
      <c r="I23" s="2">
        <v>10279022</v>
      </c>
      <c r="J23" s="10">
        <v>100</v>
      </c>
    </row>
    <row r="24" spans="1:10" x14ac:dyDescent="0.45">
      <c r="A24" s="2">
        <v>10279023</v>
      </c>
      <c r="B24" s="10">
        <v>93</v>
      </c>
      <c r="I24" s="2">
        <v>10279023</v>
      </c>
      <c r="J24" s="10">
        <v>93</v>
      </c>
    </row>
    <row r="25" spans="1:10" x14ac:dyDescent="0.45">
      <c r="A25" s="2">
        <v>10279024</v>
      </c>
      <c r="B25" s="10">
        <v>73</v>
      </c>
      <c r="I25" s="2">
        <v>10279024</v>
      </c>
      <c r="J25" s="10">
        <v>73</v>
      </c>
    </row>
    <row r="26" spans="1:10" x14ac:dyDescent="0.45">
      <c r="A26" s="2">
        <v>10279025</v>
      </c>
      <c r="B26" s="10">
        <v>95</v>
      </c>
      <c r="I26" s="2">
        <v>10279025</v>
      </c>
      <c r="J26" s="10">
        <v>95</v>
      </c>
    </row>
    <row r="27" spans="1:10" x14ac:dyDescent="0.45">
      <c r="A27" s="2">
        <v>10279026</v>
      </c>
      <c r="B27" s="10">
        <v>80</v>
      </c>
      <c r="I27" s="2">
        <v>10279026</v>
      </c>
      <c r="J27" s="10">
        <v>80</v>
      </c>
    </row>
    <row r="28" spans="1:10" x14ac:dyDescent="0.45">
      <c r="A28" s="2">
        <v>10279027</v>
      </c>
      <c r="B28" s="10">
        <v>97</v>
      </c>
      <c r="I28" s="2">
        <v>10279027</v>
      </c>
      <c r="J28" s="10">
        <v>97</v>
      </c>
    </row>
    <row r="29" spans="1:10" x14ac:dyDescent="0.45">
      <c r="A29" s="2">
        <v>10279028</v>
      </c>
      <c r="B29" s="10">
        <v>100</v>
      </c>
      <c r="I29" s="2">
        <v>10279028</v>
      </c>
      <c r="J29" s="10">
        <v>100</v>
      </c>
    </row>
    <row r="30" spans="1:10" x14ac:dyDescent="0.45">
      <c r="A30" s="2">
        <v>10279029</v>
      </c>
      <c r="B30" s="10">
        <v>87</v>
      </c>
      <c r="I30" s="2">
        <v>10279029</v>
      </c>
      <c r="J30" s="10">
        <v>87</v>
      </c>
    </row>
    <row r="31" spans="1:10" x14ac:dyDescent="0.45">
      <c r="A31" s="2">
        <v>10279030</v>
      </c>
      <c r="B31" s="10">
        <v>91</v>
      </c>
      <c r="I31" s="2">
        <v>10279030</v>
      </c>
      <c r="J31" s="10">
        <v>91</v>
      </c>
    </row>
    <row r="32" spans="1:10" x14ac:dyDescent="0.45">
      <c r="A32" s="2">
        <v>10279031</v>
      </c>
      <c r="B32" s="10">
        <v>79</v>
      </c>
      <c r="I32" s="2">
        <v>10279031</v>
      </c>
      <c r="J32" s="10">
        <v>79</v>
      </c>
    </row>
    <row r="33" spans="1:10" x14ac:dyDescent="0.45">
      <c r="A33" s="2">
        <v>10279032</v>
      </c>
      <c r="B33" s="10">
        <v>94</v>
      </c>
      <c r="I33" s="2">
        <v>10279032</v>
      </c>
      <c r="J33" s="10">
        <v>94</v>
      </c>
    </row>
    <row r="34" spans="1:10" x14ac:dyDescent="0.45">
      <c r="A34" s="2">
        <v>10279033</v>
      </c>
      <c r="B34" s="10">
        <v>75</v>
      </c>
      <c r="I34" s="2">
        <v>10279033</v>
      </c>
      <c r="J34" s="10">
        <v>75</v>
      </c>
    </row>
    <row r="35" spans="1:10" x14ac:dyDescent="0.45">
      <c r="A35" s="2">
        <v>10279034</v>
      </c>
      <c r="B35" s="10">
        <v>100</v>
      </c>
      <c r="I35" s="2">
        <v>10279034</v>
      </c>
      <c r="J35" s="10">
        <v>100</v>
      </c>
    </row>
    <row r="36" spans="1:10" x14ac:dyDescent="0.45">
      <c r="A36" s="2">
        <v>10279035</v>
      </c>
      <c r="B36" s="10">
        <v>97</v>
      </c>
      <c r="I36" s="2">
        <v>10279035</v>
      </c>
      <c r="J36" s="10">
        <v>97</v>
      </c>
    </row>
    <row r="37" spans="1:10" x14ac:dyDescent="0.45">
      <c r="A37" s="2">
        <v>10279036</v>
      </c>
      <c r="B37" s="10">
        <v>92</v>
      </c>
      <c r="I37" s="2">
        <v>10279036</v>
      </c>
      <c r="J37" s="10">
        <v>92</v>
      </c>
    </row>
    <row r="38" spans="1:10" x14ac:dyDescent="0.45">
      <c r="A38" s="2">
        <v>10279037</v>
      </c>
      <c r="B38" s="10">
        <v>94</v>
      </c>
      <c r="I38" s="2">
        <v>10279037</v>
      </c>
      <c r="J38" s="10">
        <v>94</v>
      </c>
    </row>
    <row r="39" spans="1:10" x14ac:dyDescent="0.45">
      <c r="A39" s="2">
        <v>10279038</v>
      </c>
      <c r="B39" s="10">
        <v>72</v>
      </c>
      <c r="I39" s="2">
        <v>10279038</v>
      </c>
      <c r="J39" s="10">
        <v>72</v>
      </c>
    </row>
    <row r="40" spans="1:10" x14ac:dyDescent="0.45">
      <c r="A40" s="2">
        <v>10279039</v>
      </c>
      <c r="B40" s="10">
        <v>32</v>
      </c>
      <c r="I40" s="2">
        <v>10279039</v>
      </c>
      <c r="J40" s="10">
        <v>32</v>
      </c>
    </row>
    <row r="41" spans="1:10" x14ac:dyDescent="0.45">
      <c r="A41" s="2">
        <v>10279040</v>
      </c>
      <c r="B41" s="10">
        <v>82</v>
      </c>
      <c r="I41" s="2">
        <v>10279040</v>
      </c>
      <c r="J41" s="10">
        <v>82</v>
      </c>
    </row>
    <row r="42" spans="1:10" x14ac:dyDescent="0.45">
      <c r="A42" s="2">
        <v>10279041</v>
      </c>
      <c r="B42" s="10">
        <v>94</v>
      </c>
      <c r="I42" s="2">
        <v>10279041</v>
      </c>
      <c r="J42" s="10">
        <v>94</v>
      </c>
    </row>
    <row r="43" spans="1:10" x14ac:dyDescent="0.45">
      <c r="A43" s="2">
        <v>10279042</v>
      </c>
      <c r="B43" s="10">
        <v>89</v>
      </c>
      <c r="I43" s="2">
        <v>10279042</v>
      </c>
      <c r="J43" s="10">
        <v>89</v>
      </c>
    </row>
    <row r="44" spans="1:10" x14ac:dyDescent="0.45">
      <c r="A44" s="2">
        <v>10279043</v>
      </c>
      <c r="B44" s="10">
        <v>75</v>
      </c>
      <c r="I44" s="2">
        <v>10279043</v>
      </c>
      <c r="J44" s="10">
        <v>75</v>
      </c>
    </row>
    <row r="45" spans="1:10" x14ac:dyDescent="0.45">
      <c r="A45" s="2">
        <v>10279044</v>
      </c>
      <c r="B45" s="10">
        <v>89</v>
      </c>
      <c r="I45" s="2">
        <v>10279044</v>
      </c>
      <c r="J45" s="10">
        <v>89</v>
      </c>
    </row>
    <row r="46" spans="1:10" x14ac:dyDescent="0.45">
      <c r="A46" s="2">
        <v>10279045</v>
      </c>
      <c r="B46" s="10">
        <v>85</v>
      </c>
      <c r="I46" s="2">
        <v>10279045</v>
      </c>
      <c r="J46" s="10">
        <v>85</v>
      </c>
    </row>
    <row r="47" spans="1:10" x14ac:dyDescent="0.45">
      <c r="A47" s="2">
        <v>10279046</v>
      </c>
      <c r="B47" s="10">
        <v>65</v>
      </c>
      <c r="I47" s="2">
        <v>10279046</v>
      </c>
      <c r="J47" s="10">
        <v>65</v>
      </c>
    </row>
    <row r="48" spans="1:10" x14ac:dyDescent="0.45">
      <c r="A48" s="2">
        <v>10279047</v>
      </c>
      <c r="B48" s="10">
        <v>48</v>
      </c>
      <c r="I48" s="2">
        <v>10279047</v>
      </c>
      <c r="J48" s="10">
        <v>48</v>
      </c>
    </row>
    <row r="49" spans="1:10" x14ac:dyDescent="0.45">
      <c r="A49" s="2">
        <v>10279048</v>
      </c>
      <c r="B49" s="10">
        <v>72</v>
      </c>
      <c r="I49" s="2">
        <v>10279048</v>
      </c>
      <c r="J49" s="10">
        <v>72</v>
      </c>
    </row>
    <row r="50" spans="1:10" x14ac:dyDescent="0.45">
      <c r="A50" s="2">
        <v>10279049</v>
      </c>
      <c r="B50" s="10">
        <v>90</v>
      </c>
      <c r="I50" s="2">
        <v>10279049</v>
      </c>
      <c r="J50" s="10">
        <v>90</v>
      </c>
    </row>
    <row r="51" spans="1:10" x14ac:dyDescent="0.45">
      <c r="A51" s="2">
        <v>10279050</v>
      </c>
      <c r="B51" s="10">
        <v>57</v>
      </c>
      <c r="I51" s="2">
        <v>10279050</v>
      </c>
      <c r="J51" s="10">
        <v>57</v>
      </c>
    </row>
    <row r="52" spans="1:10" x14ac:dyDescent="0.45">
      <c r="B52" s="10"/>
      <c r="J52" s="10"/>
    </row>
    <row r="53" spans="1:10" x14ac:dyDescent="0.45">
      <c r="B53" s="10"/>
      <c r="J53" s="10"/>
    </row>
    <row r="54" spans="1:10" x14ac:dyDescent="0.45">
      <c r="B54" s="10"/>
      <c r="J54" s="10"/>
    </row>
    <row r="55" spans="1:10" x14ac:dyDescent="0.45">
      <c r="B55" s="10"/>
      <c r="J55" s="10"/>
    </row>
    <row r="56" spans="1:10" x14ac:dyDescent="0.45">
      <c r="B56" s="10"/>
      <c r="J56" s="10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indexed="40"/>
  </sheetPr>
  <dimension ref="A1:G56"/>
  <sheetViews>
    <sheetView workbookViewId="0">
      <selection activeCell="G3" sqref="G3"/>
    </sheetView>
  </sheetViews>
  <sheetFormatPr defaultColWidth="8.7109375" defaultRowHeight="16.75" x14ac:dyDescent="0.45"/>
  <cols>
    <col min="1" max="1" width="9.5" style="2" bestFit="1" customWidth="1"/>
    <col min="2" max="3" width="5.5" style="2" bestFit="1" customWidth="1"/>
    <col min="4" max="4" width="8.7109375" style="2"/>
    <col min="5" max="5" width="10.7109375" style="179" customWidth="1"/>
    <col min="6" max="7" width="8.7109375" style="179"/>
    <col min="8" max="16384" width="8.7109375" style="2"/>
  </cols>
  <sheetData>
    <row r="1" spans="1:7" x14ac:dyDescent="0.45">
      <c r="A1" s="10" t="s">
        <v>307</v>
      </c>
      <c r="B1" s="10" t="s">
        <v>310</v>
      </c>
      <c r="C1" s="10" t="s">
        <v>171</v>
      </c>
      <c r="E1" s="177"/>
      <c r="F1" s="177" t="s">
        <v>1054</v>
      </c>
      <c r="G1" s="177" t="s">
        <v>1055</v>
      </c>
    </row>
    <row r="2" spans="1:7" x14ac:dyDescent="0.45">
      <c r="A2" s="2">
        <v>10279001</v>
      </c>
      <c r="B2" s="10">
        <v>86</v>
      </c>
      <c r="C2" s="2">
        <v>85</v>
      </c>
      <c r="E2"/>
      <c r="F2"/>
      <c r="G2"/>
    </row>
    <row r="3" spans="1:7" x14ac:dyDescent="0.45">
      <c r="A3" s="2">
        <v>10279002</v>
      </c>
      <c r="B3" s="10">
        <v>45</v>
      </c>
      <c r="C3" s="2">
        <v>80</v>
      </c>
      <c r="E3" t="s">
        <v>29</v>
      </c>
      <c r="F3">
        <v>66.333333333333329</v>
      </c>
      <c r="G3">
        <v>69.466666666666669</v>
      </c>
    </row>
    <row r="4" spans="1:7" x14ac:dyDescent="0.45">
      <c r="A4" s="2">
        <v>10279003</v>
      </c>
      <c r="B4" s="10">
        <v>89</v>
      </c>
      <c r="C4" s="2">
        <v>45</v>
      </c>
      <c r="E4" t="s">
        <v>30</v>
      </c>
      <c r="F4">
        <v>5.8175978242264579</v>
      </c>
      <c r="G4">
        <v>4.297138213438898</v>
      </c>
    </row>
    <row r="5" spans="1:7" x14ac:dyDescent="0.45">
      <c r="A5" s="2">
        <v>10279004</v>
      </c>
      <c r="B5" s="10">
        <v>76</v>
      </c>
      <c r="C5" s="2">
        <v>85</v>
      </c>
      <c r="E5" t="s">
        <v>31</v>
      </c>
      <c r="F5">
        <v>80</v>
      </c>
      <c r="G5">
        <v>76</v>
      </c>
    </row>
    <row r="6" spans="1:7" x14ac:dyDescent="0.45">
      <c r="A6" s="2">
        <v>10279005</v>
      </c>
      <c r="B6" s="10">
        <v>61</v>
      </c>
      <c r="C6" s="2">
        <v>52</v>
      </c>
      <c r="E6" t="s">
        <v>32</v>
      </c>
      <c r="F6">
        <v>80</v>
      </c>
      <c r="G6">
        <v>85</v>
      </c>
    </row>
    <row r="7" spans="1:7" x14ac:dyDescent="0.45">
      <c r="A7" s="2">
        <v>10279006</v>
      </c>
      <c r="B7" s="10">
        <v>38</v>
      </c>
      <c r="C7" s="2">
        <v>88</v>
      </c>
      <c r="E7" t="s">
        <v>33</v>
      </c>
      <c r="F7">
        <v>22.531459488161577</v>
      </c>
      <c r="G7">
        <v>16.642744737000346</v>
      </c>
    </row>
    <row r="8" spans="1:7" x14ac:dyDescent="0.45">
      <c r="A8" s="2">
        <v>10279007</v>
      </c>
      <c r="B8" s="10">
        <v>85</v>
      </c>
      <c r="C8" s="2">
        <v>38</v>
      </c>
      <c r="E8" t="s">
        <v>34</v>
      </c>
      <c r="F8">
        <v>507.66666666666634</v>
      </c>
      <c r="G8">
        <v>276.98095238095266</v>
      </c>
    </row>
    <row r="9" spans="1:7" x14ac:dyDescent="0.45">
      <c r="A9" s="2">
        <v>10279008</v>
      </c>
      <c r="B9" s="10">
        <v>78</v>
      </c>
      <c r="C9" s="2">
        <v>68</v>
      </c>
      <c r="E9" t="s">
        <v>20</v>
      </c>
      <c r="F9">
        <v>-1.0967756531890447</v>
      </c>
      <c r="G9">
        <v>-0.90543976267296822</v>
      </c>
    </row>
    <row r="10" spans="1:7" x14ac:dyDescent="0.45">
      <c r="A10" s="2">
        <v>10279009</v>
      </c>
      <c r="B10" s="10">
        <v>73</v>
      </c>
      <c r="C10" s="2">
        <v>85</v>
      </c>
      <c r="E10" t="s">
        <v>35</v>
      </c>
      <c r="F10">
        <v>-0.6759641548205777</v>
      </c>
      <c r="G10">
        <v>-0.69019215978341841</v>
      </c>
    </row>
    <row r="11" spans="1:7" x14ac:dyDescent="0.45">
      <c r="A11" s="2">
        <v>10279010</v>
      </c>
      <c r="B11" s="10">
        <v>90</v>
      </c>
      <c r="C11" s="2">
        <v>76</v>
      </c>
      <c r="E11" t="s">
        <v>36</v>
      </c>
      <c r="F11">
        <v>65</v>
      </c>
      <c r="G11">
        <v>50</v>
      </c>
    </row>
    <row r="12" spans="1:7" x14ac:dyDescent="0.45">
      <c r="A12" s="2">
        <v>10279011</v>
      </c>
      <c r="B12" s="10">
        <v>26</v>
      </c>
      <c r="C12" s="2">
        <v>48</v>
      </c>
      <c r="E12" t="s">
        <v>37</v>
      </c>
      <c r="F12">
        <v>25</v>
      </c>
      <c r="G12">
        <v>38</v>
      </c>
    </row>
    <row r="13" spans="1:7" x14ac:dyDescent="0.45">
      <c r="A13" s="2">
        <v>10279012</v>
      </c>
      <c r="B13" s="10">
        <v>83</v>
      </c>
      <c r="C13" s="2">
        <v>65</v>
      </c>
      <c r="E13" t="s">
        <v>38</v>
      </c>
      <c r="F13">
        <v>90</v>
      </c>
      <c r="G13">
        <v>88</v>
      </c>
    </row>
    <row r="14" spans="1:7" x14ac:dyDescent="0.45">
      <c r="A14" s="2">
        <v>10279013</v>
      </c>
      <c r="B14" s="10">
        <v>82</v>
      </c>
      <c r="C14" s="2">
        <v>77</v>
      </c>
      <c r="E14" t="s">
        <v>39</v>
      </c>
      <c r="F14">
        <v>995</v>
      </c>
      <c r="G14">
        <v>1042</v>
      </c>
    </row>
    <row r="15" spans="1:7" x14ac:dyDescent="0.45">
      <c r="A15" s="2">
        <v>10279014</v>
      </c>
      <c r="B15" s="10">
        <v>83</v>
      </c>
      <c r="C15" s="2">
        <v>66</v>
      </c>
      <c r="E15" t="s">
        <v>40</v>
      </c>
      <c r="F15">
        <v>15</v>
      </c>
      <c r="G15">
        <v>15</v>
      </c>
    </row>
    <row r="16" spans="1:7" x14ac:dyDescent="0.45">
      <c r="A16" s="2">
        <v>10279015</v>
      </c>
      <c r="B16" s="10">
        <v>15</v>
      </c>
      <c r="C16" s="2">
        <v>84</v>
      </c>
      <c r="E16" t="s">
        <v>41</v>
      </c>
      <c r="F16">
        <v>88</v>
      </c>
      <c r="G16">
        <v>85</v>
      </c>
    </row>
    <row r="17" spans="1:7" ht="17.149999999999999" thickBot="1" x14ac:dyDescent="0.5">
      <c r="A17" s="2">
        <v>10279016</v>
      </c>
      <c r="B17" s="10">
        <v>82</v>
      </c>
      <c r="C17" s="10">
        <v>61</v>
      </c>
      <c r="E17" s="178" t="s">
        <v>42</v>
      </c>
      <c r="F17" s="178">
        <v>32</v>
      </c>
      <c r="G17" s="178">
        <v>45</v>
      </c>
    </row>
    <row r="18" spans="1:7" x14ac:dyDescent="0.45">
      <c r="A18" s="2">
        <v>10279017</v>
      </c>
      <c r="B18" s="10">
        <v>72</v>
      </c>
      <c r="C18" s="10">
        <v>38</v>
      </c>
    </row>
    <row r="19" spans="1:7" x14ac:dyDescent="0.45">
      <c r="A19" s="2">
        <v>10279018</v>
      </c>
      <c r="B19" s="10">
        <v>95</v>
      </c>
      <c r="C19" s="10">
        <v>85</v>
      </c>
    </row>
    <row r="20" spans="1:7" x14ac:dyDescent="0.45">
      <c r="A20" s="2">
        <v>10279019</v>
      </c>
      <c r="B20" s="10">
        <v>72</v>
      </c>
      <c r="C20" s="10">
        <v>78</v>
      </c>
    </row>
    <row r="21" spans="1:7" x14ac:dyDescent="0.45">
      <c r="A21" s="2">
        <v>10279020</v>
      </c>
      <c r="B21" s="10">
        <v>87</v>
      </c>
      <c r="C21" s="10">
        <v>73</v>
      </c>
    </row>
    <row r="22" spans="1:7" x14ac:dyDescent="0.45">
      <c r="A22" s="2">
        <v>10279021</v>
      </c>
      <c r="B22" s="10">
        <v>22</v>
      </c>
      <c r="C22" s="10">
        <v>90</v>
      </c>
    </row>
    <row r="23" spans="1:7" x14ac:dyDescent="0.45">
      <c r="A23" s="2">
        <v>10279022</v>
      </c>
      <c r="B23" s="10">
        <v>100</v>
      </c>
      <c r="C23" s="10">
        <v>26</v>
      </c>
    </row>
    <row r="24" spans="1:7" x14ac:dyDescent="0.45">
      <c r="A24" s="2">
        <v>10279023</v>
      </c>
      <c r="B24" s="10">
        <v>93</v>
      </c>
      <c r="C24" s="10">
        <v>83</v>
      </c>
    </row>
    <row r="25" spans="1:7" x14ac:dyDescent="0.45">
      <c r="A25" s="2">
        <v>10279024</v>
      </c>
      <c r="B25" s="10">
        <v>73</v>
      </c>
      <c r="C25" s="10">
        <v>82</v>
      </c>
    </row>
    <row r="26" spans="1:7" x14ac:dyDescent="0.45">
      <c r="A26" s="2">
        <v>10279025</v>
      </c>
      <c r="B26" s="10">
        <v>95</v>
      </c>
      <c r="C26" s="10">
        <v>83</v>
      </c>
    </row>
    <row r="27" spans="1:7" x14ac:dyDescent="0.45">
      <c r="A27" s="2">
        <v>10279026</v>
      </c>
      <c r="B27" s="10">
        <v>80</v>
      </c>
      <c r="C27" s="10">
        <v>15</v>
      </c>
    </row>
    <row r="28" spans="1:7" x14ac:dyDescent="0.45">
      <c r="A28" s="2">
        <v>10279027</v>
      </c>
      <c r="B28" s="10">
        <v>97</v>
      </c>
      <c r="C28" s="10">
        <v>82</v>
      </c>
    </row>
    <row r="29" spans="1:7" x14ac:dyDescent="0.45">
      <c r="A29" s="2">
        <v>10279028</v>
      </c>
      <c r="B29" s="10">
        <v>100</v>
      </c>
      <c r="C29" s="10">
        <v>91</v>
      </c>
    </row>
    <row r="30" spans="1:7" x14ac:dyDescent="0.45">
      <c r="A30" s="2">
        <v>10279029</v>
      </c>
      <c r="B30" s="10">
        <v>87</v>
      </c>
      <c r="C30" s="10">
        <v>79</v>
      </c>
    </row>
    <row r="31" spans="1:7" x14ac:dyDescent="0.45">
      <c r="A31" s="2">
        <v>10279030</v>
      </c>
      <c r="B31" s="10">
        <v>91</v>
      </c>
      <c r="C31" s="10">
        <v>94</v>
      </c>
    </row>
    <row r="32" spans="1:7" x14ac:dyDescent="0.45">
      <c r="A32" s="2">
        <v>10279031</v>
      </c>
      <c r="B32" s="10">
        <v>79</v>
      </c>
      <c r="C32" s="10">
        <v>75</v>
      </c>
    </row>
    <row r="33" spans="1:3" x14ac:dyDescent="0.45">
      <c r="A33" s="2">
        <v>10279032</v>
      </c>
      <c r="B33" s="10">
        <v>94</v>
      </c>
      <c r="C33" s="10">
        <v>100</v>
      </c>
    </row>
    <row r="34" spans="1:3" x14ac:dyDescent="0.45">
      <c r="A34" s="2">
        <v>10279033</v>
      </c>
      <c r="B34" s="10">
        <v>75</v>
      </c>
      <c r="C34" s="10">
        <v>97</v>
      </c>
    </row>
    <row r="35" spans="1:3" x14ac:dyDescent="0.45">
      <c r="A35" s="2">
        <v>10279034</v>
      </c>
      <c r="B35" s="10">
        <v>100</v>
      </c>
      <c r="C35" s="10">
        <v>92</v>
      </c>
    </row>
    <row r="36" spans="1:3" x14ac:dyDescent="0.45">
      <c r="A36" s="2">
        <v>10279035</v>
      </c>
      <c r="B36" s="10">
        <v>97</v>
      </c>
      <c r="C36" s="10">
        <v>35</v>
      </c>
    </row>
    <row r="37" spans="1:3" x14ac:dyDescent="0.45">
      <c r="A37" s="2">
        <v>10279036</v>
      </c>
      <c r="B37" s="10">
        <v>92</v>
      </c>
      <c r="C37" s="10">
        <v>48</v>
      </c>
    </row>
    <row r="38" spans="1:3" x14ac:dyDescent="0.45">
      <c r="A38" s="2">
        <v>10279037</v>
      </c>
      <c r="B38" s="10">
        <v>94</v>
      </c>
      <c r="C38" s="10">
        <v>88</v>
      </c>
    </row>
    <row r="39" spans="1:3" x14ac:dyDescent="0.45">
      <c r="A39" s="2">
        <v>10279038</v>
      </c>
      <c r="B39" s="10">
        <v>72</v>
      </c>
      <c r="C39" s="10">
        <v>65</v>
      </c>
    </row>
    <row r="40" spans="1:3" x14ac:dyDescent="0.45">
      <c r="A40" s="2">
        <v>10279039</v>
      </c>
      <c r="B40" s="10">
        <v>32</v>
      </c>
      <c r="C40" s="10">
        <v>20</v>
      </c>
    </row>
    <row r="41" spans="1:3" x14ac:dyDescent="0.45">
      <c r="A41" s="2">
        <v>10279040</v>
      </c>
      <c r="B41" s="10">
        <v>82</v>
      </c>
      <c r="C41" s="10">
        <v>44</v>
      </c>
    </row>
    <row r="42" spans="1:3" x14ac:dyDescent="0.45">
      <c r="A42" s="2">
        <v>10279041</v>
      </c>
      <c r="B42" s="10">
        <v>94</v>
      </c>
      <c r="C42" s="10">
        <v>91</v>
      </c>
    </row>
    <row r="43" spans="1:3" x14ac:dyDescent="0.45">
      <c r="A43" s="2">
        <v>10279042</v>
      </c>
      <c r="B43" s="10">
        <v>89</v>
      </c>
      <c r="C43" s="10">
        <v>80</v>
      </c>
    </row>
    <row r="44" spans="1:3" x14ac:dyDescent="0.45">
      <c r="A44" s="2">
        <v>10279043</v>
      </c>
      <c r="B44" s="10">
        <v>75</v>
      </c>
      <c r="C44" s="10">
        <v>60</v>
      </c>
    </row>
    <row r="45" spans="1:3" x14ac:dyDescent="0.45">
      <c r="A45" s="2">
        <v>10279044</v>
      </c>
      <c r="B45" s="10">
        <v>89</v>
      </c>
      <c r="C45" s="10">
        <v>77</v>
      </c>
    </row>
    <row r="46" spans="1:3" x14ac:dyDescent="0.45">
      <c r="A46" s="2">
        <v>10279045</v>
      </c>
      <c r="B46" s="10">
        <v>85</v>
      </c>
      <c r="C46" s="10">
        <v>45</v>
      </c>
    </row>
    <row r="47" spans="1:3" x14ac:dyDescent="0.45">
      <c r="A47" s="2">
        <v>10279046</v>
      </c>
      <c r="B47" s="10">
        <v>65</v>
      </c>
      <c r="C47" s="10">
        <v>92</v>
      </c>
    </row>
    <row r="48" spans="1:3" x14ac:dyDescent="0.45">
      <c r="A48" s="2">
        <v>10279047</v>
      </c>
      <c r="B48" s="10">
        <v>48</v>
      </c>
      <c r="C48" s="10">
        <v>94</v>
      </c>
    </row>
    <row r="49" spans="1:3" x14ac:dyDescent="0.45">
      <c r="A49" s="2">
        <v>10279048</v>
      </c>
      <c r="B49" s="10">
        <v>72</v>
      </c>
      <c r="C49" s="10">
        <v>72</v>
      </c>
    </row>
    <row r="50" spans="1:3" x14ac:dyDescent="0.45">
      <c r="A50" s="2">
        <v>10279049</v>
      </c>
      <c r="B50" s="10">
        <v>90</v>
      </c>
      <c r="C50" s="10">
        <v>32</v>
      </c>
    </row>
    <row r="51" spans="1:3" x14ac:dyDescent="0.45">
      <c r="A51" s="2">
        <v>10279050</v>
      </c>
      <c r="B51" s="10">
        <v>57</v>
      </c>
      <c r="C51" s="10">
        <v>82</v>
      </c>
    </row>
    <row r="52" spans="1:3" x14ac:dyDescent="0.45">
      <c r="B52" s="10"/>
    </row>
    <row r="53" spans="1:3" x14ac:dyDescent="0.45">
      <c r="B53" s="10"/>
    </row>
    <row r="54" spans="1:3" x14ac:dyDescent="0.45">
      <c r="B54" s="10"/>
    </row>
    <row r="55" spans="1:3" x14ac:dyDescent="0.45">
      <c r="B55" s="10"/>
    </row>
    <row r="56" spans="1:3" x14ac:dyDescent="0.45">
      <c r="B56" s="10"/>
    </row>
  </sheetData>
  <phoneticPr fontId="2" type="noConversion"/>
  <pageMargins left="0.75" right="0.75" top="1" bottom="1" header="0.5" footer="0.5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indexed="40"/>
  </sheetPr>
  <dimension ref="A1:E201"/>
  <sheetViews>
    <sheetView workbookViewId="0">
      <selection activeCell="D1" sqref="D1:E1048576"/>
    </sheetView>
  </sheetViews>
  <sheetFormatPr defaultColWidth="9" defaultRowHeight="16.75" x14ac:dyDescent="0.4"/>
  <cols>
    <col min="1" max="1" width="5.5" style="70" bestFit="1" customWidth="1"/>
    <col min="2" max="2" width="7.2109375" style="70" customWidth="1"/>
    <col min="3" max="3" width="9" style="70"/>
    <col min="4" max="4" width="15.2109375" style="70" customWidth="1"/>
    <col min="5" max="16384" width="9" style="70"/>
  </cols>
  <sheetData>
    <row r="1" spans="1:5" ht="33.450000000000003" x14ac:dyDescent="0.45">
      <c r="A1" s="68" t="s">
        <v>311</v>
      </c>
      <c r="B1" s="69" t="s">
        <v>312</v>
      </c>
      <c r="D1" s="180" t="s">
        <v>1056</v>
      </c>
      <c r="E1" s="180"/>
    </row>
    <row r="2" spans="1:5" x14ac:dyDescent="0.45">
      <c r="A2" s="71">
        <v>1</v>
      </c>
      <c r="B2" s="71">
        <v>100</v>
      </c>
      <c r="D2" s="179"/>
      <c r="E2" s="179"/>
    </row>
    <row r="3" spans="1:5" x14ac:dyDescent="0.45">
      <c r="A3" s="71">
        <v>2</v>
      </c>
      <c r="B3" s="71">
        <v>60</v>
      </c>
      <c r="D3" s="179" t="s">
        <v>29</v>
      </c>
      <c r="E3" s="179">
        <v>83.224999999999994</v>
      </c>
    </row>
    <row r="4" spans="1:5" x14ac:dyDescent="0.45">
      <c r="A4" s="71">
        <v>3</v>
      </c>
      <c r="B4" s="71">
        <v>200</v>
      </c>
      <c r="D4" s="179" t="s">
        <v>30</v>
      </c>
      <c r="E4" s="179">
        <v>5.8131389798451387</v>
      </c>
    </row>
    <row r="5" spans="1:5" x14ac:dyDescent="0.45">
      <c r="A5" s="71">
        <v>4</v>
      </c>
      <c r="B5" s="71">
        <v>30</v>
      </c>
      <c r="D5" s="179" t="s">
        <v>31</v>
      </c>
      <c r="E5" s="179">
        <v>50</v>
      </c>
    </row>
    <row r="6" spans="1:5" x14ac:dyDescent="0.45">
      <c r="A6" s="71">
        <v>5</v>
      </c>
      <c r="B6" s="71">
        <v>200</v>
      </c>
      <c r="D6" s="179" t="s">
        <v>32</v>
      </c>
      <c r="E6" s="179">
        <v>50</v>
      </c>
    </row>
    <row r="7" spans="1:5" x14ac:dyDescent="0.45">
      <c r="A7" s="71">
        <v>6</v>
      </c>
      <c r="B7" s="71">
        <v>25</v>
      </c>
      <c r="D7" s="179" t="s">
        <v>33</v>
      </c>
      <c r="E7" s="179">
        <v>82.21019985256693</v>
      </c>
    </row>
    <row r="8" spans="1:5" x14ac:dyDescent="0.45">
      <c r="A8" s="71">
        <v>7</v>
      </c>
      <c r="B8" s="71">
        <v>75</v>
      </c>
      <c r="D8" s="179" t="s">
        <v>34</v>
      </c>
      <c r="E8" s="179">
        <v>6758.5169597989952</v>
      </c>
    </row>
    <row r="9" spans="1:5" x14ac:dyDescent="0.45">
      <c r="A9" s="71">
        <v>8</v>
      </c>
      <c r="B9" s="71">
        <v>20</v>
      </c>
      <c r="D9" s="179" t="s">
        <v>20</v>
      </c>
      <c r="E9" s="179">
        <v>11.628960261887389</v>
      </c>
    </row>
    <row r="10" spans="1:5" x14ac:dyDescent="0.45">
      <c r="A10" s="71">
        <v>9</v>
      </c>
      <c r="B10" s="71">
        <v>100</v>
      </c>
      <c r="D10" s="179" t="s">
        <v>35</v>
      </c>
      <c r="E10" s="179">
        <v>2.9308444444372159</v>
      </c>
    </row>
    <row r="11" spans="1:5" x14ac:dyDescent="0.45">
      <c r="A11" s="71">
        <v>10</v>
      </c>
      <c r="B11" s="71">
        <v>200</v>
      </c>
      <c r="D11" s="179" t="s">
        <v>36</v>
      </c>
      <c r="E11" s="179">
        <v>500</v>
      </c>
    </row>
    <row r="12" spans="1:5" x14ac:dyDescent="0.45">
      <c r="A12" s="71">
        <v>11</v>
      </c>
      <c r="B12" s="71">
        <v>100</v>
      </c>
      <c r="D12" s="179" t="s">
        <v>37</v>
      </c>
      <c r="E12" s="179">
        <v>0</v>
      </c>
    </row>
    <row r="13" spans="1:5" x14ac:dyDescent="0.45">
      <c r="A13" s="71">
        <v>12</v>
      </c>
      <c r="B13" s="71">
        <v>100</v>
      </c>
      <c r="D13" s="179" t="s">
        <v>38</v>
      </c>
      <c r="E13" s="179">
        <v>500</v>
      </c>
    </row>
    <row r="14" spans="1:5" x14ac:dyDescent="0.45">
      <c r="A14" s="71">
        <v>13</v>
      </c>
      <c r="B14" s="71">
        <v>150</v>
      </c>
      <c r="D14" s="179" t="s">
        <v>39</v>
      </c>
      <c r="E14" s="179">
        <v>16645</v>
      </c>
    </row>
    <row r="15" spans="1:5" x14ac:dyDescent="0.45">
      <c r="A15" s="71">
        <v>14</v>
      </c>
      <c r="B15" s="71">
        <v>150</v>
      </c>
      <c r="D15" s="179" t="s">
        <v>40</v>
      </c>
      <c r="E15" s="179">
        <v>200</v>
      </c>
    </row>
    <row r="16" spans="1:5" x14ac:dyDescent="0.45">
      <c r="A16" s="71">
        <v>15</v>
      </c>
      <c r="B16" s="71">
        <v>50</v>
      </c>
      <c r="D16" s="179" t="s">
        <v>41</v>
      </c>
      <c r="E16" s="179">
        <v>500</v>
      </c>
    </row>
    <row r="17" spans="1:5" ht="17.149999999999999" thickBot="1" x14ac:dyDescent="0.5">
      <c r="A17" s="71">
        <v>16</v>
      </c>
      <c r="B17" s="71">
        <v>150</v>
      </c>
      <c r="D17" s="181" t="s">
        <v>42</v>
      </c>
      <c r="E17" s="181">
        <v>0</v>
      </c>
    </row>
    <row r="18" spans="1:5" x14ac:dyDescent="0.4">
      <c r="A18" s="71">
        <v>17</v>
      </c>
      <c r="B18" s="71">
        <v>100</v>
      </c>
    </row>
    <row r="19" spans="1:5" x14ac:dyDescent="0.4">
      <c r="A19" s="71">
        <v>18</v>
      </c>
      <c r="B19" s="71">
        <v>100</v>
      </c>
    </row>
    <row r="20" spans="1:5" x14ac:dyDescent="0.4">
      <c r="A20" s="71">
        <v>19</v>
      </c>
      <c r="B20" s="71">
        <v>150</v>
      </c>
    </row>
    <row r="21" spans="1:5" x14ac:dyDescent="0.4">
      <c r="A21" s="71">
        <v>20</v>
      </c>
      <c r="B21" s="71">
        <v>50</v>
      </c>
    </row>
    <row r="22" spans="1:5" x14ac:dyDescent="0.4">
      <c r="A22" s="71">
        <v>21</v>
      </c>
      <c r="B22" s="71">
        <v>50</v>
      </c>
    </row>
    <row r="23" spans="1:5" x14ac:dyDescent="0.4">
      <c r="A23" s="71">
        <v>22</v>
      </c>
      <c r="B23" s="71">
        <v>100</v>
      </c>
    </row>
    <row r="24" spans="1:5" x14ac:dyDescent="0.4">
      <c r="A24" s="71">
        <v>23</v>
      </c>
      <c r="B24" s="71">
        <v>80</v>
      </c>
    </row>
    <row r="25" spans="1:5" x14ac:dyDescent="0.4">
      <c r="A25" s="71">
        <v>24</v>
      </c>
      <c r="B25" s="71">
        <v>100</v>
      </c>
    </row>
    <row r="26" spans="1:5" x14ac:dyDescent="0.4">
      <c r="A26" s="71">
        <v>25</v>
      </c>
      <c r="B26" s="71">
        <v>50</v>
      </c>
    </row>
    <row r="27" spans="1:5" x14ac:dyDescent="0.4">
      <c r="A27" s="71">
        <v>26</v>
      </c>
      <c r="B27" s="71">
        <v>0</v>
      </c>
    </row>
    <row r="28" spans="1:5" x14ac:dyDescent="0.4">
      <c r="A28" s="71">
        <v>27</v>
      </c>
      <c r="B28" s="71">
        <v>50</v>
      </c>
    </row>
    <row r="29" spans="1:5" x14ac:dyDescent="0.4">
      <c r="A29" s="71">
        <v>28</v>
      </c>
      <c r="B29" s="71">
        <v>100</v>
      </c>
    </row>
    <row r="30" spans="1:5" x14ac:dyDescent="0.4">
      <c r="A30" s="71">
        <v>29</v>
      </c>
      <c r="B30" s="71">
        <v>60</v>
      </c>
    </row>
    <row r="31" spans="1:5" x14ac:dyDescent="0.4">
      <c r="A31" s="71">
        <v>30</v>
      </c>
      <c r="B31" s="71">
        <v>100</v>
      </c>
    </row>
    <row r="32" spans="1:5" x14ac:dyDescent="0.4">
      <c r="A32" s="71">
        <v>31</v>
      </c>
      <c r="B32" s="71">
        <v>0</v>
      </c>
    </row>
    <row r="33" spans="1:2" x14ac:dyDescent="0.4">
      <c r="A33" s="71">
        <v>32</v>
      </c>
      <c r="B33" s="71">
        <v>70</v>
      </c>
    </row>
    <row r="34" spans="1:2" x14ac:dyDescent="0.4">
      <c r="A34" s="71">
        <v>33</v>
      </c>
      <c r="B34" s="71">
        <v>50</v>
      </c>
    </row>
    <row r="35" spans="1:2" x14ac:dyDescent="0.4">
      <c r="A35" s="71">
        <v>34</v>
      </c>
      <c r="B35" s="71">
        <v>20</v>
      </c>
    </row>
    <row r="36" spans="1:2" x14ac:dyDescent="0.4">
      <c r="A36" s="71">
        <v>35</v>
      </c>
      <c r="B36" s="71">
        <v>50</v>
      </c>
    </row>
    <row r="37" spans="1:2" x14ac:dyDescent="0.4">
      <c r="A37" s="71">
        <v>36</v>
      </c>
      <c r="B37" s="71">
        <v>40</v>
      </c>
    </row>
    <row r="38" spans="1:2" x14ac:dyDescent="0.4">
      <c r="A38" s="71">
        <v>37</v>
      </c>
      <c r="B38" s="71">
        <v>20</v>
      </c>
    </row>
    <row r="39" spans="1:2" x14ac:dyDescent="0.4">
      <c r="A39" s="71">
        <v>38</v>
      </c>
      <c r="B39" s="71">
        <v>40</v>
      </c>
    </row>
    <row r="40" spans="1:2" x14ac:dyDescent="0.4">
      <c r="A40" s="71">
        <v>39</v>
      </c>
      <c r="B40" s="71">
        <v>70</v>
      </c>
    </row>
    <row r="41" spans="1:2" x14ac:dyDescent="0.4">
      <c r="A41" s="71">
        <v>40</v>
      </c>
      <c r="B41" s="71">
        <v>30</v>
      </c>
    </row>
    <row r="42" spans="1:2" x14ac:dyDescent="0.4">
      <c r="A42" s="71">
        <v>41</v>
      </c>
      <c r="B42" s="71">
        <v>70</v>
      </c>
    </row>
    <row r="43" spans="1:2" x14ac:dyDescent="0.4">
      <c r="A43" s="71">
        <v>42</v>
      </c>
      <c r="B43" s="71">
        <v>50</v>
      </c>
    </row>
    <row r="44" spans="1:2" x14ac:dyDescent="0.4">
      <c r="A44" s="71">
        <v>43</v>
      </c>
      <c r="B44" s="71">
        <v>50</v>
      </c>
    </row>
    <row r="45" spans="1:2" x14ac:dyDescent="0.4">
      <c r="A45" s="71">
        <v>44</v>
      </c>
      <c r="B45" s="71">
        <v>150</v>
      </c>
    </row>
    <row r="46" spans="1:2" x14ac:dyDescent="0.4">
      <c r="A46" s="71">
        <v>45</v>
      </c>
      <c r="B46" s="71">
        <v>30</v>
      </c>
    </row>
    <row r="47" spans="1:2" x14ac:dyDescent="0.4">
      <c r="A47" s="71">
        <v>46</v>
      </c>
      <c r="B47" s="71">
        <v>50</v>
      </c>
    </row>
    <row r="48" spans="1:2" x14ac:dyDescent="0.4">
      <c r="A48" s="71">
        <v>47</v>
      </c>
      <c r="B48" s="71">
        <v>180</v>
      </c>
    </row>
    <row r="49" spans="1:2" x14ac:dyDescent="0.4">
      <c r="A49" s="71">
        <v>48</v>
      </c>
      <c r="B49" s="71">
        <v>50</v>
      </c>
    </row>
    <row r="50" spans="1:2" x14ac:dyDescent="0.4">
      <c r="A50" s="71">
        <v>49</v>
      </c>
      <c r="B50" s="71">
        <v>100</v>
      </c>
    </row>
    <row r="51" spans="1:2" x14ac:dyDescent="0.4">
      <c r="A51" s="71">
        <v>50</v>
      </c>
      <c r="B51" s="71">
        <v>60</v>
      </c>
    </row>
    <row r="52" spans="1:2" x14ac:dyDescent="0.4">
      <c r="A52" s="71">
        <v>51</v>
      </c>
      <c r="B52" s="71">
        <v>150</v>
      </c>
    </row>
    <row r="53" spans="1:2" x14ac:dyDescent="0.4">
      <c r="A53" s="71">
        <v>52</v>
      </c>
      <c r="B53" s="71">
        <v>30</v>
      </c>
    </row>
    <row r="54" spans="1:2" x14ac:dyDescent="0.4">
      <c r="A54" s="71">
        <v>53</v>
      </c>
      <c r="B54" s="71">
        <v>200</v>
      </c>
    </row>
    <row r="55" spans="1:2" x14ac:dyDescent="0.4">
      <c r="A55" s="71">
        <v>54</v>
      </c>
      <c r="B55" s="71">
        <v>50</v>
      </c>
    </row>
    <row r="56" spans="1:2" x14ac:dyDescent="0.4">
      <c r="A56" s="71">
        <v>55</v>
      </c>
      <c r="B56" s="71">
        <v>500</v>
      </c>
    </row>
    <row r="57" spans="1:2" x14ac:dyDescent="0.4">
      <c r="A57" s="71">
        <v>56</v>
      </c>
      <c r="B57" s="71">
        <v>100</v>
      </c>
    </row>
    <row r="58" spans="1:2" x14ac:dyDescent="0.4">
      <c r="A58" s="71">
        <v>57</v>
      </c>
      <c r="B58" s="71">
        <v>60</v>
      </c>
    </row>
    <row r="59" spans="1:2" x14ac:dyDescent="0.4">
      <c r="A59" s="71">
        <v>58</v>
      </c>
      <c r="B59" s="71">
        <v>10</v>
      </c>
    </row>
    <row r="60" spans="1:2" x14ac:dyDescent="0.4">
      <c r="A60" s="71">
        <v>59</v>
      </c>
      <c r="B60" s="71">
        <v>100</v>
      </c>
    </row>
    <row r="61" spans="1:2" x14ac:dyDescent="0.4">
      <c r="A61" s="71">
        <v>60</v>
      </c>
      <c r="B61" s="71">
        <v>0</v>
      </c>
    </row>
    <row r="62" spans="1:2" x14ac:dyDescent="0.4">
      <c r="A62" s="71">
        <v>61</v>
      </c>
      <c r="B62" s="71">
        <v>0</v>
      </c>
    </row>
    <row r="63" spans="1:2" x14ac:dyDescent="0.4">
      <c r="A63" s="71">
        <v>62</v>
      </c>
      <c r="B63" s="71">
        <v>100</v>
      </c>
    </row>
    <row r="64" spans="1:2" x14ac:dyDescent="0.4">
      <c r="A64" s="71">
        <v>63</v>
      </c>
      <c r="B64" s="71">
        <v>50</v>
      </c>
    </row>
    <row r="65" spans="1:2" x14ac:dyDescent="0.4">
      <c r="A65" s="71">
        <v>64</v>
      </c>
      <c r="B65" s="71">
        <v>40</v>
      </c>
    </row>
    <row r="66" spans="1:2" x14ac:dyDescent="0.4">
      <c r="A66" s="71">
        <v>65</v>
      </c>
      <c r="B66" s="71">
        <v>50</v>
      </c>
    </row>
    <row r="67" spans="1:2" x14ac:dyDescent="0.4">
      <c r="A67" s="71">
        <v>66</v>
      </c>
      <c r="B67" s="71">
        <v>100</v>
      </c>
    </row>
    <row r="68" spans="1:2" x14ac:dyDescent="0.4">
      <c r="A68" s="71">
        <v>67</v>
      </c>
      <c r="B68" s="71">
        <v>50</v>
      </c>
    </row>
    <row r="69" spans="1:2" x14ac:dyDescent="0.4">
      <c r="A69" s="71">
        <v>68</v>
      </c>
      <c r="B69" s="71">
        <v>20</v>
      </c>
    </row>
    <row r="70" spans="1:2" x14ac:dyDescent="0.4">
      <c r="A70" s="71">
        <v>69</v>
      </c>
      <c r="B70" s="71">
        <v>30</v>
      </c>
    </row>
    <row r="71" spans="1:2" x14ac:dyDescent="0.4">
      <c r="A71" s="71">
        <v>70</v>
      </c>
      <c r="B71" s="71">
        <v>200</v>
      </c>
    </row>
    <row r="72" spans="1:2" x14ac:dyDescent="0.4">
      <c r="A72" s="71">
        <v>71</v>
      </c>
      <c r="B72" s="71">
        <v>200</v>
      </c>
    </row>
    <row r="73" spans="1:2" x14ac:dyDescent="0.4">
      <c r="A73" s="71">
        <v>72</v>
      </c>
      <c r="B73" s="71">
        <v>40</v>
      </c>
    </row>
    <row r="74" spans="1:2" x14ac:dyDescent="0.4">
      <c r="A74" s="71">
        <v>73</v>
      </c>
      <c r="B74" s="71">
        <v>100</v>
      </c>
    </row>
    <row r="75" spans="1:2" x14ac:dyDescent="0.4">
      <c r="A75" s="71">
        <v>74</v>
      </c>
      <c r="B75" s="71">
        <v>40</v>
      </c>
    </row>
    <row r="76" spans="1:2" x14ac:dyDescent="0.4">
      <c r="A76" s="71">
        <v>75</v>
      </c>
      <c r="B76" s="71">
        <v>50</v>
      </c>
    </row>
    <row r="77" spans="1:2" x14ac:dyDescent="0.4">
      <c r="A77" s="71">
        <v>76</v>
      </c>
      <c r="B77" s="71">
        <v>500</v>
      </c>
    </row>
    <row r="78" spans="1:2" x14ac:dyDescent="0.4">
      <c r="A78" s="71">
        <v>77</v>
      </c>
      <c r="B78" s="71">
        <v>100</v>
      </c>
    </row>
    <row r="79" spans="1:2" x14ac:dyDescent="0.4">
      <c r="A79" s="71">
        <v>78</v>
      </c>
      <c r="B79" s="71">
        <v>150</v>
      </c>
    </row>
    <row r="80" spans="1:2" x14ac:dyDescent="0.4">
      <c r="A80" s="71">
        <v>79</v>
      </c>
      <c r="B80" s="71">
        <v>100</v>
      </c>
    </row>
    <row r="81" spans="1:2" x14ac:dyDescent="0.4">
      <c r="A81" s="71">
        <v>80</v>
      </c>
      <c r="B81" s="71">
        <v>100</v>
      </c>
    </row>
    <row r="82" spans="1:2" x14ac:dyDescent="0.4">
      <c r="A82" s="71">
        <v>81</v>
      </c>
      <c r="B82" s="71">
        <v>40</v>
      </c>
    </row>
    <row r="83" spans="1:2" x14ac:dyDescent="0.4">
      <c r="A83" s="71">
        <v>82</v>
      </c>
      <c r="B83" s="71">
        <v>140</v>
      </c>
    </row>
    <row r="84" spans="1:2" x14ac:dyDescent="0.4">
      <c r="A84" s="71">
        <v>83</v>
      </c>
      <c r="B84" s="71">
        <v>50</v>
      </c>
    </row>
    <row r="85" spans="1:2" x14ac:dyDescent="0.4">
      <c r="A85" s="71">
        <v>84</v>
      </c>
      <c r="B85" s="71">
        <v>75</v>
      </c>
    </row>
    <row r="86" spans="1:2" x14ac:dyDescent="0.4">
      <c r="A86" s="71">
        <v>85</v>
      </c>
      <c r="B86" s="71">
        <v>150</v>
      </c>
    </row>
    <row r="87" spans="1:2" x14ac:dyDescent="0.4">
      <c r="A87" s="71">
        <v>86</v>
      </c>
      <c r="B87" s="71">
        <v>100</v>
      </c>
    </row>
    <row r="88" spans="1:2" x14ac:dyDescent="0.4">
      <c r="A88" s="71">
        <v>87</v>
      </c>
      <c r="B88" s="71">
        <v>50</v>
      </c>
    </row>
    <row r="89" spans="1:2" x14ac:dyDescent="0.4">
      <c r="A89" s="71">
        <v>88</v>
      </c>
      <c r="B89" s="71">
        <v>50</v>
      </c>
    </row>
    <row r="90" spans="1:2" x14ac:dyDescent="0.4">
      <c r="A90" s="71">
        <v>89</v>
      </c>
      <c r="B90" s="71">
        <v>80</v>
      </c>
    </row>
    <row r="91" spans="1:2" x14ac:dyDescent="0.4">
      <c r="A91" s="71">
        <v>90</v>
      </c>
      <c r="B91" s="71">
        <v>150</v>
      </c>
    </row>
    <row r="92" spans="1:2" x14ac:dyDescent="0.4">
      <c r="A92" s="71">
        <v>91</v>
      </c>
      <c r="B92" s="71">
        <v>10</v>
      </c>
    </row>
    <row r="93" spans="1:2" x14ac:dyDescent="0.4">
      <c r="A93" s="71">
        <v>92</v>
      </c>
      <c r="B93" s="71">
        <v>100</v>
      </c>
    </row>
    <row r="94" spans="1:2" x14ac:dyDescent="0.4">
      <c r="A94" s="71">
        <v>93</v>
      </c>
      <c r="B94" s="71">
        <v>30</v>
      </c>
    </row>
    <row r="95" spans="1:2" x14ac:dyDescent="0.4">
      <c r="A95" s="71">
        <v>94</v>
      </c>
      <c r="B95" s="71">
        <v>200</v>
      </c>
    </row>
    <row r="96" spans="1:2" x14ac:dyDescent="0.4">
      <c r="A96" s="71">
        <v>95</v>
      </c>
      <c r="B96" s="71">
        <v>40</v>
      </c>
    </row>
    <row r="97" spans="1:2" x14ac:dyDescent="0.4">
      <c r="A97" s="71">
        <v>96</v>
      </c>
      <c r="B97" s="71">
        <v>50</v>
      </c>
    </row>
    <row r="98" spans="1:2" x14ac:dyDescent="0.4">
      <c r="A98" s="71">
        <v>97</v>
      </c>
      <c r="B98" s="71">
        <v>200</v>
      </c>
    </row>
    <row r="99" spans="1:2" x14ac:dyDescent="0.4">
      <c r="A99" s="71">
        <v>98</v>
      </c>
      <c r="B99" s="71">
        <v>20</v>
      </c>
    </row>
    <row r="100" spans="1:2" x14ac:dyDescent="0.4">
      <c r="A100" s="71">
        <v>99</v>
      </c>
      <c r="B100" s="71">
        <v>80</v>
      </c>
    </row>
    <row r="101" spans="1:2" x14ac:dyDescent="0.4">
      <c r="A101" s="71">
        <v>100</v>
      </c>
      <c r="B101" s="71">
        <v>75</v>
      </c>
    </row>
    <row r="102" spans="1:2" x14ac:dyDescent="0.4">
      <c r="A102" s="71">
        <v>101</v>
      </c>
      <c r="B102" s="71">
        <v>100</v>
      </c>
    </row>
    <row r="103" spans="1:2" x14ac:dyDescent="0.4">
      <c r="A103" s="71">
        <v>102</v>
      </c>
      <c r="B103" s="71">
        <v>50</v>
      </c>
    </row>
    <row r="104" spans="1:2" x14ac:dyDescent="0.4">
      <c r="A104" s="71">
        <v>103</v>
      </c>
      <c r="B104" s="71">
        <v>500</v>
      </c>
    </row>
    <row r="105" spans="1:2" x14ac:dyDescent="0.4">
      <c r="A105" s="71">
        <v>104</v>
      </c>
      <c r="B105" s="71">
        <v>90</v>
      </c>
    </row>
    <row r="106" spans="1:2" x14ac:dyDescent="0.4">
      <c r="A106" s="71">
        <v>105</v>
      </c>
      <c r="B106" s="71">
        <v>105</v>
      </c>
    </row>
    <row r="107" spans="1:2" x14ac:dyDescent="0.4">
      <c r="A107" s="71">
        <v>106</v>
      </c>
      <c r="B107" s="71">
        <v>20</v>
      </c>
    </row>
    <row r="108" spans="1:2" x14ac:dyDescent="0.4">
      <c r="A108" s="71">
        <v>107</v>
      </c>
      <c r="B108" s="71">
        <v>40</v>
      </c>
    </row>
    <row r="109" spans="1:2" x14ac:dyDescent="0.4">
      <c r="A109" s="71">
        <v>108</v>
      </c>
      <c r="B109" s="71">
        <v>10</v>
      </c>
    </row>
    <row r="110" spans="1:2" x14ac:dyDescent="0.4">
      <c r="A110" s="71">
        <v>109</v>
      </c>
      <c r="B110" s="71">
        <v>30</v>
      </c>
    </row>
    <row r="111" spans="1:2" x14ac:dyDescent="0.4">
      <c r="A111" s="71">
        <v>110</v>
      </c>
      <c r="B111" s="71">
        <v>150</v>
      </c>
    </row>
    <row r="112" spans="1:2" x14ac:dyDescent="0.4">
      <c r="A112" s="71">
        <v>111</v>
      </c>
      <c r="B112" s="71">
        <v>100</v>
      </c>
    </row>
    <row r="113" spans="1:2" x14ac:dyDescent="0.4">
      <c r="A113" s="71">
        <v>112</v>
      </c>
      <c r="B113" s="71">
        <v>50</v>
      </c>
    </row>
    <row r="114" spans="1:2" x14ac:dyDescent="0.4">
      <c r="A114" s="71">
        <v>113</v>
      </c>
      <c r="B114" s="71">
        <v>500</v>
      </c>
    </row>
    <row r="115" spans="1:2" x14ac:dyDescent="0.4">
      <c r="A115" s="71">
        <v>114</v>
      </c>
      <c r="B115" s="71">
        <v>90</v>
      </c>
    </row>
    <row r="116" spans="1:2" x14ac:dyDescent="0.4">
      <c r="A116" s="71">
        <v>115</v>
      </c>
      <c r="B116" s="71">
        <v>105</v>
      </c>
    </row>
    <row r="117" spans="1:2" x14ac:dyDescent="0.4">
      <c r="A117" s="71">
        <v>116</v>
      </c>
      <c r="B117" s="71">
        <v>20</v>
      </c>
    </row>
    <row r="118" spans="1:2" x14ac:dyDescent="0.4">
      <c r="A118" s="71">
        <v>117</v>
      </c>
      <c r="B118" s="71">
        <v>40</v>
      </c>
    </row>
    <row r="119" spans="1:2" x14ac:dyDescent="0.4">
      <c r="A119" s="71">
        <v>118</v>
      </c>
      <c r="B119" s="71">
        <v>150</v>
      </c>
    </row>
    <row r="120" spans="1:2" x14ac:dyDescent="0.4">
      <c r="A120" s="71">
        <v>119</v>
      </c>
      <c r="B120" s="71">
        <v>300</v>
      </c>
    </row>
    <row r="121" spans="1:2" x14ac:dyDescent="0.4">
      <c r="A121" s="71">
        <v>120</v>
      </c>
      <c r="B121" s="71">
        <v>100</v>
      </c>
    </row>
    <row r="122" spans="1:2" x14ac:dyDescent="0.4">
      <c r="A122" s="71">
        <v>121</v>
      </c>
      <c r="B122" s="71">
        <v>80</v>
      </c>
    </row>
    <row r="123" spans="1:2" x14ac:dyDescent="0.4">
      <c r="A123" s="71">
        <v>122</v>
      </c>
      <c r="B123" s="71">
        <v>100</v>
      </c>
    </row>
    <row r="124" spans="1:2" x14ac:dyDescent="0.4">
      <c r="A124" s="71">
        <v>123</v>
      </c>
      <c r="B124" s="71">
        <v>50</v>
      </c>
    </row>
    <row r="125" spans="1:2" x14ac:dyDescent="0.4">
      <c r="A125" s="71">
        <v>124</v>
      </c>
      <c r="B125" s="71">
        <v>20</v>
      </c>
    </row>
    <row r="126" spans="1:2" x14ac:dyDescent="0.4">
      <c r="A126" s="71">
        <v>125</v>
      </c>
      <c r="B126" s="71">
        <v>50</v>
      </c>
    </row>
    <row r="127" spans="1:2" x14ac:dyDescent="0.4">
      <c r="A127" s="71">
        <v>126</v>
      </c>
      <c r="B127" s="71">
        <v>0</v>
      </c>
    </row>
    <row r="128" spans="1:2" x14ac:dyDescent="0.4">
      <c r="A128" s="71">
        <v>127</v>
      </c>
      <c r="B128" s="71">
        <v>100</v>
      </c>
    </row>
    <row r="129" spans="1:2" x14ac:dyDescent="0.4">
      <c r="A129" s="71">
        <v>128</v>
      </c>
      <c r="B129" s="71">
        <v>30</v>
      </c>
    </row>
    <row r="130" spans="1:2" x14ac:dyDescent="0.4">
      <c r="A130" s="71">
        <v>129</v>
      </c>
      <c r="B130" s="71">
        <v>50</v>
      </c>
    </row>
    <row r="131" spans="1:2" x14ac:dyDescent="0.4">
      <c r="A131" s="71">
        <v>130</v>
      </c>
      <c r="B131" s="71">
        <v>15</v>
      </c>
    </row>
    <row r="132" spans="1:2" x14ac:dyDescent="0.4">
      <c r="A132" s="71">
        <v>131</v>
      </c>
      <c r="B132" s="71">
        <v>100</v>
      </c>
    </row>
    <row r="133" spans="1:2" x14ac:dyDescent="0.4">
      <c r="A133" s="71">
        <v>132</v>
      </c>
      <c r="B133" s="71">
        <v>50</v>
      </c>
    </row>
    <row r="134" spans="1:2" x14ac:dyDescent="0.4">
      <c r="A134" s="71">
        <v>133</v>
      </c>
      <c r="B134" s="71">
        <v>75</v>
      </c>
    </row>
    <row r="135" spans="1:2" x14ac:dyDescent="0.4">
      <c r="A135" s="71">
        <v>134</v>
      </c>
      <c r="B135" s="71">
        <v>50</v>
      </c>
    </row>
    <row r="136" spans="1:2" x14ac:dyDescent="0.4">
      <c r="A136" s="71">
        <v>135</v>
      </c>
      <c r="B136" s="71">
        <v>30</v>
      </c>
    </row>
    <row r="137" spans="1:2" x14ac:dyDescent="0.4">
      <c r="A137" s="71">
        <v>136</v>
      </c>
      <c r="B137" s="71">
        <v>200</v>
      </c>
    </row>
    <row r="138" spans="1:2" x14ac:dyDescent="0.4">
      <c r="A138" s="71">
        <v>137</v>
      </c>
      <c r="B138" s="71">
        <v>60</v>
      </c>
    </row>
    <row r="139" spans="1:2" x14ac:dyDescent="0.4">
      <c r="A139" s="71">
        <v>138</v>
      </c>
      <c r="B139" s="71">
        <v>120</v>
      </c>
    </row>
    <row r="140" spans="1:2" x14ac:dyDescent="0.4">
      <c r="A140" s="71">
        <v>139</v>
      </c>
      <c r="B140" s="71">
        <v>30</v>
      </c>
    </row>
    <row r="141" spans="1:2" x14ac:dyDescent="0.4">
      <c r="A141" s="71">
        <v>140</v>
      </c>
      <c r="B141" s="71">
        <v>50</v>
      </c>
    </row>
    <row r="142" spans="1:2" x14ac:dyDescent="0.4">
      <c r="A142" s="71">
        <v>141</v>
      </c>
      <c r="B142" s="71">
        <v>30</v>
      </c>
    </row>
    <row r="143" spans="1:2" x14ac:dyDescent="0.4">
      <c r="A143" s="71">
        <v>142</v>
      </c>
      <c r="B143" s="71">
        <v>50</v>
      </c>
    </row>
    <row r="144" spans="1:2" x14ac:dyDescent="0.4">
      <c r="A144" s="71">
        <v>143</v>
      </c>
      <c r="B144" s="71">
        <v>20</v>
      </c>
    </row>
    <row r="145" spans="1:2" x14ac:dyDescent="0.4">
      <c r="A145" s="71">
        <v>144</v>
      </c>
      <c r="B145" s="71">
        <v>10</v>
      </c>
    </row>
    <row r="146" spans="1:2" x14ac:dyDescent="0.4">
      <c r="A146" s="71">
        <v>145</v>
      </c>
      <c r="B146" s="71">
        <v>100</v>
      </c>
    </row>
    <row r="147" spans="1:2" x14ac:dyDescent="0.4">
      <c r="A147" s="71">
        <v>146</v>
      </c>
      <c r="B147" s="71">
        <v>10</v>
      </c>
    </row>
    <row r="148" spans="1:2" x14ac:dyDescent="0.4">
      <c r="A148" s="71">
        <v>147</v>
      </c>
      <c r="B148" s="71">
        <v>10</v>
      </c>
    </row>
    <row r="149" spans="1:2" x14ac:dyDescent="0.4">
      <c r="A149" s="71">
        <v>148</v>
      </c>
      <c r="B149" s="71">
        <v>50</v>
      </c>
    </row>
    <row r="150" spans="1:2" x14ac:dyDescent="0.4">
      <c r="A150" s="71">
        <v>149</v>
      </c>
      <c r="B150" s="71">
        <v>200</v>
      </c>
    </row>
    <row r="151" spans="1:2" x14ac:dyDescent="0.4">
      <c r="A151" s="71">
        <v>150</v>
      </c>
      <c r="B151" s="71">
        <v>40</v>
      </c>
    </row>
    <row r="152" spans="1:2" x14ac:dyDescent="0.4">
      <c r="A152" s="71">
        <v>151</v>
      </c>
      <c r="B152" s="71">
        <v>30</v>
      </c>
    </row>
    <row r="153" spans="1:2" x14ac:dyDescent="0.4">
      <c r="A153" s="71">
        <v>152</v>
      </c>
      <c r="B153" s="71">
        <v>70</v>
      </c>
    </row>
    <row r="154" spans="1:2" x14ac:dyDescent="0.4">
      <c r="A154" s="71">
        <v>153</v>
      </c>
      <c r="B154" s="71">
        <v>50</v>
      </c>
    </row>
    <row r="155" spans="1:2" x14ac:dyDescent="0.4">
      <c r="A155" s="71">
        <v>154</v>
      </c>
      <c r="B155" s="71">
        <v>10</v>
      </c>
    </row>
    <row r="156" spans="1:2" x14ac:dyDescent="0.4">
      <c r="A156" s="71">
        <v>155</v>
      </c>
      <c r="B156" s="71">
        <v>50</v>
      </c>
    </row>
    <row r="157" spans="1:2" x14ac:dyDescent="0.4">
      <c r="A157" s="71">
        <v>156</v>
      </c>
      <c r="B157" s="71">
        <v>50</v>
      </c>
    </row>
    <row r="158" spans="1:2" x14ac:dyDescent="0.4">
      <c r="A158" s="71">
        <v>157</v>
      </c>
      <c r="B158" s="71">
        <v>300</v>
      </c>
    </row>
    <row r="159" spans="1:2" x14ac:dyDescent="0.4">
      <c r="A159" s="71">
        <v>158</v>
      </c>
      <c r="B159" s="71">
        <v>100</v>
      </c>
    </row>
    <row r="160" spans="1:2" x14ac:dyDescent="0.4">
      <c r="A160" s="71">
        <v>159</v>
      </c>
      <c r="B160" s="71">
        <v>50</v>
      </c>
    </row>
    <row r="161" spans="1:2" x14ac:dyDescent="0.4">
      <c r="A161" s="71">
        <v>160</v>
      </c>
      <c r="B161" s="71">
        <v>250</v>
      </c>
    </row>
    <row r="162" spans="1:2" x14ac:dyDescent="0.4">
      <c r="A162" s="71">
        <v>161</v>
      </c>
      <c r="B162" s="71">
        <v>100</v>
      </c>
    </row>
    <row r="163" spans="1:2" x14ac:dyDescent="0.4">
      <c r="A163" s="71">
        <v>162</v>
      </c>
      <c r="B163" s="71">
        <v>40</v>
      </c>
    </row>
    <row r="164" spans="1:2" x14ac:dyDescent="0.4">
      <c r="A164" s="71">
        <v>163</v>
      </c>
      <c r="B164" s="71">
        <v>40</v>
      </c>
    </row>
    <row r="165" spans="1:2" x14ac:dyDescent="0.4">
      <c r="A165" s="71">
        <v>164</v>
      </c>
      <c r="B165" s="71">
        <v>70</v>
      </c>
    </row>
    <row r="166" spans="1:2" x14ac:dyDescent="0.4">
      <c r="A166" s="71">
        <v>165</v>
      </c>
      <c r="B166" s="71">
        <v>20</v>
      </c>
    </row>
    <row r="167" spans="1:2" x14ac:dyDescent="0.4">
      <c r="A167" s="71">
        <v>166</v>
      </c>
      <c r="B167" s="71">
        <v>30</v>
      </c>
    </row>
    <row r="168" spans="1:2" x14ac:dyDescent="0.4">
      <c r="A168" s="71">
        <v>167</v>
      </c>
      <c r="B168" s="71">
        <v>20</v>
      </c>
    </row>
    <row r="169" spans="1:2" x14ac:dyDescent="0.4">
      <c r="A169" s="71">
        <v>168</v>
      </c>
      <c r="B169" s="71">
        <v>30</v>
      </c>
    </row>
    <row r="170" spans="1:2" x14ac:dyDescent="0.4">
      <c r="A170" s="71">
        <v>169</v>
      </c>
      <c r="B170" s="71">
        <v>0</v>
      </c>
    </row>
    <row r="171" spans="1:2" x14ac:dyDescent="0.4">
      <c r="A171" s="71">
        <v>170</v>
      </c>
      <c r="B171" s="71">
        <v>20</v>
      </c>
    </row>
    <row r="172" spans="1:2" x14ac:dyDescent="0.4">
      <c r="A172" s="71">
        <v>171</v>
      </c>
      <c r="B172" s="71">
        <v>100</v>
      </c>
    </row>
    <row r="173" spans="1:2" x14ac:dyDescent="0.4">
      <c r="A173" s="71">
        <v>172</v>
      </c>
      <c r="B173" s="71">
        <v>30</v>
      </c>
    </row>
    <row r="174" spans="1:2" x14ac:dyDescent="0.4">
      <c r="A174" s="71">
        <v>173</v>
      </c>
      <c r="B174" s="71">
        <v>50</v>
      </c>
    </row>
    <row r="175" spans="1:2" x14ac:dyDescent="0.4">
      <c r="A175" s="71">
        <v>174</v>
      </c>
      <c r="B175" s="71">
        <v>80</v>
      </c>
    </row>
    <row r="176" spans="1:2" x14ac:dyDescent="0.4">
      <c r="A176" s="71">
        <v>175</v>
      </c>
      <c r="B176" s="71">
        <v>50</v>
      </c>
    </row>
    <row r="177" spans="1:2" x14ac:dyDescent="0.4">
      <c r="A177" s="71">
        <v>176</v>
      </c>
      <c r="B177" s="71">
        <v>50</v>
      </c>
    </row>
    <row r="178" spans="1:2" x14ac:dyDescent="0.4">
      <c r="A178" s="71">
        <v>177</v>
      </c>
      <c r="B178" s="71">
        <v>150</v>
      </c>
    </row>
    <row r="179" spans="1:2" x14ac:dyDescent="0.4">
      <c r="A179" s="71">
        <v>178</v>
      </c>
      <c r="B179" s="71">
        <v>10</v>
      </c>
    </row>
    <row r="180" spans="1:2" x14ac:dyDescent="0.4">
      <c r="A180" s="71">
        <v>179</v>
      </c>
      <c r="B180" s="71">
        <v>10</v>
      </c>
    </row>
    <row r="181" spans="1:2" x14ac:dyDescent="0.4">
      <c r="A181" s="71">
        <v>180</v>
      </c>
      <c r="B181" s="71">
        <v>60</v>
      </c>
    </row>
    <row r="182" spans="1:2" x14ac:dyDescent="0.4">
      <c r="A182" s="71">
        <v>181</v>
      </c>
      <c r="B182" s="71">
        <v>30</v>
      </c>
    </row>
    <row r="183" spans="1:2" x14ac:dyDescent="0.4">
      <c r="A183" s="71">
        <v>182</v>
      </c>
      <c r="B183" s="71">
        <v>100</v>
      </c>
    </row>
    <row r="184" spans="1:2" x14ac:dyDescent="0.4">
      <c r="A184" s="71">
        <v>183</v>
      </c>
      <c r="B184" s="71">
        <v>30</v>
      </c>
    </row>
    <row r="185" spans="1:2" x14ac:dyDescent="0.4">
      <c r="A185" s="71">
        <v>184</v>
      </c>
      <c r="B185" s="71">
        <v>0</v>
      </c>
    </row>
    <row r="186" spans="1:2" x14ac:dyDescent="0.4">
      <c r="A186" s="71">
        <v>185</v>
      </c>
      <c r="B186" s="71">
        <v>50</v>
      </c>
    </row>
    <row r="187" spans="1:2" x14ac:dyDescent="0.4">
      <c r="A187" s="71">
        <v>186</v>
      </c>
      <c r="B187" s="71">
        <v>50</v>
      </c>
    </row>
    <row r="188" spans="1:2" x14ac:dyDescent="0.4">
      <c r="A188" s="71">
        <v>187</v>
      </c>
      <c r="B188" s="71">
        <v>100</v>
      </c>
    </row>
    <row r="189" spans="1:2" x14ac:dyDescent="0.4">
      <c r="A189" s="71">
        <v>188</v>
      </c>
      <c r="B189" s="71">
        <v>20</v>
      </c>
    </row>
    <row r="190" spans="1:2" x14ac:dyDescent="0.4">
      <c r="A190" s="71">
        <v>189</v>
      </c>
      <c r="B190" s="71">
        <v>100</v>
      </c>
    </row>
    <row r="191" spans="1:2" x14ac:dyDescent="0.4">
      <c r="A191" s="71">
        <v>190</v>
      </c>
      <c r="B191" s="71">
        <v>10</v>
      </c>
    </row>
    <row r="192" spans="1:2" x14ac:dyDescent="0.4">
      <c r="A192" s="71">
        <v>191</v>
      </c>
      <c r="B192" s="71">
        <v>200</v>
      </c>
    </row>
    <row r="193" spans="1:2" x14ac:dyDescent="0.4">
      <c r="A193" s="71">
        <v>192</v>
      </c>
      <c r="B193" s="71">
        <v>50</v>
      </c>
    </row>
    <row r="194" spans="1:2" x14ac:dyDescent="0.4">
      <c r="A194" s="71">
        <v>193</v>
      </c>
      <c r="B194" s="71">
        <v>90</v>
      </c>
    </row>
    <row r="195" spans="1:2" x14ac:dyDescent="0.4">
      <c r="A195" s="71">
        <v>194</v>
      </c>
      <c r="B195" s="71">
        <v>150</v>
      </c>
    </row>
    <row r="196" spans="1:2" x14ac:dyDescent="0.4">
      <c r="A196" s="71">
        <v>195</v>
      </c>
      <c r="B196" s="71">
        <v>50</v>
      </c>
    </row>
    <row r="197" spans="1:2" x14ac:dyDescent="0.4">
      <c r="A197" s="71">
        <v>196</v>
      </c>
      <c r="B197" s="71">
        <v>35</v>
      </c>
    </row>
    <row r="198" spans="1:2" x14ac:dyDescent="0.4">
      <c r="A198" s="71">
        <v>197</v>
      </c>
      <c r="B198" s="71">
        <v>40</v>
      </c>
    </row>
    <row r="199" spans="1:2" x14ac:dyDescent="0.4">
      <c r="A199" s="71">
        <v>198</v>
      </c>
      <c r="B199" s="71">
        <v>100</v>
      </c>
    </row>
    <row r="200" spans="1:2" x14ac:dyDescent="0.4">
      <c r="A200" s="71">
        <v>199</v>
      </c>
      <c r="B200" s="71">
        <v>150</v>
      </c>
    </row>
    <row r="201" spans="1:2" x14ac:dyDescent="0.4">
      <c r="A201" s="71">
        <v>200</v>
      </c>
      <c r="B201" s="71">
        <v>150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K3"/>
  <sheetViews>
    <sheetView workbookViewId="0">
      <selection activeCell="K7" sqref="A1:K7"/>
    </sheetView>
  </sheetViews>
  <sheetFormatPr defaultColWidth="9" defaultRowHeight="16.75" x14ac:dyDescent="0.45"/>
  <cols>
    <col min="1" max="3" width="9" style="2"/>
    <col min="4" max="8" width="4.140625" style="2" customWidth="1"/>
    <col min="9" max="16384" width="9" style="2"/>
  </cols>
  <sheetData>
    <row r="1" spans="1:11" x14ac:dyDescent="0.45">
      <c r="A1" s="2">
        <v>2</v>
      </c>
      <c r="B1" s="2">
        <v>3</v>
      </c>
      <c r="C1" s="2">
        <v>4</v>
      </c>
      <c r="I1" s="2">
        <v>2</v>
      </c>
      <c r="J1" s="2">
        <v>3</v>
      </c>
      <c r="K1" s="2">
        <v>4</v>
      </c>
    </row>
    <row r="3" spans="1:11" x14ac:dyDescent="0.45">
      <c r="A3" s="2" t="s">
        <v>45</v>
      </c>
      <c r="B3" s="2">
        <f>SUMSQ(A1:C1)</f>
        <v>29</v>
      </c>
      <c r="C3" s="2" t="s">
        <v>170</v>
      </c>
      <c r="I3" s="2" t="s">
        <v>45</v>
      </c>
    </row>
  </sheetData>
  <phoneticPr fontId="2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9"/>
  <sheetViews>
    <sheetView workbookViewId="0">
      <selection activeCell="L1" sqref="L1"/>
    </sheetView>
  </sheetViews>
  <sheetFormatPr defaultColWidth="9" defaultRowHeight="16.75" x14ac:dyDescent="0.45"/>
  <cols>
    <col min="1" max="1" width="7.5" style="2" bestFit="1" customWidth="1"/>
    <col min="2" max="3" width="6" style="2" bestFit="1" customWidth="1"/>
    <col min="4" max="4" width="4.140625" style="2" customWidth="1"/>
    <col min="5" max="5" width="11.640625" style="2" bestFit="1" customWidth="1"/>
    <col min="6" max="6" width="4.85546875" style="2" customWidth="1"/>
    <col min="7" max="7" width="27" style="2" customWidth="1"/>
    <col min="8" max="8" width="9" style="2"/>
    <col min="9" max="9" width="7.5" style="2" bestFit="1" customWidth="1"/>
    <col min="10" max="11" width="6.2109375" style="2" bestFit="1" customWidth="1"/>
    <col min="12" max="12" width="4.140625" style="2" customWidth="1"/>
    <col min="13" max="13" width="11.640625" style="2" bestFit="1" customWidth="1"/>
    <col min="14" max="16384" width="9" style="2"/>
  </cols>
  <sheetData>
    <row r="1" spans="1:13" x14ac:dyDescent="0.45">
      <c r="A1" s="4" t="s">
        <v>86</v>
      </c>
      <c r="B1" s="4" t="s">
        <v>154</v>
      </c>
      <c r="C1" s="1" t="s">
        <v>87</v>
      </c>
      <c r="F1" s="164"/>
      <c r="I1" s="4" t="s">
        <v>86</v>
      </c>
      <c r="J1" s="4" t="s">
        <v>154</v>
      </c>
      <c r="K1" s="1" t="s">
        <v>87</v>
      </c>
      <c r="L1" s="164"/>
    </row>
    <row r="2" spans="1:13" x14ac:dyDescent="0.45">
      <c r="A2" s="2" t="s">
        <v>1106</v>
      </c>
      <c r="B2" s="2" t="s">
        <v>160</v>
      </c>
      <c r="C2" s="2">
        <v>70</v>
      </c>
      <c r="E2" s="2" t="s">
        <v>156</v>
      </c>
      <c r="F2" s="2">
        <f>COUNTIF(B2:B8,"男")</f>
        <v>3</v>
      </c>
      <c r="G2" s="43" t="s">
        <v>219</v>
      </c>
      <c r="I2" s="2" t="s">
        <v>1106</v>
      </c>
      <c r="J2" s="2" t="s">
        <v>160</v>
      </c>
      <c r="K2" s="2">
        <v>70</v>
      </c>
      <c r="M2" s="2" t="s">
        <v>156</v>
      </c>
    </row>
    <row r="3" spans="1:13" x14ac:dyDescent="0.45">
      <c r="A3" s="2" t="s">
        <v>1107</v>
      </c>
      <c r="B3" s="2" t="s">
        <v>157</v>
      </c>
      <c r="C3" s="2">
        <v>89</v>
      </c>
      <c r="E3" s="2" t="s">
        <v>158</v>
      </c>
      <c r="F3" s="2">
        <f>COUNTIF(B2:B8,"女")</f>
        <v>4</v>
      </c>
      <c r="G3" s="43" t="s">
        <v>220</v>
      </c>
      <c r="I3" s="2" t="s">
        <v>1107</v>
      </c>
      <c r="J3" s="2" t="s">
        <v>155</v>
      </c>
      <c r="K3" s="2">
        <v>89</v>
      </c>
      <c r="M3" s="2" t="s">
        <v>158</v>
      </c>
    </row>
    <row r="4" spans="1:13" x14ac:dyDescent="0.45">
      <c r="A4" s="2" t="s">
        <v>1108</v>
      </c>
      <c r="B4" s="2" t="s">
        <v>160</v>
      </c>
      <c r="C4" s="2">
        <v>78</v>
      </c>
      <c r="E4" s="2" t="s">
        <v>159</v>
      </c>
      <c r="F4" s="2">
        <f>COUNTIF(C2:C8,"&gt;=80")</f>
        <v>4</v>
      </c>
      <c r="G4" s="43" t="s">
        <v>221</v>
      </c>
      <c r="I4" s="2" t="s">
        <v>1108</v>
      </c>
      <c r="J4" s="2" t="s">
        <v>160</v>
      </c>
      <c r="K4" s="2">
        <v>78</v>
      </c>
      <c r="M4" s="2" t="s">
        <v>159</v>
      </c>
    </row>
    <row r="5" spans="1:13" x14ac:dyDescent="0.45">
      <c r="A5" s="2" t="s">
        <v>1109</v>
      </c>
      <c r="B5" s="2" t="s">
        <v>160</v>
      </c>
      <c r="C5" s="2">
        <v>82</v>
      </c>
      <c r="E5" s="2" t="s">
        <v>161</v>
      </c>
      <c r="F5" s="2">
        <f>COUNTIF(C2:C8,"&lt;80")</f>
        <v>3</v>
      </c>
      <c r="G5" s="40" t="s">
        <v>222</v>
      </c>
      <c r="I5" s="2" t="s">
        <v>1109</v>
      </c>
      <c r="J5" s="2" t="s">
        <v>160</v>
      </c>
      <c r="K5" s="2">
        <v>82</v>
      </c>
      <c r="M5" s="2" t="s">
        <v>161</v>
      </c>
    </row>
    <row r="6" spans="1:13" x14ac:dyDescent="0.45">
      <c r="A6" s="2" t="s">
        <v>1110</v>
      </c>
      <c r="B6" s="2" t="s">
        <v>162</v>
      </c>
      <c r="C6" s="2">
        <v>83</v>
      </c>
      <c r="E6" s="2" t="s">
        <v>163</v>
      </c>
      <c r="F6" s="2">
        <f>COUNTIF($B$2:$B$8,E6)</f>
        <v>3</v>
      </c>
      <c r="G6" s="43" t="s">
        <v>223</v>
      </c>
      <c r="I6" s="2" t="s">
        <v>1110</v>
      </c>
      <c r="J6" s="2" t="s">
        <v>155</v>
      </c>
      <c r="K6" s="2">
        <v>83</v>
      </c>
      <c r="M6" s="2" t="s">
        <v>160</v>
      </c>
    </row>
    <row r="7" spans="1:13" x14ac:dyDescent="0.45">
      <c r="A7" s="2" t="s">
        <v>1111</v>
      </c>
      <c r="B7" s="2" t="s">
        <v>155</v>
      </c>
      <c r="C7" s="2">
        <v>87</v>
      </c>
      <c r="E7" s="2" t="s">
        <v>155</v>
      </c>
      <c r="F7" s="2">
        <f>COUNTIF($B$2:$B$8,E7)</f>
        <v>4</v>
      </c>
      <c r="G7" s="43" t="s">
        <v>224</v>
      </c>
      <c r="I7" s="2" t="s">
        <v>1111</v>
      </c>
      <c r="J7" s="2" t="s">
        <v>155</v>
      </c>
      <c r="K7" s="2">
        <v>87</v>
      </c>
      <c r="M7" s="2" t="s">
        <v>155</v>
      </c>
    </row>
    <row r="8" spans="1:13" x14ac:dyDescent="0.45">
      <c r="A8" s="2" t="s">
        <v>1112</v>
      </c>
      <c r="B8" s="2" t="s">
        <v>155</v>
      </c>
      <c r="C8" s="2">
        <v>68</v>
      </c>
      <c r="E8" s="2" t="s">
        <v>164</v>
      </c>
      <c r="F8" s="2">
        <f>COUNTIF($C$2:$C$8,E8)</f>
        <v>4</v>
      </c>
      <c r="G8" s="43" t="s">
        <v>225</v>
      </c>
      <c r="I8" s="2" t="s">
        <v>1112</v>
      </c>
      <c r="J8" s="2" t="s">
        <v>155</v>
      </c>
      <c r="K8" s="2">
        <v>68</v>
      </c>
      <c r="M8" s="2" t="s">
        <v>164</v>
      </c>
    </row>
    <row r="9" spans="1:13" x14ac:dyDescent="0.45">
      <c r="E9" s="2" t="s">
        <v>165</v>
      </c>
      <c r="F9" s="2">
        <f>COUNTIF($C$2:$C$8,E9)</f>
        <v>3</v>
      </c>
      <c r="G9" s="43" t="s">
        <v>226</v>
      </c>
      <c r="M9" s="2" t="s">
        <v>165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G21"/>
  <sheetViews>
    <sheetView workbookViewId="0">
      <selection activeCell="K7" sqref="A1:K7"/>
    </sheetView>
  </sheetViews>
  <sheetFormatPr defaultRowHeight="15.45" x14ac:dyDescent="0.4"/>
  <cols>
    <col min="2" max="2" width="10.5" bestFit="1" customWidth="1"/>
    <col min="3" max="3" width="16.640625" customWidth="1"/>
    <col min="6" max="6" width="10.5" bestFit="1" customWidth="1"/>
    <col min="7" max="7" width="15.5" bestFit="1" customWidth="1"/>
  </cols>
  <sheetData>
    <row r="1" spans="1:7" ht="16.75" x14ac:dyDescent="0.45">
      <c r="A1" s="72" t="s">
        <v>313</v>
      </c>
      <c r="B1" s="72" t="s">
        <v>314</v>
      </c>
      <c r="C1" s="73" t="s">
        <v>46</v>
      </c>
    </row>
    <row r="2" spans="1:7" ht="16.75" x14ac:dyDescent="0.45">
      <c r="A2" s="74" t="s">
        <v>315</v>
      </c>
      <c r="B2" s="74" t="s">
        <v>16</v>
      </c>
      <c r="C2" s="75">
        <v>75</v>
      </c>
    </row>
    <row r="3" spans="1:7" ht="16.75" x14ac:dyDescent="0.45">
      <c r="A3" s="74" t="s">
        <v>316</v>
      </c>
      <c r="B3" s="74" t="s">
        <v>16</v>
      </c>
      <c r="C3" s="75">
        <v>85</v>
      </c>
    </row>
    <row r="4" spans="1:7" ht="16.75" x14ac:dyDescent="0.45">
      <c r="A4" s="74" t="s">
        <v>317</v>
      </c>
      <c r="B4" s="74" t="s">
        <v>16</v>
      </c>
      <c r="C4" s="75">
        <v>91</v>
      </c>
    </row>
    <row r="5" spans="1:7" ht="16.75" x14ac:dyDescent="0.45">
      <c r="A5" s="74" t="s">
        <v>318</v>
      </c>
      <c r="B5" s="74" t="s">
        <v>319</v>
      </c>
      <c r="C5" s="75">
        <v>63</v>
      </c>
    </row>
    <row r="6" spans="1:7" ht="16.75" x14ac:dyDescent="0.45">
      <c r="A6" s="74" t="s">
        <v>320</v>
      </c>
      <c r="B6" s="74" t="s">
        <v>15</v>
      </c>
      <c r="C6" s="75">
        <v>48</v>
      </c>
    </row>
    <row r="7" spans="1:7" ht="16.75" x14ac:dyDescent="0.45">
      <c r="A7" s="74" t="s">
        <v>321</v>
      </c>
      <c r="B7" s="74" t="s">
        <v>15</v>
      </c>
      <c r="C7" s="75">
        <v>64</v>
      </c>
    </row>
    <row r="10" spans="1:7" ht="16.75" x14ac:dyDescent="0.45">
      <c r="A10" s="182" t="s">
        <v>43</v>
      </c>
      <c r="B10" s="182" t="s">
        <v>44</v>
      </c>
      <c r="C10" s="2"/>
      <c r="D10" s="2"/>
      <c r="E10" s="4" t="s">
        <v>43</v>
      </c>
      <c r="F10" s="4" t="s">
        <v>44</v>
      </c>
      <c r="G10" s="2"/>
    </row>
    <row r="11" spans="1:7" ht="16.75" x14ac:dyDescent="0.45">
      <c r="A11" s="164">
        <v>1</v>
      </c>
      <c r="B11" s="164" t="s">
        <v>22</v>
      </c>
      <c r="C11" s="5">
        <f t="shared" ref="C11:C21" si="0">SUBTOTAL(A11,$C$2:$C$7)</f>
        <v>71</v>
      </c>
      <c r="D11" s="2"/>
      <c r="E11" s="2">
        <v>101</v>
      </c>
      <c r="F11" s="2" t="s">
        <v>22</v>
      </c>
      <c r="G11" s="5">
        <f t="shared" ref="G11:G21" si="1">SUBTOTAL(E11,$C$2:$C$7)</f>
        <v>71</v>
      </c>
    </row>
    <row r="12" spans="1:7" ht="16.75" x14ac:dyDescent="0.45">
      <c r="A12" s="164">
        <v>2</v>
      </c>
      <c r="B12" s="164" t="s">
        <v>23</v>
      </c>
      <c r="C12" s="5">
        <f t="shared" si="0"/>
        <v>6</v>
      </c>
      <c r="D12" s="2"/>
      <c r="E12" s="2">
        <v>102</v>
      </c>
      <c r="F12" s="2" t="s">
        <v>23</v>
      </c>
      <c r="G12" s="5">
        <f t="shared" si="1"/>
        <v>6</v>
      </c>
    </row>
    <row r="13" spans="1:7" ht="16.75" x14ac:dyDescent="0.45">
      <c r="A13" s="164">
        <v>3</v>
      </c>
      <c r="B13" s="164" t="s">
        <v>24</v>
      </c>
      <c r="C13" s="5">
        <f t="shared" si="0"/>
        <v>6</v>
      </c>
      <c r="D13" s="2"/>
      <c r="E13" s="2">
        <v>103</v>
      </c>
      <c r="F13" s="2" t="s">
        <v>24</v>
      </c>
      <c r="G13" s="5">
        <f t="shared" si="1"/>
        <v>6</v>
      </c>
    </row>
    <row r="14" spans="1:7" ht="16.75" x14ac:dyDescent="0.45">
      <c r="A14" s="164">
        <v>4</v>
      </c>
      <c r="B14" s="164" t="s">
        <v>25</v>
      </c>
      <c r="C14" s="5">
        <f t="shared" si="0"/>
        <v>91</v>
      </c>
      <c r="D14" s="2"/>
      <c r="E14" s="2">
        <v>104</v>
      </c>
      <c r="F14" s="2" t="s">
        <v>25</v>
      </c>
      <c r="G14" s="5">
        <f t="shared" si="1"/>
        <v>91</v>
      </c>
    </row>
    <row r="15" spans="1:7" ht="16.75" x14ac:dyDescent="0.45">
      <c r="A15" s="164">
        <v>5</v>
      </c>
      <c r="B15" s="164" t="s">
        <v>26</v>
      </c>
      <c r="C15" s="5">
        <f t="shared" si="0"/>
        <v>48</v>
      </c>
      <c r="D15" s="2"/>
      <c r="E15" s="2">
        <v>105</v>
      </c>
      <c r="F15" s="2" t="s">
        <v>26</v>
      </c>
      <c r="G15" s="5">
        <f t="shared" si="1"/>
        <v>48</v>
      </c>
    </row>
    <row r="16" spans="1:7" ht="16.75" x14ac:dyDescent="0.45">
      <c r="A16" s="164">
        <v>6</v>
      </c>
      <c r="B16" s="164" t="s">
        <v>27</v>
      </c>
      <c r="C16" s="5">
        <f t="shared" si="0"/>
        <v>112275072000</v>
      </c>
      <c r="D16" s="2"/>
      <c r="E16" s="2">
        <v>106</v>
      </c>
      <c r="F16" s="2" t="s">
        <v>27</v>
      </c>
      <c r="G16" s="5">
        <f t="shared" si="1"/>
        <v>112275072000</v>
      </c>
    </row>
    <row r="17" spans="1:7" ht="16.75" x14ac:dyDescent="0.45">
      <c r="A17" s="164">
        <v>7</v>
      </c>
      <c r="B17" s="164" t="s">
        <v>260</v>
      </c>
      <c r="C17" s="5">
        <f t="shared" si="0"/>
        <v>15.836666315863324</v>
      </c>
      <c r="D17" s="2"/>
      <c r="E17" s="2">
        <v>107</v>
      </c>
      <c r="F17" s="2" t="s">
        <v>260</v>
      </c>
      <c r="G17" s="5">
        <f t="shared" si="1"/>
        <v>15.836666315863324</v>
      </c>
    </row>
    <row r="18" spans="1:7" ht="16.75" x14ac:dyDescent="0.45">
      <c r="A18" s="164">
        <v>8</v>
      </c>
      <c r="B18" s="164" t="s">
        <v>261</v>
      </c>
      <c r="C18" s="5">
        <f t="shared" si="0"/>
        <v>14.456832294800961</v>
      </c>
      <c r="D18" s="2"/>
      <c r="E18" s="2">
        <v>108</v>
      </c>
      <c r="F18" s="2" t="s">
        <v>261</v>
      </c>
      <c r="G18" s="5">
        <f t="shared" si="1"/>
        <v>14.456832294800961</v>
      </c>
    </row>
    <row r="19" spans="1:7" ht="16.75" x14ac:dyDescent="0.45">
      <c r="A19" s="164">
        <v>9</v>
      </c>
      <c r="B19" s="164" t="s">
        <v>28</v>
      </c>
      <c r="C19" s="5">
        <f t="shared" si="0"/>
        <v>426</v>
      </c>
      <c r="D19" s="2"/>
      <c r="E19" s="2">
        <v>109</v>
      </c>
      <c r="F19" s="2" t="s">
        <v>28</v>
      </c>
      <c r="G19" s="5">
        <f t="shared" si="1"/>
        <v>426</v>
      </c>
    </row>
    <row r="20" spans="1:7" ht="16.75" x14ac:dyDescent="0.45">
      <c r="A20" s="164">
        <v>10</v>
      </c>
      <c r="B20" s="164" t="s">
        <v>258</v>
      </c>
      <c r="C20" s="5">
        <f t="shared" si="0"/>
        <v>250.8</v>
      </c>
      <c r="D20" s="2"/>
      <c r="E20" s="2">
        <v>110</v>
      </c>
      <c r="F20" s="2" t="s">
        <v>258</v>
      </c>
      <c r="G20" s="5">
        <f t="shared" si="1"/>
        <v>250.8</v>
      </c>
    </row>
    <row r="21" spans="1:7" ht="16.75" x14ac:dyDescent="0.45">
      <c r="A21" s="164">
        <v>11</v>
      </c>
      <c r="B21" s="164" t="s">
        <v>259</v>
      </c>
      <c r="C21" s="5">
        <f t="shared" si="0"/>
        <v>209</v>
      </c>
      <c r="D21" s="2"/>
      <c r="E21" s="2">
        <v>111</v>
      </c>
      <c r="F21" s="2" t="s">
        <v>259</v>
      </c>
      <c r="G21" s="5">
        <f t="shared" si="1"/>
        <v>209</v>
      </c>
    </row>
  </sheetData>
  <sortState xmlns:xlrd2="http://schemas.microsoft.com/office/spreadsheetml/2017/richdata2" ref="A2:E13">
    <sortCondition ref="C2"/>
  </sortState>
  <phoneticPr fontId="2" type="noConversion"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G24"/>
  <sheetViews>
    <sheetView workbookViewId="0"/>
  </sheetViews>
  <sheetFormatPr defaultRowHeight="15.45" outlineLevelRow="2" x14ac:dyDescent="0.4"/>
  <cols>
    <col min="2" max="2" width="13.5" customWidth="1"/>
    <col min="3" max="3" width="16.640625" customWidth="1"/>
    <col min="4" max="4" width="5" customWidth="1"/>
    <col min="5" max="5" width="10.2109375" bestFit="1" customWidth="1"/>
    <col min="6" max="6" width="10.5" bestFit="1" customWidth="1"/>
    <col min="7" max="7" width="9" bestFit="1" customWidth="1"/>
  </cols>
  <sheetData>
    <row r="1" spans="1:7" ht="16.75" x14ac:dyDescent="0.45">
      <c r="A1" s="72" t="s">
        <v>313</v>
      </c>
      <c r="B1" s="72" t="s">
        <v>314</v>
      </c>
      <c r="C1" s="73" t="s">
        <v>46</v>
      </c>
    </row>
    <row r="2" spans="1:7" ht="16.75" hidden="1" outlineLevel="2" x14ac:dyDescent="0.45">
      <c r="A2" s="74" t="s">
        <v>315</v>
      </c>
      <c r="B2" s="74" t="s">
        <v>16</v>
      </c>
      <c r="C2" s="75">
        <v>75</v>
      </c>
    </row>
    <row r="3" spans="1:7" ht="16.75" hidden="1" outlineLevel="2" x14ac:dyDescent="0.45">
      <c r="A3" s="74" t="s">
        <v>316</v>
      </c>
      <c r="B3" s="74" t="s">
        <v>16</v>
      </c>
      <c r="C3" s="75">
        <v>85</v>
      </c>
    </row>
    <row r="4" spans="1:7" ht="16.75" hidden="1" outlineLevel="2" x14ac:dyDescent="0.45">
      <c r="A4" s="74" t="s">
        <v>317</v>
      </c>
      <c r="B4" s="74" t="s">
        <v>16</v>
      </c>
      <c r="C4" s="75">
        <v>91</v>
      </c>
    </row>
    <row r="5" spans="1:7" ht="16.75" outlineLevel="1" collapsed="1" x14ac:dyDescent="0.45">
      <c r="A5" s="74"/>
      <c r="B5" s="76" t="s">
        <v>322</v>
      </c>
      <c r="C5" s="75">
        <f>SUBTOTAL(1,C2:C4)</f>
        <v>83.666666666666671</v>
      </c>
    </row>
    <row r="6" spans="1:7" ht="16.75" outlineLevel="2" x14ac:dyDescent="0.45">
      <c r="A6" s="74" t="s">
        <v>318</v>
      </c>
      <c r="B6" s="74" t="s">
        <v>319</v>
      </c>
      <c r="C6" s="75">
        <v>63</v>
      </c>
    </row>
    <row r="7" spans="1:7" ht="16.75" outlineLevel="2" x14ac:dyDescent="0.45">
      <c r="A7" s="74" t="s">
        <v>320</v>
      </c>
      <c r="B7" s="74" t="s">
        <v>15</v>
      </c>
      <c r="C7" s="75">
        <v>48</v>
      </c>
    </row>
    <row r="8" spans="1:7" ht="16.75" outlineLevel="2" x14ac:dyDescent="0.45">
      <c r="A8" s="74" t="s">
        <v>321</v>
      </c>
      <c r="B8" s="74" t="s">
        <v>15</v>
      </c>
      <c r="C8" s="75">
        <v>64</v>
      </c>
    </row>
    <row r="9" spans="1:7" ht="16.75" outlineLevel="1" x14ac:dyDescent="0.45">
      <c r="A9" s="74"/>
      <c r="B9" s="77" t="s">
        <v>323</v>
      </c>
      <c r="C9" s="75">
        <f>SUBTOTAL(1,C6:C8)</f>
        <v>58.333333333333336</v>
      </c>
    </row>
    <row r="10" spans="1:7" ht="16.75" x14ac:dyDescent="0.45">
      <c r="A10" s="74"/>
      <c r="B10" s="77" t="s">
        <v>324</v>
      </c>
      <c r="C10" s="75">
        <f>SUBTOTAL(1,C2:C8)</f>
        <v>71</v>
      </c>
    </row>
    <row r="13" spans="1:7" ht="16.75" x14ac:dyDescent="0.45">
      <c r="A13" s="4" t="s">
        <v>43</v>
      </c>
      <c r="B13" s="4" t="s">
        <v>44</v>
      </c>
      <c r="C13" s="2"/>
      <c r="D13" s="2"/>
      <c r="E13" s="4" t="s">
        <v>43</v>
      </c>
      <c r="F13" s="4" t="s">
        <v>44</v>
      </c>
      <c r="G13" s="2"/>
    </row>
    <row r="14" spans="1:7" ht="16.75" x14ac:dyDescent="0.45">
      <c r="A14" s="2">
        <v>1</v>
      </c>
      <c r="B14" s="2" t="s">
        <v>22</v>
      </c>
      <c r="C14" s="5">
        <f t="shared" ref="C14:C24" si="0">SUBTOTAL(A14,$C$2:$C$8)</f>
        <v>71</v>
      </c>
      <c r="D14" s="2"/>
      <c r="E14" s="2">
        <v>101</v>
      </c>
      <c r="F14" s="2" t="s">
        <v>22</v>
      </c>
      <c r="G14" s="5">
        <f t="shared" ref="G14:G24" si="1">SUBTOTAL(E14,$C$2:$C$8)</f>
        <v>58.333333333333336</v>
      </c>
    </row>
    <row r="15" spans="1:7" ht="16.75" x14ac:dyDescent="0.45">
      <c r="A15" s="2">
        <v>2</v>
      </c>
      <c r="B15" s="2" t="s">
        <v>23</v>
      </c>
      <c r="C15" s="5">
        <f t="shared" si="0"/>
        <v>6</v>
      </c>
      <c r="D15" s="2"/>
      <c r="E15" s="2">
        <v>102</v>
      </c>
      <c r="F15" s="2" t="s">
        <v>23</v>
      </c>
      <c r="G15" s="5">
        <f t="shared" si="1"/>
        <v>3</v>
      </c>
    </row>
    <row r="16" spans="1:7" ht="16.75" x14ac:dyDescent="0.45">
      <c r="A16" s="2">
        <v>3</v>
      </c>
      <c r="B16" s="2" t="s">
        <v>24</v>
      </c>
      <c r="C16" s="5">
        <f t="shared" si="0"/>
        <v>6</v>
      </c>
      <c r="D16" s="2"/>
      <c r="E16" s="2">
        <v>103</v>
      </c>
      <c r="F16" s="2" t="s">
        <v>24</v>
      </c>
      <c r="G16" s="5">
        <f t="shared" si="1"/>
        <v>3</v>
      </c>
    </row>
    <row r="17" spans="1:7" ht="16.75" x14ac:dyDescent="0.45">
      <c r="A17" s="2">
        <v>4</v>
      </c>
      <c r="B17" s="2" t="s">
        <v>25</v>
      </c>
      <c r="C17" s="5">
        <f t="shared" si="0"/>
        <v>91</v>
      </c>
      <c r="D17" s="2"/>
      <c r="E17" s="2">
        <v>104</v>
      </c>
      <c r="F17" s="2" t="s">
        <v>25</v>
      </c>
      <c r="G17" s="5">
        <f t="shared" si="1"/>
        <v>64</v>
      </c>
    </row>
    <row r="18" spans="1:7" ht="16.75" x14ac:dyDescent="0.45">
      <c r="A18" s="2">
        <v>5</v>
      </c>
      <c r="B18" s="2" t="s">
        <v>26</v>
      </c>
      <c r="C18" s="5">
        <f t="shared" si="0"/>
        <v>48</v>
      </c>
      <c r="D18" s="2"/>
      <c r="E18" s="2">
        <v>105</v>
      </c>
      <c r="F18" s="2" t="s">
        <v>26</v>
      </c>
      <c r="G18" s="5">
        <f t="shared" si="1"/>
        <v>48</v>
      </c>
    </row>
    <row r="19" spans="1:7" ht="16.75" x14ac:dyDescent="0.45">
      <c r="A19" s="2">
        <v>6</v>
      </c>
      <c r="B19" s="2" t="s">
        <v>27</v>
      </c>
      <c r="C19" s="5">
        <f t="shared" si="0"/>
        <v>112275072000</v>
      </c>
      <c r="D19" s="2"/>
      <c r="E19" s="2">
        <v>106</v>
      </c>
      <c r="F19" s="2" t="s">
        <v>27</v>
      </c>
      <c r="G19" s="5">
        <f t="shared" si="1"/>
        <v>193536</v>
      </c>
    </row>
    <row r="20" spans="1:7" ht="16.75" x14ac:dyDescent="0.45">
      <c r="A20" s="2">
        <v>7</v>
      </c>
      <c r="B20" s="2" t="s">
        <v>260</v>
      </c>
      <c r="C20" s="5">
        <f t="shared" si="0"/>
        <v>15.836666315863324</v>
      </c>
      <c r="D20" s="2"/>
      <c r="E20" s="2">
        <v>107</v>
      </c>
      <c r="F20" s="2" t="s">
        <v>260</v>
      </c>
      <c r="G20" s="5">
        <f t="shared" si="1"/>
        <v>8.9628864398324843</v>
      </c>
    </row>
    <row r="21" spans="1:7" ht="16.75" x14ac:dyDescent="0.45">
      <c r="A21" s="2">
        <v>8</v>
      </c>
      <c r="B21" s="2" t="s">
        <v>261</v>
      </c>
      <c r="C21" s="5">
        <f t="shared" si="0"/>
        <v>14.456832294800961</v>
      </c>
      <c r="D21" s="2"/>
      <c r="E21" s="2">
        <v>108</v>
      </c>
      <c r="F21" s="2" t="s">
        <v>261</v>
      </c>
      <c r="G21" s="5">
        <f t="shared" si="1"/>
        <v>7.3181661333667165</v>
      </c>
    </row>
    <row r="22" spans="1:7" ht="16.75" x14ac:dyDescent="0.45">
      <c r="A22" s="2">
        <v>9</v>
      </c>
      <c r="B22" s="2" t="s">
        <v>28</v>
      </c>
      <c r="C22" s="5">
        <f t="shared" si="0"/>
        <v>426</v>
      </c>
      <c r="D22" s="2"/>
      <c r="E22" s="2">
        <v>109</v>
      </c>
      <c r="F22" s="2" t="s">
        <v>28</v>
      </c>
      <c r="G22" s="5">
        <f t="shared" si="1"/>
        <v>175</v>
      </c>
    </row>
    <row r="23" spans="1:7" ht="16.75" x14ac:dyDescent="0.45">
      <c r="A23" s="2">
        <v>10</v>
      </c>
      <c r="B23" s="2" t="s">
        <v>258</v>
      </c>
      <c r="C23" s="5">
        <f t="shared" si="0"/>
        <v>250.8</v>
      </c>
      <c r="D23" s="2"/>
      <c r="E23" s="2">
        <v>110</v>
      </c>
      <c r="F23" s="2" t="s">
        <v>258</v>
      </c>
      <c r="G23" s="5">
        <f t="shared" si="1"/>
        <v>80.33333333333303</v>
      </c>
    </row>
    <row r="24" spans="1:7" ht="16.75" x14ac:dyDescent="0.45">
      <c r="A24" s="2">
        <v>11</v>
      </c>
      <c r="B24" s="2" t="s">
        <v>259</v>
      </c>
      <c r="C24" s="5">
        <f t="shared" si="0"/>
        <v>209</v>
      </c>
      <c r="D24" s="2"/>
      <c r="E24" s="2">
        <v>111</v>
      </c>
      <c r="F24" s="2" t="s">
        <v>259</v>
      </c>
      <c r="G24" s="5">
        <f t="shared" si="1"/>
        <v>53.555555555555557</v>
      </c>
    </row>
  </sheetData>
  <phoneticPr fontId="2" type="noConversion"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G10"/>
  <sheetViews>
    <sheetView workbookViewId="0">
      <selection sqref="A1:G1048576"/>
    </sheetView>
  </sheetViews>
  <sheetFormatPr defaultRowHeight="16.75" x14ac:dyDescent="0.45"/>
  <cols>
    <col min="1" max="1" width="6.2109375" style="2" bestFit="1" customWidth="1"/>
    <col min="2" max="2" width="9" style="2"/>
    <col min="3" max="3" width="6.2109375" style="2" bestFit="1" customWidth="1"/>
    <col min="4" max="4" width="9.5" style="2" bestFit="1" customWidth="1"/>
    <col min="5" max="6" width="9" style="2"/>
    <col min="7" max="7" width="9.5" style="2" bestFit="1" customWidth="1"/>
  </cols>
  <sheetData>
    <row r="1" spans="1:7" x14ac:dyDescent="0.45">
      <c r="A1" s="4" t="s">
        <v>139</v>
      </c>
      <c r="B1" s="4" t="s">
        <v>86</v>
      </c>
      <c r="C1" s="4" t="s">
        <v>268</v>
      </c>
      <c r="D1" s="1" t="s">
        <v>140</v>
      </c>
    </row>
    <row r="2" spans="1:7" x14ac:dyDescent="0.45">
      <c r="A2" s="2" t="s">
        <v>141</v>
      </c>
      <c r="B2" s="2" t="s">
        <v>1057</v>
      </c>
      <c r="C2" s="2" t="s">
        <v>281</v>
      </c>
      <c r="D2" s="183">
        <v>565800</v>
      </c>
    </row>
    <row r="3" spans="1:7" x14ac:dyDescent="0.45">
      <c r="A3" s="2" t="s">
        <v>144</v>
      </c>
      <c r="B3" s="2" t="s">
        <v>1058</v>
      </c>
      <c r="C3" s="2" t="s">
        <v>280</v>
      </c>
      <c r="D3" s="183">
        <v>631250</v>
      </c>
      <c r="F3" s="2" t="s">
        <v>1059</v>
      </c>
      <c r="G3" s="183">
        <f>SUMIF($C$2:$C$10,"男",$D$2:$D$10)</f>
        <v>1582350</v>
      </c>
    </row>
    <row r="4" spans="1:7" x14ac:dyDescent="0.45">
      <c r="A4" s="2" t="s">
        <v>141</v>
      </c>
      <c r="B4" s="2" t="s">
        <v>1060</v>
      </c>
      <c r="C4" s="2" t="s">
        <v>281</v>
      </c>
      <c r="D4" s="183">
        <v>1023650</v>
      </c>
      <c r="F4" s="2" t="s">
        <v>1061</v>
      </c>
      <c r="G4" s="183">
        <f>SUMIF($C$2:$C$10,"女",$D$2:$D$10)</f>
        <v>4016755</v>
      </c>
    </row>
    <row r="5" spans="1:7" x14ac:dyDescent="0.45">
      <c r="A5" s="2" t="s">
        <v>141</v>
      </c>
      <c r="B5" s="2" t="s">
        <v>1062</v>
      </c>
      <c r="C5" s="2" t="s">
        <v>281</v>
      </c>
      <c r="D5" s="183">
        <v>865020</v>
      </c>
    </row>
    <row r="6" spans="1:7" x14ac:dyDescent="0.45">
      <c r="A6" s="2" t="s">
        <v>144</v>
      </c>
      <c r="B6" s="2" t="s">
        <v>1063</v>
      </c>
      <c r="C6" s="2" t="s">
        <v>281</v>
      </c>
      <c r="D6" s="183">
        <v>635685</v>
      </c>
    </row>
    <row r="7" spans="1:7" x14ac:dyDescent="0.45">
      <c r="A7" s="2" t="s">
        <v>144</v>
      </c>
      <c r="B7" s="2" t="s">
        <v>1064</v>
      </c>
      <c r="C7" s="2" t="s">
        <v>281</v>
      </c>
      <c r="D7" s="183">
        <v>742100</v>
      </c>
    </row>
    <row r="8" spans="1:7" x14ac:dyDescent="0.45">
      <c r="A8" s="2" t="s">
        <v>141</v>
      </c>
      <c r="B8" s="2" t="s">
        <v>1065</v>
      </c>
      <c r="C8" s="2" t="s">
        <v>280</v>
      </c>
      <c r="D8" s="183">
        <v>250600</v>
      </c>
    </row>
    <row r="9" spans="1:7" x14ac:dyDescent="0.45">
      <c r="A9" s="2" t="s">
        <v>144</v>
      </c>
      <c r="B9" s="2" t="s">
        <v>1066</v>
      </c>
      <c r="C9" s="2" t="s">
        <v>281</v>
      </c>
      <c r="D9" s="183">
        <v>184500</v>
      </c>
    </row>
    <row r="10" spans="1:7" x14ac:dyDescent="0.45">
      <c r="A10" s="2" t="s">
        <v>141</v>
      </c>
      <c r="B10" s="2" t="s">
        <v>1067</v>
      </c>
      <c r="C10" s="2" t="s">
        <v>280</v>
      </c>
      <c r="D10" s="183">
        <v>700500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D73"/>
  <sheetViews>
    <sheetView workbookViewId="0">
      <selection activeCell="D3" sqref="D3"/>
    </sheetView>
  </sheetViews>
  <sheetFormatPr defaultColWidth="9" defaultRowHeight="16.75" x14ac:dyDescent="0.45"/>
  <cols>
    <col min="1" max="1" width="6" style="29" bestFit="1" customWidth="1"/>
    <col min="2" max="2" width="4.7109375" style="29" customWidth="1"/>
    <col min="3" max="3" width="7.5" style="29" bestFit="1" customWidth="1"/>
    <col min="4" max="4" width="5.2109375" style="29" customWidth="1"/>
    <col min="5" max="16384" width="9" style="29"/>
  </cols>
  <sheetData>
    <row r="1" spans="1:4" x14ac:dyDescent="0.45">
      <c r="A1" s="28" t="s">
        <v>231</v>
      </c>
    </row>
    <row r="2" spans="1:4" x14ac:dyDescent="0.45">
      <c r="A2" s="29">
        <v>85</v>
      </c>
    </row>
    <row r="3" spans="1:4" x14ac:dyDescent="0.45">
      <c r="A3" s="29">
        <v>25</v>
      </c>
      <c r="C3" s="29" t="s">
        <v>232</v>
      </c>
      <c r="D3"/>
    </row>
    <row r="4" spans="1:4" x14ac:dyDescent="0.45">
      <c r="A4" s="29">
        <v>60</v>
      </c>
      <c r="C4" s="29" t="s">
        <v>233</v>
      </c>
      <c r="D4"/>
    </row>
    <row r="5" spans="1:4" x14ac:dyDescent="0.45">
      <c r="A5" s="29">
        <v>80</v>
      </c>
      <c r="D5"/>
    </row>
    <row r="6" spans="1:4" x14ac:dyDescent="0.45">
      <c r="A6" s="29">
        <v>87</v>
      </c>
    </row>
    <row r="7" spans="1:4" x14ac:dyDescent="0.45">
      <c r="A7" s="29">
        <v>90</v>
      </c>
    </row>
    <row r="8" spans="1:4" x14ac:dyDescent="0.45">
      <c r="A8" s="29">
        <v>28</v>
      </c>
    </row>
    <row r="9" spans="1:4" x14ac:dyDescent="0.45">
      <c r="A9" s="29">
        <v>87</v>
      </c>
    </row>
    <row r="10" spans="1:4" x14ac:dyDescent="0.45">
      <c r="A10" s="29">
        <v>80</v>
      </c>
    </row>
    <row r="11" spans="1:4" x14ac:dyDescent="0.45">
      <c r="A11" s="29">
        <v>45</v>
      </c>
    </row>
    <row r="12" spans="1:4" x14ac:dyDescent="0.45">
      <c r="A12" s="29">
        <v>70</v>
      </c>
    </row>
    <row r="13" spans="1:4" x14ac:dyDescent="0.45">
      <c r="A13" s="29">
        <v>31</v>
      </c>
    </row>
    <row r="14" spans="1:4" x14ac:dyDescent="0.45">
      <c r="A14" s="29">
        <v>85</v>
      </c>
    </row>
    <row r="15" spans="1:4" x14ac:dyDescent="0.45">
      <c r="A15" s="29">
        <v>85</v>
      </c>
    </row>
    <row r="16" spans="1:4" x14ac:dyDescent="0.45">
      <c r="A16" s="29">
        <v>25</v>
      </c>
    </row>
    <row r="17" spans="1:1" x14ac:dyDescent="0.45">
      <c r="A17" s="29">
        <v>90</v>
      </c>
    </row>
    <row r="18" spans="1:1" x14ac:dyDescent="0.45">
      <c r="A18" s="29">
        <v>73</v>
      </c>
    </row>
    <row r="19" spans="1:1" x14ac:dyDescent="0.45">
      <c r="A19" s="29">
        <v>74</v>
      </c>
    </row>
    <row r="20" spans="1:1" x14ac:dyDescent="0.45">
      <c r="A20" s="29">
        <v>76</v>
      </c>
    </row>
    <row r="21" spans="1:1" x14ac:dyDescent="0.45">
      <c r="A21" s="29">
        <v>82</v>
      </c>
    </row>
    <row r="22" spans="1:1" x14ac:dyDescent="0.45">
      <c r="A22" s="29">
        <v>83</v>
      </c>
    </row>
    <row r="23" spans="1:1" x14ac:dyDescent="0.45">
      <c r="A23" s="29">
        <v>93</v>
      </c>
    </row>
    <row r="24" spans="1:1" x14ac:dyDescent="0.45">
      <c r="A24" s="29">
        <v>65</v>
      </c>
    </row>
    <row r="25" spans="1:1" x14ac:dyDescent="0.45">
      <c r="A25" s="29">
        <v>78</v>
      </c>
    </row>
    <row r="26" spans="1:1" x14ac:dyDescent="0.45">
      <c r="A26" s="29">
        <v>89</v>
      </c>
    </row>
    <row r="27" spans="1:1" x14ac:dyDescent="0.45">
      <c r="A27" s="29">
        <v>38</v>
      </c>
    </row>
    <row r="28" spans="1:1" x14ac:dyDescent="0.45">
      <c r="A28" s="29">
        <v>73</v>
      </c>
    </row>
    <row r="29" spans="1:1" x14ac:dyDescent="0.45">
      <c r="A29" s="29">
        <v>38</v>
      </c>
    </row>
    <row r="30" spans="1:1" x14ac:dyDescent="0.45">
      <c r="A30" s="29">
        <v>85</v>
      </c>
    </row>
    <row r="31" spans="1:1" x14ac:dyDescent="0.45">
      <c r="A31" s="29">
        <v>62</v>
      </c>
    </row>
    <row r="32" spans="1:1" x14ac:dyDescent="0.45">
      <c r="A32" s="29">
        <v>80</v>
      </c>
    </row>
    <row r="33" spans="1:1" x14ac:dyDescent="0.45">
      <c r="A33" s="29">
        <v>80</v>
      </c>
    </row>
    <row r="34" spans="1:1" x14ac:dyDescent="0.45">
      <c r="A34" s="29">
        <v>27</v>
      </c>
    </row>
    <row r="35" spans="1:1" x14ac:dyDescent="0.45">
      <c r="A35" s="29">
        <v>46</v>
      </c>
    </row>
    <row r="36" spans="1:1" x14ac:dyDescent="0.45">
      <c r="A36" s="29">
        <v>86</v>
      </c>
    </row>
    <row r="37" spans="1:1" x14ac:dyDescent="0.45">
      <c r="A37" s="29">
        <v>61</v>
      </c>
    </row>
    <row r="38" spans="1:1" x14ac:dyDescent="0.45">
      <c r="A38" s="29">
        <v>66</v>
      </c>
    </row>
    <row r="39" spans="1:1" x14ac:dyDescent="0.45">
      <c r="A39" s="29">
        <v>95</v>
      </c>
    </row>
    <row r="40" spans="1:1" x14ac:dyDescent="0.45">
      <c r="A40" s="29">
        <v>38</v>
      </c>
    </row>
    <row r="41" spans="1:1" x14ac:dyDescent="0.45">
      <c r="A41" s="29">
        <v>90</v>
      </c>
    </row>
    <row r="42" spans="1:1" x14ac:dyDescent="0.45">
      <c r="A42" s="29">
        <v>76</v>
      </c>
    </row>
    <row r="43" spans="1:1" x14ac:dyDescent="0.45">
      <c r="A43" s="29">
        <v>63</v>
      </c>
    </row>
    <row r="44" spans="1:1" x14ac:dyDescent="0.45">
      <c r="A44" s="29">
        <v>78</v>
      </c>
    </row>
    <row r="45" spans="1:1" x14ac:dyDescent="0.45">
      <c r="A45" s="29">
        <v>65</v>
      </c>
    </row>
    <row r="46" spans="1:1" x14ac:dyDescent="0.45">
      <c r="A46" s="29">
        <v>71</v>
      </c>
    </row>
    <row r="47" spans="1:1" x14ac:dyDescent="0.45">
      <c r="A47" s="29">
        <v>30</v>
      </c>
    </row>
    <row r="48" spans="1:1" x14ac:dyDescent="0.45">
      <c r="A48" s="29">
        <v>35</v>
      </c>
    </row>
    <row r="49" spans="1:1" x14ac:dyDescent="0.45">
      <c r="A49" s="29">
        <v>31</v>
      </c>
    </row>
    <row r="50" spans="1:1" x14ac:dyDescent="0.45">
      <c r="A50" s="29">
        <v>52</v>
      </c>
    </row>
    <row r="51" spans="1:1" x14ac:dyDescent="0.45">
      <c r="A51" s="29">
        <v>74</v>
      </c>
    </row>
    <row r="52" spans="1:1" x14ac:dyDescent="0.45">
      <c r="A52" s="29">
        <v>78</v>
      </c>
    </row>
    <row r="53" spans="1:1" x14ac:dyDescent="0.45">
      <c r="A53" s="29">
        <v>91</v>
      </c>
    </row>
    <row r="54" spans="1:1" x14ac:dyDescent="0.45">
      <c r="A54" s="29">
        <v>31</v>
      </c>
    </row>
    <row r="55" spans="1:1" x14ac:dyDescent="0.45">
      <c r="A55" s="29">
        <v>85</v>
      </c>
    </row>
    <row r="56" spans="1:1" x14ac:dyDescent="0.45">
      <c r="A56" s="29">
        <v>25</v>
      </c>
    </row>
    <row r="57" spans="1:1" x14ac:dyDescent="0.45">
      <c r="A57" s="29">
        <v>32</v>
      </c>
    </row>
    <row r="58" spans="1:1" x14ac:dyDescent="0.45">
      <c r="A58" s="29">
        <v>78</v>
      </c>
    </row>
    <row r="59" spans="1:1" x14ac:dyDescent="0.45">
      <c r="A59" s="29">
        <v>95</v>
      </c>
    </row>
    <row r="60" spans="1:1" x14ac:dyDescent="0.45">
      <c r="A60" s="29">
        <v>69</v>
      </c>
    </row>
    <row r="61" spans="1:1" x14ac:dyDescent="0.45">
      <c r="A61" s="29">
        <v>58</v>
      </c>
    </row>
    <row r="62" spans="1:1" x14ac:dyDescent="0.45">
      <c r="A62" s="29">
        <v>94</v>
      </c>
    </row>
    <row r="63" spans="1:1" x14ac:dyDescent="0.45">
      <c r="A63" s="29">
        <v>52</v>
      </c>
    </row>
    <row r="64" spans="1:1" x14ac:dyDescent="0.45">
      <c r="A64" s="29">
        <v>49</v>
      </c>
    </row>
    <row r="65" spans="1:1" x14ac:dyDescent="0.45">
      <c r="A65" s="29">
        <v>81</v>
      </c>
    </row>
    <row r="66" spans="1:1" x14ac:dyDescent="0.45">
      <c r="A66" s="29">
        <v>29</v>
      </c>
    </row>
    <row r="67" spans="1:1" x14ac:dyDescent="0.45">
      <c r="A67" s="29">
        <v>22</v>
      </c>
    </row>
    <row r="68" spans="1:1" x14ac:dyDescent="0.45">
      <c r="A68" s="29">
        <v>44</v>
      </c>
    </row>
    <row r="69" spans="1:1" x14ac:dyDescent="0.45">
      <c r="A69" s="29">
        <v>64</v>
      </c>
    </row>
    <row r="70" spans="1:1" x14ac:dyDescent="0.45">
      <c r="A70" s="29">
        <v>32</v>
      </c>
    </row>
    <row r="71" spans="1:1" x14ac:dyDescent="0.45">
      <c r="A71" s="29">
        <v>73</v>
      </c>
    </row>
    <row r="72" spans="1:1" x14ac:dyDescent="0.45">
      <c r="A72" s="29">
        <v>48</v>
      </c>
    </row>
    <row r="73" spans="1:1" x14ac:dyDescent="0.45">
      <c r="A73" s="29">
        <v>76</v>
      </c>
    </row>
  </sheetData>
  <phoneticPr fontId="2" type="noConversion"/>
  <conditionalFormatting sqref="A2:A73">
    <cfRule type="cellIs" dxfId="2" priority="1" stopIfTrue="1" operator="lessThan">
      <formula>60</formula>
    </cfRule>
  </conditionalFormatting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201"/>
  <sheetViews>
    <sheetView topLeftCell="E1" workbookViewId="0">
      <selection activeCell="G2" sqref="G2"/>
    </sheetView>
  </sheetViews>
  <sheetFormatPr defaultColWidth="9" defaultRowHeight="16.75" x14ac:dyDescent="0.4"/>
  <cols>
    <col min="1" max="1" width="6" style="46" bestFit="1" customWidth="1"/>
    <col min="2" max="2" width="10.5" style="46" bestFit="1" customWidth="1"/>
    <col min="3" max="3" width="6.2109375" style="46" bestFit="1" customWidth="1"/>
    <col min="4" max="4" width="9" style="46"/>
    <col min="5" max="5" width="6" style="46" bestFit="1" customWidth="1"/>
    <col min="6" max="6" width="11" style="46" bestFit="1" customWidth="1"/>
    <col min="7" max="13" width="9" style="46"/>
    <col min="14" max="14" width="6" style="46" bestFit="1" customWidth="1"/>
    <col min="15" max="15" width="10.5" style="46" bestFit="1" customWidth="1"/>
    <col min="16" max="16" width="6.2109375" style="46" bestFit="1" customWidth="1"/>
    <col min="17" max="17" width="9" style="46"/>
    <col min="18" max="18" width="6" style="46" bestFit="1" customWidth="1"/>
    <col min="19" max="19" width="10.2109375" style="46" bestFit="1" customWidth="1"/>
    <col min="20" max="16384" width="9" style="46"/>
  </cols>
  <sheetData>
    <row r="1" spans="1:21" x14ac:dyDescent="0.4">
      <c r="A1" s="45" t="s">
        <v>266</v>
      </c>
      <c r="B1" s="45" t="s">
        <v>267</v>
      </c>
      <c r="C1" s="45" t="s">
        <v>268</v>
      </c>
      <c r="E1" s="45" t="s">
        <v>269</v>
      </c>
      <c r="F1" s="45" t="s">
        <v>267</v>
      </c>
      <c r="G1" s="47" t="s">
        <v>270</v>
      </c>
      <c r="H1" s="47" t="s">
        <v>271</v>
      </c>
      <c r="N1" s="45" t="s">
        <v>266</v>
      </c>
      <c r="O1" s="45" t="s">
        <v>267</v>
      </c>
      <c r="P1" s="45" t="s">
        <v>268</v>
      </c>
      <c r="R1" s="45" t="s">
        <v>269</v>
      </c>
      <c r="S1" s="45" t="s">
        <v>267</v>
      </c>
      <c r="T1" s="47" t="s">
        <v>270</v>
      </c>
      <c r="U1" s="47" t="s">
        <v>271</v>
      </c>
    </row>
    <row r="2" spans="1:21" x14ac:dyDescent="0.4">
      <c r="A2" s="46">
        <v>1</v>
      </c>
      <c r="B2" s="46">
        <v>1</v>
      </c>
      <c r="C2" s="46">
        <v>2</v>
      </c>
      <c r="E2" s="46">
        <v>1</v>
      </c>
      <c r="F2" s="48" t="s">
        <v>272</v>
      </c>
      <c r="G2" s="46">
        <f>COUNTIF($B$2:$B$201,E2)</f>
        <v>116</v>
      </c>
      <c r="H2" s="50">
        <f>G2/$G$7</f>
        <v>0.57999999999999996</v>
      </c>
      <c r="N2" s="46">
        <v>1</v>
      </c>
      <c r="O2" s="46">
        <v>1</v>
      </c>
      <c r="P2" s="46">
        <v>2</v>
      </c>
      <c r="R2" s="45">
        <v>1</v>
      </c>
      <c r="S2" s="48" t="s">
        <v>272</v>
      </c>
    </row>
    <row r="3" spans="1:21" x14ac:dyDescent="0.4">
      <c r="A3" s="46">
        <v>2</v>
      </c>
      <c r="B3" s="46">
        <v>1</v>
      </c>
      <c r="C3" s="46">
        <v>1</v>
      </c>
      <c r="E3" s="46">
        <v>2</v>
      </c>
      <c r="F3" s="46" t="s">
        <v>273</v>
      </c>
      <c r="G3" s="46">
        <f t="shared" ref="G3:G6" si="0">COUNTIF($B$2:$B$201,E3)</f>
        <v>31</v>
      </c>
      <c r="H3" s="50">
        <f t="shared" ref="H3:H7" si="1">G3/$G$7</f>
        <v>0.155</v>
      </c>
      <c r="N3" s="46">
        <v>2</v>
      </c>
      <c r="O3" s="46">
        <v>1</v>
      </c>
      <c r="P3" s="46">
        <v>1</v>
      </c>
      <c r="R3" s="45">
        <v>2</v>
      </c>
      <c r="S3" s="46" t="s">
        <v>273</v>
      </c>
    </row>
    <row r="4" spans="1:21" x14ac:dyDescent="0.4">
      <c r="A4" s="46">
        <v>3</v>
      </c>
      <c r="B4" s="46">
        <v>1</v>
      </c>
      <c r="C4" s="46">
        <v>1</v>
      </c>
      <c r="E4" s="46">
        <v>3</v>
      </c>
      <c r="F4" s="46" t="s">
        <v>274</v>
      </c>
      <c r="G4" s="46">
        <f t="shared" si="0"/>
        <v>20</v>
      </c>
      <c r="H4" s="50">
        <f t="shared" si="1"/>
        <v>0.1</v>
      </c>
      <c r="N4" s="46">
        <v>3</v>
      </c>
      <c r="O4" s="46">
        <v>1</v>
      </c>
      <c r="P4" s="46">
        <v>1</v>
      </c>
      <c r="R4" s="45">
        <v>3</v>
      </c>
      <c r="S4" s="46" t="s">
        <v>274</v>
      </c>
    </row>
    <row r="5" spans="1:21" x14ac:dyDescent="0.4">
      <c r="A5" s="46">
        <v>4</v>
      </c>
      <c r="B5" s="46">
        <v>2</v>
      </c>
      <c r="C5" s="46">
        <v>2</v>
      </c>
      <c r="E5" s="46">
        <v>4</v>
      </c>
      <c r="F5" s="49" t="s">
        <v>275</v>
      </c>
      <c r="G5" s="46">
        <f t="shared" si="0"/>
        <v>13</v>
      </c>
      <c r="H5" s="50">
        <f t="shared" si="1"/>
        <v>6.5000000000000002E-2</v>
      </c>
      <c r="N5" s="46">
        <v>4</v>
      </c>
      <c r="O5" s="46">
        <v>2</v>
      </c>
      <c r="P5" s="46">
        <v>2</v>
      </c>
      <c r="R5" s="45">
        <v>4</v>
      </c>
      <c r="S5" s="49" t="s">
        <v>275</v>
      </c>
    </row>
    <row r="6" spans="1:21" x14ac:dyDescent="0.4">
      <c r="A6" s="46">
        <v>5</v>
      </c>
      <c r="B6" s="46">
        <v>1</v>
      </c>
      <c r="C6" s="46">
        <v>1</v>
      </c>
      <c r="E6" s="46">
        <v>5</v>
      </c>
      <c r="F6" s="46" t="s">
        <v>276</v>
      </c>
      <c r="G6" s="46">
        <f t="shared" si="0"/>
        <v>20</v>
      </c>
      <c r="H6" s="50">
        <f t="shared" si="1"/>
        <v>0.1</v>
      </c>
      <c r="N6" s="46">
        <v>5</v>
      </c>
      <c r="O6" s="46">
        <v>1</v>
      </c>
      <c r="P6" s="46">
        <v>1</v>
      </c>
      <c r="R6" s="45">
        <v>5</v>
      </c>
      <c r="S6" s="46" t="s">
        <v>276</v>
      </c>
    </row>
    <row r="7" spans="1:21" x14ac:dyDescent="0.4">
      <c r="A7" s="46">
        <v>6</v>
      </c>
      <c r="B7" s="46">
        <v>2</v>
      </c>
      <c r="C7" s="46">
        <v>1</v>
      </c>
      <c r="F7" s="45" t="s">
        <v>277</v>
      </c>
      <c r="G7" s="46">
        <f>SUM(G2:G6)</f>
        <v>200</v>
      </c>
      <c r="H7" s="50">
        <f t="shared" si="1"/>
        <v>1</v>
      </c>
      <c r="N7" s="46">
        <v>6</v>
      </c>
      <c r="O7" s="46">
        <v>2</v>
      </c>
      <c r="P7" s="46">
        <v>1</v>
      </c>
      <c r="S7" s="45" t="s">
        <v>277</v>
      </c>
    </row>
    <row r="8" spans="1:21" x14ac:dyDescent="0.4">
      <c r="A8" s="46">
        <v>7</v>
      </c>
      <c r="B8" s="46">
        <v>1</v>
      </c>
      <c r="C8" s="46">
        <v>2</v>
      </c>
      <c r="N8" s="46">
        <v>7</v>
      </c>
      <c r="O8" s="46">
        <v>1</v>
      </c>
      <c r="P8" s="46">
        <v>2</v>
      </c>
    </row>
    <row r="9" spans="1:21" x14ac:dyDescent="0.4">
      <c r="A9" s="46">
        <v>8</v>
      </c>
      <c r="B9" s="46">
        <v>1</v>
      </c>
      <c r="C9" s="46">
        <v>2</v>
      </c>
      <c r="N9" s="46">
        <v>8</v>
      </c>
      <c r="O9" s="46">
        <v>1</v>
      </c>
      <c r="P9" s="46">
        <v>2</v>
      </c>
    </row>
    <row r="10" spans="1:21" x14ac:dyDescent="0.4">
      <c r="A10" s="46">
        <v>9</v>
      </c>
      <c r="B10" s="46">
        <v>3</v>
      </c>
      <c r="C10" s="46">
        <v>2</v>
      </c>
      <c r="N10" s="46">
        <v>9</v>
      </c>
      <c r="O10" s="46">
        <v>3</v>
      </c>
      <c r="P10" s="46">
        <v>2</v>
      </c>
    </row>
    <row r="11" spans="1:21" x14ac:dyDescent="0.4">
      <c r="A11" s="46">
        <v>10</v>
      </c>
      <c r="B11" s="46">
        <v>1</v>
      </c>
      <c r="C11" s="46">
        <v>2</v>
      </c>
      <c r="N11" s="46">
        <v>10</v>
      </c>
      <c r="O11" s="46">
        <v>1</v>
      </c>
      <c r="P11" s="46">
        <v>2</v>
      </c>
    </row>
    <row r="12" spans="1:21" x14ac:dyDescent="0.4">
      <c r="A12" s="46">
        <v>11</v>
      </c>
      <c r="B12" s="46">
        <v>2</v>
      </c>
      <c r="C12" s="46">
        <v>2</v>
      </c>
      <c r="N12" s="46">
        <v>11</v>
      </c>
      <c r="O12" s="46">
        <v>2</v>
      </c>
      <c r="P12" s="46">
        <v>2</v>
      </c>
    </row>
    <row r="13" spans="1:21" x14ac:dyDescent="0.4">
      <c r="A13" s="46">
        <v>12</v>
      </c>
      <c r="B13" s="46">
        <v>5</v>
      </c>
      <c r="C13" s="46">
        <v>1</v>
      </c>
      <c r="N13" s="46">
        <v>12</v>
      </c>
      <c r="O13" s="46">
        <v>5</v>
      </c>
      <c r="P13" s="46">
        <v>1</v>
      </c>
    </row>
    <row r="14" spans="1:21" x14ac:dyDescent="0.4">
      <c r="A14" s="46">
        <v>13</v>
      </c>
      <c r="B14" s="46">
        <v>5</v>
      </c>
      <c r="C14" s="46">
        <v>1</v>
      </c>
      <c r="N14" s="46">
        <v>13</v>
      </c>
      <c r="O14" s="46">
        <v>5</v>
      </c>
      <c r="P14" s="46">
        <v>1</v>
      </c>
    </row>
    <row r="15" spans="1:21" x14ac:dyDescent="0.4">
      <c r="A15" s="46">
        <v>14</v>
      </c>
      <c r="B15" s="46">
        <v>2</v>
      </c>
      <c r="C15" s="46">
        <v>1</v>
      </c>
      <c r="N15" s="46">
        <v>14</v>
      </c>
      <c r="O15" s="46">
        <v>2</v>
      </c>
      <c r="P15" s="46">
        <v>1</v>
      </c>
    </row>
    <row r="16" spans="1:21" x14ac:dyDescent="0.4">
      <c r="A16" s="46">
        <v>15</v>
      </c>
      <c r="B16" s="46">
        <v>1</v>
      </c>
      <c r="C16" s="46">
        <v>1</v>
      </c>
      <c r="N16" s="46">
        <v>15</v>
      </c>
      <c r="O16" s="46">
        <v>1</v>
      </c>
      <c r="P16" s="46">
        <v>1</v>
      </c>
    </row>
    <row r="17" spans="1:16" x14ac:dyDescent="0.4">
      <c r="A17" s="46">
        <v>16</v>
      </c>
      <c r="B17" s="46">
        <v>1</v>
      </c>
      <c r="C17" s="46">
        <v>2</v>
      </c>
      <c r="N17" s="46">
        <v>16</v>
      </c>
      <c r="O17" s="46">
        <v>1</v>
      </c>
      <c r="P17" s="46">
        <v>2</v>
      </c>
    </row>
    <row r="18" spans="1:16" x14ac:dyDescent="0.4">
      <c r="A18" s="46">
        <v>17</v>
      </c>
      <c r="B18" s="46">
        <v>2</v>
      </c>
      <c r="C18" s="46">
        <v>2</v>
      </c>
      <c r="N18" s="46">
        <v>17</v>
      </c>
      <c r="O18" s="46">
        <v>2</v>
      </c>
      <c r="P18" s="46">
        <v>2</v>
      </c>
    </row>
    <row r="19" spans="1:16" x14ac:dyDescent="0.4">
      <c r="A19" s="46">
        <v>18</v>
      </c>
      <c r="B19" s="46">
        <v>1</v>
      </c>
      <c r="C19" s="46">
        <v>2</v>
      </c>
      <c r="N19" s="46">
        <v>18</v>
      </c>
      <c r="O19" s="46">
        <v>1</v>
      </c>
      <c r="P19" s="46">
        <v>2</v>
      </c>
    </row>
    <row r="20" spans="1:16" x14ac:dyDescent="0.4">
      <c r="A20" s="46">
        <v>19</v>
      </c>
      <c r="B20" s="46">
        <v>1</v>
      </c>
      <c r="C20" s="46">
        <v>1</v>
      </c>
      <c r="N20" s="46">
        <v>19</v>
      </c>
      <c r="O20" s="46">
        <v>1</v>
      </c>
      <c r="P20" s="46">
        <v>1</v>
      </c>
    </row>
    <row r="21" spans="1:16" x14ac:dyDescent="0.4">
      <c r="A21" s="46">
        <v>20</v>
      </c>
      <c r="B21" s="46">
        <v>2</v>
      </c>
      <c r="C21" s="46">
        <v>2</v>
      </c>
      <c r="N21" s="46">
        <v>20</v>
      </c>
      <c r="O21" s="46">
        <v>2</v>
      </c>
      <c r="P21" s="46">
        <v>2</v>
      </c>
    </row>
    <row r="22" spans="1:16" x14ac:dyDescent="0.4">
      <c r="A22" s="46">
        <v>21</v>
      </c>
      <c r="B22" s="46">
        <v>2</v>
      </c>
      <c r="C22" s="46">
        <v>2</v>
      </c>
      <c r="N22" s="46">
        <v>21</v>
      </c>
      <c r="O22" s="46">
        <v>2</v>
      </c>
      <c r="P22" s="46">
        <v>2</v>
      </c>
    </row>
    <row r="23" spans="1:16" x14ac:dyDescent="0.4">
      <c r="A23" s="46">
        <v>22</v>
      </c>
      <c r="B23" s="46">
        <v>3</v>
      </c>
      <c r="C23" s="46">
        <v>1</v>
      </c>
      <c r="N23" s="46">
        <v>22</v>
      </c>
      <c r="O23" s="46">
        <v>3</v>
      </c>
      <c r="P23" s="46">
        <v>1</v>
      </c>
    </row>
    <row r="24" spans="1:16" x14ac:dyDescent="0.4">
      <c r="A24" s="46">
        <v>23</v>
      </c>
      <c r="B24" s="46">
        <v>2</v>
      </c>
      <c r="C24" s="46">
        <v>2</v>
      </c>
      <c r="N24" s="46">
        <v>23</v>
      </c>
      <c r="O24" s="46">
        <v>2</v>
      </c>
      <c r="P24" s="46">
        <v>2</v>
      </c>
    </row>
    <row r="25" spans="1:16" x14ac:dyDescent="0.4">
      <c r="A25" s="46">
        <v>24</v>
      </c>
      <c r="B25" s="46">
        <v>1</v>
      </c>
      <c r="C25" s="46">
        <v>1</v>
      </c>
      <c r="N25" s="46">
        <v>24</v>
      </c>
      <c r="O25" s="46">
        <v>1</v>
      </c>
      <c r="P25" s="46">
        <v>1</v>
      </c>
    </row>
    <row r="26" spans="1:16" x14ac:dyDescent="0.4">
      <c r="A26" s="46">
        <v>25</v>
      </c>
      <c r="B26" s="46">
        <v>1</v>
      </c>
      <c r="C26" s="46">
        <v>1</v>
      </c>
      <c r="N26" s="46">
        <v>25</v>
      </c>
      <c r="O26" s="46">
        <v>1</v>
      </c>
      <c r="P26" s="46">
        <v>1</v>
      </c>
    </row>
    <row r="27" spans="1:16" x14ac:dyDescent="0.4">
      <c r="A27" s="46">
        <v>26</v>
      </c>
      <c r="B27" s="46">
        <v>2</v>
      </c>
      <c r="C27" s="46">
        <v>1</v>
      </c>
      <c r="N27" s="46">
        <v>26</v>
      </c>
      <c r="O27" s="46">
        <v>2</v>
      </c>
      <c r="P27" s="46">
        <v>1</v>
      </c>
    </row>
    <row r="28" spans="1:16" x14ac:dyDescent="0.4">
      <c r="A28" s="46">
        <v>27</v>
      </c>
      <c r="B28" s="46">
        <v>4</v>
      </c>
      <c r="C28" s="46">
        <v>1</v>
      </c>
      <c r="N28" s="46">
        <v>27</v>
      </c>
      <c r="O28" s="46">
        <v>4</v>
      </c>
      <c r="P28" s="46">
        <v>1</v>
      </c>
    </row>
    <row r="29" spans="1:16" x14ac:dyDescent="0.4">
      <c r="A29" s="46">
        <v>28</v>
      </c>
      <c r="B29" s="46">
        <v>2</v>
      </c>
      <c r="C29" s="46">
        <v>1</v>
      </c>
      <c r="N29" s="46">
        <v>28</v>
      </c>
      <c r="O29" s="46">
        <v>2</v>
      </c>
      <c r="P29" s="46">
        <v>1</v>
      </c>
    </row>
    <row r="30" spans="1:16" x14ac:dyDescent="0.4">
      <c r="A30" s="46">
        <v>29</v>
      </c>
      <c r="B30" s="46">
        <v>2</v>
      </c>
      <c r="C30" s="46">
        <v>2</v>
      </c>
      <c r="N30" s="46">
        <v>29</v>
      </c>
      <c r="O30" s="46">
        <v>2</v>
      </c>
      <c r="P30" s="46">
        <v>2</v>
      </c>
    </row>
    <row r="31" spans="1:16" x14ac:dyDescent="0.4">
      <c r="A31" s="46">
        <v>30</v>
      </c>
      <c r="B31" s="46">
        <v>1</v>
      </c>
      <c r="C31" s="46">
        <v>2</v>
      </c>
      <c r="N31" s="46">
        <v>30</v>
      </c>
      <c r="O31" s="46">
        <v>1</v>
      </c>
      <c r="P31" s="46">
        <v>2</v>
      </c>
    </row>
    <row r="32" spans="1:16" x14ac:dyDescent="0.4">
      <c r="A32" s="46">
        <v>31</v>
      </c>
      <c r="B32" s="46">
        <v>2</v>
      </c>
      <c r="C32" s="46">
        <v>2</v>
      </c>
      <c r="N32" s="46">
        <v>31</v>
      </c>
      <c r="O32" s="46">
        <v>2</v>
      </c>
      <c r="P32" s="46">
        <v>2</v>
      </c>
    </row>
    <row r="33" spans="1:16" x14ac:dyDescent="0.4">
      <c r="A33" s="46">
        <v>32</v>
      </c>
      <c r="B33" s="46">
        <v>4</v>
      </c>
      <c r="C33" s="46">
        <v>2</v>
      </c>
      <c r="N33" s="46">
        <v>32</v>
      </c>
      <c r="O33" s="46">
        <v>4</v>
      </c>
      <c r="P33" s="46">
        <v>2</v>
      </c>
    </row>
    <row r="34" spans="1:16" x14ac:dyDescent="0.4">
      <c r="A34" s="46">
        <v>33</v>
      </c>
      <c r="B34" s="46">
        <v>1</v>
      </c>
      <c r="C34" s="46">
        <v>2</v>
      </c>
      <c r="N34" s="46">
        <v>33</v>
      </c>
      <c r="O34" s="46">
        <v>1</v>
      </c>
      <c r="P34" s="46">
        <v>2</v>
      </c>
    </row>
    <row r="35" spans="1:16" x14ac:dyDescent="0.4">
      <c r="A35" s="46">
        <v>34</v>
      </c>
      <c r="B35" s="46">
        <v>1</v>
      </c>
      <c r="C35" s="46">
        <v>1</v>
      </c>
      <c r="N35" s="46">
        <v>34</v>
      </c>
      <c r="O35" s="46">
        <v>1</v>
      </c>
      <c r="P35" s="46">
        <v>1</v>
      </c>
    </row>
    <row r="36" spans="1:16" x14ac:dyDescent="0.4">
      <c r="A36" s="46">
        <v>35</v>
      </c>
      <c r="B36" s="46">
        <v>1</v>
      </c>
      <c r="C36" s="46">
        <v>1</v>
      </c>
      <c r="N36" s="46">
        <v>35</v>
      </c>
      <c r="O36" s="46">
        <v>1</v>
      </c>
      <c r="P36" s="46">
        <v>1</v>
      </c>
    </row>
    <row r="37" spans="1:16" x14ac:dyDescent="0.4">
      <c r="A37" s="46">
        <v>36</v>
      </c>
      <c r="B37" s="46">
        <v>5</v>
      </c>
      <c r="C37" s="46">
        <v>2</v>
      </c>
      <c r="N37" s="46">
        <v>36</v>
      </c>
      <c r="O37" s="46">
        <v>5</v>
      </c>
      <c r="P37" s="46">
        <v>2</v>
      </c>
    </row>
    <row r="38" spans="1:16" x14ac:dyDescent="0.4">
      <c r="A38" s="46">
        <v>37</v>
      </c>
      <c r="B38" s="46">
        <v>2</v>
      </c>
      <c r="C38" s="46">
        <v>1</v>
      </c>
      <c r="N38" s="46">
        <v>37</v>
      </c>
      <c r="O38" s="46">
        <v>2</v>
      </c>
      <c r="P38" s="46">
        <v>1</v>
      </c>
    </row>
    <row r="39" spans="1:16" x14ac:dyDescent="0.4">
      <c r="A39" s="46">
        <v>38</v>
      </c>
      <c r="B39" s="46">
        <v>3</v>
      </c>
      <c r="C39" s="46">
        <v>1</v>
      </c>
      <c r="N39" s="46">
        <v>38</v>
      </c>
      <c r="O39" s="46">
        <v>3</v>
      </c>
      <c r="P39" s="46">
        <v>1</v>
      </c>
    </row>
    <row r="40" spans="1:16" x14ac:dyDescent="0.4">
      <c r="A40" s="46">
        <v>39</v>
      </c>
      <c r="B40" s="46">
        <v>1</v>
      </c>
      <c r="C40" s="46">
        <v>1</v>
      </c>
      <c r="N40" s="46">
        <v>39</v>
      </c>
      <c r="O40" s="46">
        <v>1</v>
      </c>
      <c r="P40" s="46">
        <v>1</v>
      </c>
    </row>
    <row r="41" spans="1:16" x14ac:dyDescent="0.4">
      <c r="A41" s="46">
        <v>40</v>
      </c>
      <c r="B41" s="46">
        <v>5</v>
      </c>
      <c r="C41" s="46">
        <v>1</v>
      </c>
      <c r="N41" s="46">
        <v>40</v>
      </c>
      <c r="O41" s="46">
        <v>5</v>
      </c>
      <c r="P41" s="46">
        <v>1</v>
      </c>
    </row>
    <row r="42" spans="1:16" x14ac:dyDescent="0.4">
      <c r="A42" s="46">
        <v>41</v>
      </c>
      <c r="B42" s="46">
        <v>2</v>
      </c>
      <c r="C42" s="46">
        <v>2</v>
      </c>
      <c r="N42" s="46">
        <v>41</v>
      </c>
      <c r="O42" s="46">
        <v>2</v>
      </c>
      <c r="P42" s="46">
        <v>2</v>
      </c>
    </row>
    <row r="43" spans="1:16" x14ac:dyDescent="0.4">
      <c r="A43" s="46">
        <v>42</v>
      </c>
      <c r="B43" s="46">
        <v>3</v>
      </c>
      <c r="C43" s="46">
        <v>1</v>
      </c>
      <c r="N43" s="46">
        <v>42</v>
      </c>
      <c r="O43" s="46">
        <v>3</v>
      </c>
      <c r="P43" s="46">
        <v>1</v>
      </c>
    </row>
    <row r="44" spans="1:16" x14ac:dyDescent="0.4">
      <c r="A44" s="46">
        <v>43</v>
      </c>
      <c r="B44" s="46">
        <v>1</v>
      </c>
      <c r="C44" s="46">
        <v>1</v>
      </c>
      <c r="N44" s="46">
        <v>43</v>
      </c>
      <c r="O44" s="46">
        <v>1</v>
      </c>
      <c r="P44" s="46">
        <v>1</v>
      </c>
    </row>
    <row r="45" spans="1:16" x14ac:dyDescent="0.4">
      <c r="A45" s="46">
        <v>44</v>
      </c>
      <c r="B45" s="46">
        <v>1</v>
      </c>
      <c r="C45" s="46">
        <v>1</v>
      </c>
      <c r="N45" s="46">
        <v>44</v>
      </c>
      <c r="O45" s="46">
        <v>1</v>
      </c>
      <c r="P45" s="46">
        <v>1</v>
      </c>
    </row>
    <row r="46" spans="1:16" x14ac:dyDescent="0.4">
      <c r="A46" s="46">
        <v>45</v>
      </c>
      <c r="B46" s="46">
        <v>4</v>
      </c>
      <c r="C46" s="46">
        <v>2</v>
      </c>
      <c r="N46" s="46">
        <v>45</v>
      </c>
      <c r="O46" s="46">
        <v>4</v>
      </c>
      <c r="P46" s="46">
        <v>2</v>
      </c>
    </row>
    <row r="47" spans="1:16" x14ac:dyDescent="0.4">
      <c r="A47" s="46">
        <v>46</v>
      </c>
      <c r="B47" s="46">
        <v>1</v>
      </c>
      <c r="C47" s="46">
        <v>1</v>
      </c>
      <c r="N47" s="46">
        <v>46</v>
      </c>
      <c r="O47" s="46">
        <v>1</v>
      </c>
      <c r="P47" s="46">
        <v>1</v>
      </c>
    </row>
    <row r="48" spans="1:16" x14ac:dyDescent="0.4">
      <c r="A48" s="46">
        <v>47</v>
      </c>
      <c r="B48" s="46">
        <v>5</v>
      </c>
      <c r="C48" s="46">
        <v>1</v>
      </c>
      <c r="N48" s="46">
        <v>47</v>
      </c>
      <c r="O48" s="46">
        <v>5</v>
      </c>
      <c r="P48" s="46">
        <v>1</v>
      </c>
    </row>
    <row r="49" spans="1:16" x14ac:dyDescent="0.4">
      <c r="A49" s="46">
        <v>48</v>
      </c>
      <c r="B49" s="46">
        <v>4</v>
      </c>
      <c r="C49" s="46">
        <v>1</v>
      </c>
      <c r="N49" s="46">
        <v>48</v>
      </c>
      <c r="O49" s="46">
        <v>4</v>
      </c>
      <c r="P49" s="46">
        <v>1</v>
      </c>
    </row>
    <row r="50" spans="1:16" x14ac:dyDescent="0.4">
      <c r="A50" s="46">
        <v>49</v>
      </c>
      <c r="B50" s="46">
        <v>5</v>
      </c>
      <c r="C50" s="46">
        <v>1</v>
      </c>
      <c r="N50" s="46">
        <v>49</v>
      </c>
      <c r="O50" s="46">
        <v>5</v>
      </c>
      <c r="P50" s="46">
        <v>1</v>
      </c>
    </row>
    <row r="51" spans="1:16" x14ac:dyDescent="0.4">
      <c r="A51" s="46">
        <v>50</v>
      </c>
      <c r="B51" s="46">
        <v>4</v>
      </c>
      <c r="C51" s="46">
        <v>1</v>
      </c>
      <c r="N51" s="46">
        <v>50</v>
      </c>
      <c r="O51" s="46">
        <v>4</v>
      </c>
      <c r="P51" s="46">
        <v>1</v>
      </c>
    </row>
    <row r="52" spans="1:16" x14ac:dyDescent="0.4">
      <c r="A52" s="46">
        <v>51</v>
      </c>
      <c r="B52" s="46">
        <v>5</v>
      </c>
      <c r="C52" s="46">
        <v>1</v>
      </c>
      <c r="N52" s="46">
        <v>51</v>
      </c>
      <c r="O52" s="46">
        <v>5</v>
      </c>
      <c r="P52" s="46">
        <v>1</v>
      </c>
    </row>
    <row r="53" spans="1:16" x14ac:dyDescent="0.4">
      <c r="A53" s="46">
        <v>52</v>
      </c>
      <c r="B53" s="46">
        <v>4</v>
      </c>
      <c r="C53" s="46">
        <v>1</v>
      </c>
      <c r="N53" s="46">
        <v>52</v>
      </c>
      <c r="O53" s="46">
        <v>4</v>
      </c>
      <c r="P53" s="46">
        <v>1</v>
      </c>
    </row>
    <row r="54" spans="1:16" x14ac:dyDescent="0.4">
      <c r="A54" s="46">
        <v>53</v>
      </c>
      <c r="B54" s="46">
        <v>3</v>
      </c>
      <c r="C54" s="46">
        <v>2</v>
      </c>
      <c r="N54" s="46">
        <v>53</v>
      </c>
      <c r="O54" s="46">
        <v>3</v>
      </c>
      <c r="P54" s="46">
        <v>2</v>
      </c>
    </row>
    <row r="55" spans="1:16" x14ac:dyDescent="0.4">
      <c r="A55" s="46">
        <v>54</v>
      </c>
      <c r="B55" s="46">
        <v>2</v>
      </c>
      <c r="C55" s="46">
        <v>2</v>
      </c>
      <c r="N55" s="46">
        <v>54</v>
      </c>
      <c r="O55" s="46">
        <v>2</v>
      </c>
      <c r="P55" s="46">
        <v>2</v>
      </c>
    </row>
    <row r="56" spans="1:16" x14ac:dyDescent="0.4">
      <c r="A56" s="46">
        <v>55</v>
      </c>
      <c r="B56" s="46">
        <v>1</v>
      </c>
      <c r="C56" s="46">
        <v>1</v>
      </c>
      <c r="N56" s="46">
        <v>55</v>
      </c>
      <c r="O56" s="46">
        <v>1</v>
      </c>
      <c r="P56" s="46">
        <v>1</v>
      </c>
    </row>
    <row r="57" spans="1:16" x14ac:dyDescent="0.4">
      <c r="A57" s="46">
        <v>56</v>
      </c>
      <c r="B57" s="46">
        <v>5</v>
      </c>
      <c r="C57" s="46">
        <v>2</v>
      </c>
      <c r="N57" s="46">
        <v>56</v>
      </c>
      <c r="O57" s="46">
        <v>5</v>
      </c>
      <c r="P57" s="46">
        <v>2</v>
      </c>
    </row>
    <row r="58" spans="1:16" x14ac:dyDescent="0.4">
      <c r="A58" s="46">
        <v>57</v>
      </c>
      <c r="B58" s="46">
        <v>1</v>
      </c>
      <c r="C58" s="46">
        <v>2</v>
      </c>
      <c r="N58" s="46">
        <v>57</v>
      </c>
      <c r="O58" s="46">
        <v>1</v>
      </c>
      <c r="P58" s="46">
        <v>2</v>
      </c>
    </row>
    <row r="59" spans="1:16" x14ac:dyDescent="0.4">
      <c r="A59" s="46">
        <v>58</v>
      </c>
      <c r="B59" s="46">
        <v>1</v>
      </c>
      <c r="C59" s="46">
        <v>2</v>
      </c>
      <c r="N59" s="46">
        <v>58</v>
      </c>
      <c r="O59" s="46">
        <v>1</v>
      </c>
      <c r="P59" s="46">
        <v>2</v>
      </c>
    </row>
    <row r="60" spans="1:16" x14ac:dyDescent="0.4">
      <c r="A60" s="46">
        <v>59</v>
      </c>
      <c r="B60" s="46">
        <v>1</v>
      </c>
      <c r="C60" s="46">
        <v>1</v>
      </c>
      <c r="N60" s="46">
        <v>59</v>
      </c>
      <c r="O60" s="46">
        <v>1</v>
      </c>
      <c r="P60" s="46">
        <v>1</v>
      </c>
    </row>
    <row r="61" spans="1:16" x14ac:dyDescent="0.4">
      <c r="A61" s="46">
        <v>60</v>
      </c>
      <c r="B61" s="46">
        <v>1</v>
      </c>
      <c r="C61" s="46">
        <v>2</v>
      </c>
      <c r="N61" s="46">
        <v>60</v>
      </c>
      <c r="O61" s="46">
        <v>1</v>
      </c>
      <c r="P61" s="46">
        <v>2</v>
      </c>
    </row>
    <row r="62" spans="1:16" x14ac:dyDescent="0.4">
      <c r="A62" s="46">
        <v>61</v>
      </c>
      <c r="B62" s="46">
        <v>3</v>
      </c>
      <c r="C62" s="46">
        <v>2</v>
      </c>
      <c r="N62" s="46">
        <v>61</v>
      </c>
      <c r="O62" s="46">
        <v>3</v>
      </c>
      <c r="P62" s="46">
        <v>2</v>
      </c>
    </row>
    <row r="63" spans="1:16" x14ac:dyDescent="0.4">
      <c r="A63" s="46">
        <v>62</v>
      </c>
      <c r="B63" s="46">
        <v>2</v>
      </c>
      <c r="C63" s="46">
        <v>1</v>
      </c>
      <c r="N63" s="46">
        <v>62</v>
      </c>
      <c r="O63" s="46">
        <v>2</v>
      </c>
      <c r="P63" s="46">
        <v>1</v>
      </c>
    </row>
    <row r="64" spans="1:16" x14ac:dyDescent="0.4">
      <c r="A64" s="46">
        <v>63</v>
      </c>
      <c r="B64" s="46">
        <v>1</v>
      </c>
      <c r="C64" s="46">
        <v>2</v>
      </c>
      <c r="N64" s="46">
        <v>63</v>
      </c>
      <c r="O64" s="46">
        <v>1</v>
      </c>
      <c r="P64" s="46">
        <v>2</v>
      </c>
    </row>
    <row r="65" spans="1:16" x14ac:dyDescent="0.4">
      <c r="A65" s="46">
        <v>64</v>
      </c>
      <c r="B65" s="46">
        <v>2</v>
      </c>
      <c r="C65" s="46">
        <v>2</v>
      </c>
      <c r="N65" s="46">
        <v>64</v>
      </c>
      <c r="O65" s="46">
        <v>2</v>
      </c>
      <c r="P65" s="46">
        <v>2</v>
      </c>
    </row>
    <row r="66" spans="1:16" x14ac:dyDescent="0.4">
      <c r="A66" s="46">
        <v>65</v>
      </c>
      <c r="B66" s="46">
        <v>1</v>
      </c>
      <c r="C66" s="46">
        <v>1</v>
      </c>
      <c r="N66" s="46">
        <v>65</v>
      </c>
      <c r="O66" s="46">
        <v>1</v>
      </c>
      <c r="P66" s="46">
        <v>1</v>
      </c>
    </row>
    <row r="67" spans="1:16" x14ac:dyDescent="0.4">
      <c r="A67" s="46">
        <v>66</v>
      </c>
      <c r="B67" s="46">
        <v>1</v>
      </c>
      <c r="C67" s="46">
        <v>2</v>
      </c>
      <c r="N67" s="46">
        <v>66</v>
      </c>
      <c r="O67" s="46">
        <v>1</v>
      </c>
      <c r="P67" s="46">
        <v>2</v>
      </c>
    </row>
    <row r="68" spans="1:16" x14ac:dyDescent="0.4">
      <c r="A68" s="46">
        <v>67</v>
      </c>
      <c r="B68" s="46">
        <v>4</v>
      </c>
      <c r="C68" s="46">
        <v>1</v>
      </c>
      <c r="N68" s="46">
        <v>67</v>
      </c>
      <c r="O68" s="46">
        <v>4</v>
      </c>
      <c r="P68" s="46">
        <v>1</v>
      </c>
    </row>
    <row r="69" spans="1:16" x14ac:dyDescent="0.4">
      <c r="A69" s="46">
        <v>68</v>
      </c>
      <c r="B69" s="46">
        <v>3</v>
      </c>
      <c r="C69" s="46">
        <v>1</v>
      </c>
      <c r="N69" s="46">
        <v>68</v>
      </c>
      <c r="O69" s="46">
        <v>3</v>
      </c>
      <c r="P69" s="46">
        <v>1</v>
      </c>
    </row>
    <row r="70" spans="1:16" x14ac:dyDescent="0.4">
      <c r="A70" s="46">
        <v>69</v>
      </c>
      <c r="B70" s="46">
        <v>3</v>
      </c>
      <c r="C70" s="46">
        <v>2</v>
      </c>
      <c r="N70" s="46">
        <v>69</v>
      </c>
      <c r="O70" s="46">
        <v>3</v>
      </c>
      <c r="P70" s="46">
        <v>2</v>
      </c>
    </row>
    <row r="71" spans="1:16" x14ac:dyDescent="0.4">
      <c r="A71" s="46">
        <v>70</v>
      </c>
      <c r="B71" s="46">
        <v>1</v>
      </c>
      <c r="C71" s="46">
        <v>1</v>
      </c>
      <c r="N71" s="46">
        <v>70</v>
      </c>
      <c r="O71" s="46">
        <v>1</v>
      </c>
      <c r="P71" s="46">
        <v>1</v>
      </c>
    </row>
    <row r="72" spans="1:16" x14ac:dyDescent="0.4">
      <c r="A72" s="46">
        <v>71</v>
      </c>
      <c r="B72" s="46">
        <v>4</v>
      </c>
      <c r="C72" s="46">
        <v>1</v>
      </c>
      <c r="N72" s="46">
        <v>71</v>
      </c>
      <c r="O72" s="46">
        <v>4</v>
      </c>
      <c r="P72" s="46">
        <v>1</v>
      </c>
    </row>
    <row r="73" spans="1:16" x14ac:dyDescent="0.4">
      <c r="A73" s="46">
        <v>72</v>
      </c>
      <c r="B73" s="46">
        <v>1</v>
      </c>
      <c r="C73" s="46">
        <v>2</v>
      </c>
      <c r="N73" s="46">
        <v>72</v>
      </c>
      <c r="O73" s="46">
        <v>1</v>
      </c>
      <c r="P73" s="46">
        <v>2</v>
      </c>
    </row>
    <row r="74" spans="1:16" x14ac:dyDescent="0.4">
      <c r="A74" s="46">
        <v>73</v>
      </c>
      <c r="B74" s="46">
        <v>5</v>
      </c>
      <c r="C74" s="46">
        <v>1</v>
      </c>
      <c r="N74" s="46">
        <v>73</v>
      </c>
      <c r="O74" s="46">
        <v>5</v>
      </c>
      <c r="P74" s="46">
        <v>1</v>
      </c>
    </row>
    <row r="75" spans="1:16" x14ac:dyDescent="0.4">
      <c r="A75" s="46">
        <v>74</v>
      </c>
      <c r="B75" s="46">
        <v>1</v>
      </c>
      <c r="C75" s="46">
        <v>2</v>
      </c>
      <c r="N75" s="46">
        <v>74</v>
      </c>
      <c r="O75" s="46">
        <v>1</v>
      </c>
      <c r="P75" s="46">
        <v>2</v>
      </c>
    </row>
    <row r="76" spans="1:16" x14ac:dyDescent="0.4">
      <c r="A76" s="46">
        <v>75</v>
      </c>
      <c r="B76" s="46">
        <v>3</v>
      </c>
      <c r="C76" s="46">
        <v>2</v>
      </c>
      <c r="N76" s="46">
        <v>75</v>
      </c>
      <c r="O76" s="46">
        <v>3</v>
      </c>
      <c r="P76" s="46">
        <v>2</v>
      </c>
    </row>
    <row r="77" spans="1:16" x14ac:dyDescent="0.4">
      <c r="A77" s="46">
        <v>76</v>
      </c>
      <c r="B77" s="46">
        <v>1</v>
      </c>
      <c r="C77" s="46">
        <v>2</v>
      </c>
      <c r="N77" s="46">
        <v>76</v>
      </c>
      <c r="O77" s="46">
        <v>1</v>
      </c>
      <c r="P77" s="46">
        <v>2</v>
      </c>
    </row>
    <row r="78" spans="1:16" x14ac:dyDescent="0.4">
      <c r="A78" s="46">
        <v>77</v>
      </c>
      <c r="B78" s="46">
        <v>1</v>
      </c>
      <c r="C78" s="46">
        <v>2</v>
      </c>
      <c r="N78" s="46">
        <v>77</v>
      </c>
      <c r="O78" s="46">
        <v>1</v>
      </c>
      <c r="P78" s="46">
        <v>2</v>
      </c>
    </row>
    <row r="79" spans="1:16" x14ac:dyDescent="0.4">
      <c r="A79" s="46">
        <v>78</v>
      </c>
      <c r="B79" s="46">
        <v>1</v>
      </c>
      <c r="C79" s="46">
        <v>1</v>
      </c>
      <c r="N79" s="46">
        <v>78</v>
      </c>
      <c r="O79" s="46">
        <v>1</v>
      </c>
      <c r="P79" s="46">
        <v>1</v>
      </c>
    </row>
    <row r="80" spans="1:16" x14ac:dyDescent="0.4">
      <c r="A80" s="46">
        <v>79</v>
      </c>
      <c r="B80" s="46">
        <v>1</v>
      </c>
      <c r="C80" s="46">
        <v>2</v>
      </c>
      <c r="N80" s="46">
        <v>79</v>
      </c>
      <c r="O80" s="46">
        <v>1</v>
      </c>
      <c r="P80" s="46">
        <v>2</v>
      </c>
    </row>
    <row r="81" spans="1:16" x14ac:dyDescent="0.4">
      <c r="A81" s="46">
        <v>80</v>
      </c>
      <c r="B81" s="46">
        <v>1</v>
      </c>
      <c r="C81" s="46">
        <v>2</v>
      </c>
      <c r="N81" s="46">
        <v>80</v>
      </c>
      <c r="O81" s="46">
        <v>1</v>
      </c>
      <c r="P81" s="46">
        <v>2</v>
      </c>
    </row>
    <row r="82" spans="1:16" x14ac:dyDescent="0.4">
      <c r="A82" s="46">
        <v>81</v>
      </c>
      <c r="B82" s="46">
        <v>2</v>
      </c>
      <c r="C82" s="46">
        <v>1</v>
      </c>
      <c r="N82" s="46">
        <v>81</v>
      </c>
      <c r="O82" s="46">
        <v>2</v>
      </c>
      <c r="P82" s="46">
        <v>1</v>
      </c>
    </row>
    <row r="83" spans="1:16" x14ac:dyDescent="0.4">
      <c r="A83" s="46">
        <v>82</v>
      </c>
      <c r="B83" s="46">
        <v>1</v>
      </c>
      <c r="C83" s="46">
        <v>1</v>
      </c>
      <c r="N83" s="46">
        <v>82</v>
      </c>
      <c r="O83" s="46">
        <v>1</v>
      </c>
      <c r="P83" s="46">
        <v>1</v>
      </c>
    </row>
    <row r="84" spans="1:16" x14ac:dyDescent="0.4">
      <c r="A84" s="46">
        <v>83</v>
      </c>
      <c r="B84" s="46">
        <v>1</v>
      </c>
      <c r="C84" s="46">
        <v>1</v>
      </c>
      <c r="N84" s="46">
        <v>83</v>
      </c>
      <c r="O84" s="46">
        <v>1</v>
      </c>
      <c r="P84" s="46">
        <v>1</v>
      </c>
    </row>
    <row r="85" spans="1:16" x14ac:dyDescent="0.4">
      <c r="A85" s="46">
        <v>84</v>
      </c>
      <c r="B85" s="46">
        <v>1</v>
      </c>
      <c r="C85" s="46">
        <v>1</v>
      </c>
      <c r="N85" s="46">
        <v>84</v>
      </c>
      <c r="O85" s="46">
        <v>1</v>
      </c>
      <c r="P85" s="46">
        <v>1</v>
      </c>
    </row>
    <row r="86" spans="1:16" x14ac:dyDescent="0.4">
      <c r="A86" s="46">
        <v>85</v>
      </c>
      <c r="B86" s="46">
        <v>1</v>
      </c>
      <c r="C86" s="46">
        <v>1</v>
      </c>
      <c r="N86" s="46">
        <v>85</v>
      </c>
      <c r="O86" s="46">
        <v>1</v>
      </c>
      <c r="P86" s="46">
        <v>1</v>
      </c>
    </row>
    <row r="87" spans="1:16" x14ac:dyDescent="0.4">
      <c r="A87" s="46">
        <v>86</v>
      </c>
      <c r="B87" s="46">
        <v>1</v>
      </c>
      <c r="C87" s="46">
        <v>1</v>
      </c>
      <c r="N87" s="46">
        <v>86</v>
      </c>
      <c r="O87" s="46">
        <v>1</v>
      </c>
      <c r="P87" s="46">
        <v>1</v>
      </c>
    </row>
    <row r="88" spans="1:16" x14ac:dyDescent="0.4">
      <c r="A88" s="46">
        <v>87</v>
      </c>
      <c r="B88" s="46">
        <v>1</v>
      </c>
      <c r="C88" s="46">
        <v>1</v>
      </c>
      <c r="N88" s="46">
        <v>87</v>
      </c>
      <c r="O88" s="46">
        <v>1</v>
      </c>
      <c r="P88" s="46">
        <v>1</v>
      </c>
    </row>
    <row r="89" spans="1:16" x14ac:dyDescent="0.4">
      <c r="A89" s="46">
        <v>88</v>
      </c>
      <c r="B89" s="46">
        <v>1</v>
      </c>
      <c r="C89" s="46">
        <v>1</v>
      </c>
      <c r="N89" s="46">
        <v>88</v>
      </c>
      <c r="O89" s="46">
        <v>1</v>
      </c>
      <c r="P89" s="46">
        <v>1</v>
      </c>
    </row>
    <row r="90" spans="1:16" x14ac:dyDescent="0.4">
      <c r="A90" s="46">
        <v>89</v>
      </c>
      <c r="B90" s="46">
        <v>1</v>
      </c>
      <c r="C90" s="46">
        <v>2</v>
      </c>
      <c r="N90" s="46">
        <v>89</v>
      </c>
      <c r="O90" s="46">
        <v>1</v>
      </c>
      <c r="P90" s="46">
        <v>2</v>
      </c>
    </row>
    <row r="91" spans="1:16" x14ac:dyDescent="0.4">
      <c r="A91" s="46">
        <v>90</v>
      </c>
      <c r="B91" s="46">
        <v>5</v>
      </c>
      <c r="C91" s="46">
        <v>1</v>
      </c>
      <c r="N91" s="46">
        <v>90</v>
      </c>
      <c r="O91" s="46">
        <v>5</v>
      </c>
      <c r="P91" s="46">
        <v>1</v>
      </c>
    </row>
    <row r="92" spans="1:16" x14ac:dyDescent="0.4">
      <c r="A92" s="46">
        <v>91</v>
      </c>
      <c r="B92" s="46">
        <v>2</v>
      </c>
      <c r="C92" s="46">
        <v>1</v>
      </c>
      <c r="N92" s="46">
        <v>91</v>
      </c>
      <c r="O92" s="46">
        <v>2</v>
      </c>
      <c r="P92" s="46">
        <v>1</v>
      </c>
    </row>
    <row r="93" spans="1:16" x14ac:dyDescent="0.4">
      <c r="A93" s="46">
        <v>92</v>
      </c>
      <c r="B93" s="46">
        <v>1</v>
      </c>
      <c r="C93" s="46">
        <v>2</v>
      </c>
      <c r="N93" s="46">
        <v>92</v>
      </c>
      <c r="O93" s="46">
        <v>1</v>
      </c>
      <c r="P93" s="46">
        <v>2</v>
      </c>
    </row>
    <row r="94" spans="1:16" x14ac:dyDescent="0.4">
      <c r="A94" s="46">
        <v>93</v>
      </c>
      <c r="B94" s="46">
        <v>1</v>
      </c>
      <c r="C94" s="46">
        <v>2</v>
      </c>
      <c r="N94" s="46">
        <v>93</v>
      </c>
      <c r="O94" s="46">
        <v>1</v>
      </c>
      <c r="P94" s="46">
        <v>2</v>
      </c>
    </row>
    <row r="95" spans="1:16" x14ac:dyDescent="0.4">
      <c r="A95" s="46">
        <v>94</v>
      </c>
      <c r="B95" s="46">
        <v>1</v>
      </c>
      <c r="C95" s="46">
        <v>1</v>
      </c>
      <c r="N95" s="46">
        <v>94</v>
      </c>
      <c r="O95" s="46">
        <v>1</v>
      </c>
      <c r="P95" s="46">
        <v>1</v>
      </c>
    </row>
    <row r="96" spans="1:16" x14ac:dyDescent="0.4">
      <c r="A96" s="46">
        <v>95</v>
      </c>
      <c r="B96" s="46">
        <v>1</v>
      </c>
      <c r="C96" s="46">
        <v>1</v>
      </c>
      <c r="N96" s="46">
        <v>95</v>
      </c>
      <c r="O96" s="46">
        <v>1</v>
      </c>
      <c r="P96" s="46">
        <v>1</v>
      </c>
    </row>
    <row r="97" spans="1:16" x14ac:dyDescent="0.4">
      <c r="A97" s="46">
        <v>96</v>
      </c>
      <c r="B97" s="46">
        <v>1</v>
      </c>
      <c r="C97" s="46">
        <v>1</v>
      </c>
      <c r="N97" s="46">
        <v>96</v>
      </c>
      <c r="O97" s="46">
        <v>1</v>
      </c>
      <c r="P97" s="46">
        <v>1</v>
      </c>
    </row>
    <row r="98" spans="1:16" x14ac:dyDescent="0.4">
      <c r="A98" s="46">
        <v>97</v>
      </c>
      <c r="B98" s="46">
        <v>1</v>
      </c>
      <c r="C98" s="46">
        <v>1</v>
      </c>
      <c r="N98" s="46">
        <v>97</v>
      </c>
      <c r="O98" s="46">
        <v>1</v>
      </c>
      <c r="P98" s="46">
        <v>1</v>
      </c>
    </row>
    <row r="99" spans="1:16" x14ac:dyDescent="0.4">
      <c r="A99" s="46">
        <v>98</v>
      </c>
      <c r="B99" s="46">
        <v>1</v>
      </c>
      <c r="C99" s="46">
        <v>2</v>
      </c>
      <c r="N99" s="46">
        <v>98</v>
      </c>
      <c r="O99" s="46">
        <v>1</v>
      </c>
      <c r="P99" s="46">
        <v>2</v>
      </c>
    </row>
    <row r="100" spans="1:16" x14ac:dyDescent="0.4">
      <c r="A100" s="46">
        <v>99</v>
      </c>
      <c r="B100" s="46">
        <v>2</v>
      </c>
      <c r="C100" s="46">
        <v>2</v>
      </c>
      <c r="N100" s="46">
        <v>99</v>
      </c>
      <c r="O100" s="46">
        <v>2</v>
      </c>
      <c r="P100" s="46">
        <v>2</v>
      </c>
    </row>
    <row r="101" spans="1:16" x14ac:dyDescent="0.4">
      <c r="A101" s="46">
        <v>100</v>
      </c>
      <c r="B101" s="46">
        <v>1</v>
      </c>
      <c r="C101" s="46">
        <v>2</v>
      </c>
      <c r="N101" s="46">
        <v>100</v>
      </c>
      <c r="O101" s="46">
        <v>1</v>
      </c>
      <c r="P101" s="46">
        <v>2</v>
      </c>
    </row>
    <row r="102" spans="1:16" x14ac:dyDescent="0.4">
      <c r="A102" s="46">
        <v>101</v>
      </c>
      <c r="B102" s="46">
        <v>1</v>
      </c>
      <c r="C102" s="46">
        <v>2</v>
      </c>
      <c r="N102" s="46">
        <v>101</v>
      </c>
      <c r="O102" s="46">
        <v>1</v>
      </c>
      <c r="P102" s="46">
        <v>2</v>
      </c>
    </row>
    <row r="103" spans="1:16" x14ac:dyDescent="0.4">
      <c r="A103" s="46">
        <v>102</v>
      </c>
      <c r="B103" s="46">
        <v>3</v>
      </c>
      <c r="C103" s="46">
        <v>1</v>
      </c>
      <c r="N103" s="46">
        <v>102</v>
      </c>
      <c r="O103" s="46">
        <v>3</v>
      </c>
      <c r="P103" s="46">
        <v>1</v>
      </c>
    </row>
    <row r="104" spans="1:16" x14ac:dyDescent="0.4">
      <c r="A104" s="46">
        <v>103</v>
      </c>
      <c r="B104" s="46">
        <v>1</v>
      </c>
      <c r="C104" s="46">
        <v>1</v>
      </c>
      <c r="N104" s="46">
        <v>103</v>
      </c>
      <c r="O104" s="46">
        <v>1</v>
      </c>
      <c r="P104" s="46">
        <v>1</v>
      </c>
    </row>
    <row r="105" spans="1:16" x14ac:dyDescent="0.4">
      <c r="A105" s="46">
        <v>104</v>
      </c>
      <c r="B105" s="46">
        <v>3</v>
      </c>
      <c r="C105" s="46">
        <v>2</v>
      </c>
      <c r="N105" s="46">
        <v>104</v>
      </c>
      <c r="O105" s="46">
        <v>3</v>
      </c>
      <c r="P105" s="46">
        <v>2</v>
      </c>
    </row>
    <row r="106" spans="1:16" x14ac:dyDescent="0.4">
      <c r="A106" s="46">
        <v>105</v>
      </c>
      <c r="B106" s="46">
        <v>1</v>
      </c>
      <c r="C106" s="46">
        <v>2</v>
      </c>
      <c r="N106" s="46">
        <v>105</v>
      </c>
      <c r="O106" s="46">
        <v>1</v>
      </c>
      <c r="P106" s="46">
        <v>2</v>
      </c>
    </row>
    <row r="107" spans="1:16" x14ac:dyDescent="0.4">
      <c r="A107" s="46">
        <v>106</v>
      </c>
      <c r="B107" s="46">
        <v>1</v>
      </c>
      <c r="C107" s="46">
        <v>2</v>
      </c>
      <c r="N107" s="46">
        <v>106</v>
      </c>
      <c r="O107" s="46">
        <v>1</v>
      </c>
      <c r="P107" s="46">
        <v>2</v>
      </c>
    </row>
    <row r="108" spans="1:16" x14ac:dyDescent="0.4">
      <c r="A108" s="46">
        <v>107</v>
      </c>
      <c r="B108" s="46">
        <v>1</v>
      </c>
      <c r="C108" s="46">
        <v>2</v>
      </c>
      <c r="N108" s="46">
        <v>107</v>
      </c>
      <c r="O108" s="46">
        <v>1</v>
      </c>
      <c r="P108" s="46">
        <v>2</v>
      </c>
    </row>
    <row r="109" spans="1:16" x14ac:dyDescent="0.4">
      <c r="A109" s="46">
        <v>108</v>
      </c>
      <c r="B109" s="46">
        <v>1</v>
      </c>
      <c r="C109" s="46">
        <v>2</v>
      </c>
      <c r="N109" s="46">
        <v>108</v>
      </c>
      <c r="O109" s="46">
        <v>1</v>
      </c>
      <c r="P109" s="46">
        <v>2</v>
      </c>
    </row>
    <row r="110" spans="1:16" x14ac:dyDescent="0.4">
      <c r="A110" s="46">
        <v>109</v>
      </c>
      <c r="B110" s="46">
        <v>1</v>
      </c>
      <c r="C110" s="46">
        <v>2</v>
      </c>
      <c r="N110" s="46">
        <v>109</v>
      </c>
      <c r="O110" s="46">
        <v>1</v>
      </c>
      <c r="P110" s="46">
        <v>2</v>
      </c>
    </row>
    <row r="111" spans="1:16" x14ac:dyDescent="0.4">
      <c r="A111" s="46">
        <v>110</v>
      </c>
      <c r="B111" s="46">
        <v>1</v>
      </c>
      <c r="C111" s="46">
        <v>1</v>
      </c>
      <c r="N111" s="46">
        <v>110</v>
      </c>
      <c r="O111" s="46">
        <v>1</v>
      </c>
      <c r="P111" s="46">
        <v>1</v>
      </c>
    </row>
    <row r="112" spans="1:16" x14ac:dyDescent="0.4">
      <c r="A112" s="46">
        <v>111</v>
      </c>
      <c r="B112" s="46">
        <v>5</v>
      </c>
      <c r="C112" s="46">
        <v>2</v>
      </c>
      <c r="N112" s="46">
        <v>111</v>
      </c>
      <c r="O112" s="46">
        <v>5</v>
      </c>
      <c r="P112" s="46">
        <v>2</v>
      </c>
    </row>
    <row r="113" spans="1:16" x14ac:dyDescent="0.4">
      <c r="A113" s="46">
        <v>112</v>
      </c>
      <c r="B113" s="46">
        <v>1</v>
      </c>
      <c r="C113" s="46">
        <v>2</v>
      </c>
      <c r="N113" s="46">
        <v>112</v>
      </c>
      <c r="O113" s="46">
        <v>1</v>
      </c>
      <c r="P113" s="46">
        <v>2</v>
      </c>
    </row>
    <row r="114" spans="1:16" x14ac:dyDescent="0.4">
      <c r="A114" s="46">
        <v>113</v>
      </c>
      <c r="B114" s="46">
        <v>1</v>
      </c>
      <c r="C114" s="46">
        <v>1</v>
      </c>
      <c r="N114" s="46">
        <v>113</v>
      </c>
      <c r="O114" s="46">
        <v>1</v>
      </c>
      <c r="P114" s="46">
        <v>1</v>
      </c>
    </row>
    <row r="115" spans="1:16" x14ac:dyDescent="0.4">
      <c r="A115" s="46">
        <v>114</v>
      </c>
      <c r="B115" s="46">
        <v>1</v>
      </c>
      <c r="C115" s="46">
        <v>2</v>
      </c>
      <c r="N115" s="46">
        <v>114</v>
      </c>
      <c r="O115" s="46">
        <v>1</v>
      </c>
      <c r="P115" s="46">
        <v>2</v>
      </c>
    </row>
    <row r="116" spans="1:16" x14ac:dyDescent="0.4">
      <c r="A116" s="46">
        <v>115</v>
      </c>
      <c r="B116" s="46">
        <v>2</v>
      </c>
      <c r="C116" s="46">
        <v>2</v>
      </c>
      <c r="N116" s="46">
        <v>115</v>
      </c>
      <c r="O116" s="46">
        <v>2</v>
      </c>
      <c r="P116" s="46">
        <v>2</v>
      </c>
    </row>
    <row r="117" spans="1:16" x14ac:dyDescent="0.4">
      <c r="A117" s="46">
        <v>116</v>
      </c>
      <c r="B117" s="46">
        <v>1</v>
      </c>
      <c r="C117" s="46">
        <v>1</v>
      </c>
      <c r="N117" s="46">
        <v>116</v>
      </c>
      <c r="O117" s="46">
        <v>1</v>
      </c>
      <c r="P117" s="46">
        <v>1</v>
      </c>
    </row>
    <row r="118" spans="1:16" x14ac:dyDescent="0.4">
      <c r="A118" s="46">
        <v>117</v>
      </c>
      <c r="B118" s="46">
        <v>1</v>
      </c>
      <c r="C118" s="46">
        <v>2</v>
      </c>
      <c r="N118" s="46">
        <v>117</v>
      </c>
      <c r="O118" s="46">
        <v>1</v>
      </c>
      <c r="P118" s="46">
        <v>2</v>
      </c>
    </row>
    <row r="119" spans="1:16" x14ac:dyDescent="0.4">
      <c r="A119" s="46">
        <v>118</v>
      </c>
      <c r="B119" s="46">
        <v>1</v>
      </c>
      <c r="C119" s="46">
        <v>2</v>
      </c>
      <c r="N119" s="46">
        <v>118</v>
      </c>
      <c r="O119" s="46">
        <v>1</v>
      </c>
      <c r="P119" s="46">
        <v>2</v>
      </c>
    </row>
    <row r="120" spans="1:16" x14ac:dyDescent="0.4">
      <c r="A120" s="46">
        <v>119</v>
      </c>
      <c r="B120" s="46">
        <v>1</v>
      </c>
      <c r="C120" s="46">
        <v>2</v>
      </c>
      <c r="N120" s="46">
        <v>119</v>
      </c>
      <c r="O120" s="46">
        <v>1</v>
      </c>
      <c r="P120" s="46">
        <v>2</v>
      </c>
    </row>
    <row r="121" spans="1:16" x14ac:dyDescent="0.4">
      <c r="A121" s="46">
        <v>120</v>
      </c>
      <c r="B121" s="46">
        <v>1</v>
      </c>
      <c r="C121" s="46">
        <v>2</v>
      </c>
      <c r="N121" s="46">
        <v>120</v>
      </c>
      <c r="O121" s="46">
        <v>1</v>
      </c>
      <c r="P121" s="46">
        <v>2</v>
      </c>
    </row>
    <row r="122" spans="1:16" x14ac:dyDescent="0.4">
      <c r="A122" s="46">
        <v>121</v>
      </c>
      <c r="B122" s="46">
        <v>1</v>
      </c>
      <c r="C122" s="46">
        <v>2</v>
      </c>
      <c r="N122" s="46">
        <v>121</v>
      </c>
      <c r="O122" s="46">
        <v>1</v>
      </c>
      <c r="P122" s="46">
        <v>2</v>
      </c>
    </row>
    <row r="123" spans="1:16" x14ac:dyDescent="0.4">
      <c r="A123" s="46">
        <v>122</v>
      </c>
      <c r="B123" s="46">
        <v>2</v>
      </c>
      <c r="C123" s="46">
        <v>1</v>
      </c>
      <c r="N123" s="46">
        <v>122</v>
      </c>
      <c r="O123" s="46">
        <v>2</v>
      </c>
      <c r="P123" s="46">
        <v>1</v>
      </c>
    </row>
    <row r="124" spans="1:16" x14ac:dyDescent="0.4">
      <c r="A124" s="46">
        <v>123</v>
      </c>
      <c r="B124" s="46">
        <v>5</v>
      </c>
      <c r="C124" s="46">
        <v>1</v>
      </c>
      <c r="N124" s="46">
        <v>123</v>
      </c>
      <c r="O124" s="46">
        <v>5</v>
      </c>
      <c r="P124" s="46">
        <v>1</v>
      </c>
    </row>
    <row r="125" spans="1:16" x14ac:dyDescent="0.4">
      <c r="A125" s="46">
        <v>124</v>
      </c>
      <c r="B125" s="46">
        <v>1</v>
      </c>
      <c r="C125" s="46">
        <v>2</v>
      </c>
      <c r="N125" s="46">
        <v>124</v>
      </c>
      <c r="O125" s="46">
        <v>1</v>
      </c>
      <c r="P125" s="46">
        <v>2</v>
      </c>
    </row>
    <row r="126" spans="1:16" x14ac:dyDescent="0.4">
      <c r="A126" s="46">
        <v>125</v>
      </c>
      <c r="B126" s="46">
        <v>1</v>
      </c>
      <c r="C126" s="46">
        <v>2</v>
      </c>
      <c r="N126" s="46">
        <v>125</v>
      </c>
      <c r="O126" s="46">
        <v>1</v>
      </c>
      <c r="P126" s="46">
        <v>2</v>
      </c>
    </row>
    <row r="127" spans="1:16" x14ac:dyDescent="0.4">
      <c r="A127" s="46">
        <v>126</v>
      </c>
      <c r="B127" s="46">
        <v>1</v>
      </c>
      <c r="C127" s="46">
        <v>2</v>
      </c>
      <c r="N127" s="46">
        <v>126</v>
      </c>
      <c r="O127" s="46">
        <v>1</v>
      </c>
      <c r="P127" s="46">
        <v>2</v>
      </c>
    </row>
    <row r="128" spans="1:16" x14ac:dyDescent="0.4">
      <c r="A128" s="46">
        <v>127</v>
      </c>
      <c r="B128" s="46">
        <v>4</v>
      </c>
      <c r="C128" s="46">
        <v>2</v>
      </c>
      <c r="N128" s="46">
        <v>127</v>
      </c>
      <c r="O128" s="46">
        <v>4</v>
      </c>
      <c r="P128" s="46">
        <v>2</v>
      </c>
    </row>
    <row r="129" spans="1:16" x14ac:dyDescent="0.4">
      <c r="A129" s="46">
        <v>128</v>
      </c>
      <c r="B129" s="46">
        <v>1</v>
      </c>
      <c r="C129" s="46">
        <v>2</v>
      </c>
      <c r="N129" s="46">
        <v>128</v>
      </c>
      <c r="O129" s="46">
        <v>1</v>
      </c>
      <c r="P129" s="46">
        <v>2</v>
      </c>
    </row>
    <row r="130" spans="1:16" x14ac:dyDescent="0.4">
      <c r="A130" s="46">
        <v>129</v>
      </c>
      <c r="B130" s="46">
        <v>1</v>
      </c>
      <c r="C130" s="46">
        <v>2</v>
      </c>
      <c r="N130" s="46">
        <v>129</v>
      </c>
      <c r="O130" s="46">
        <v>1</v>
      </c>
      <c r="P130" s="46">
        <v>2</v>
      </c>
    </row>
    <row r="131" spans="1:16" x14ac:dyDescent="0.4">
      <c r="A131" s="46">
        <v>130</v>
      </c>
      <c r="B131" s="46">
        <v>5</v>
      </c>
      <c r="C131" s="46">
        <v>2</v>
      </c>
      <c r="N131" s="46">
        <v>130</v>
      </c>
      <c r="O131" s="46">
        <v>5</v>
      </c>
      <c r="P131" s="46">
        <v>2</v>
      </c>
    </row>
    <row r="132" spans="1:16" x14ac:dyDescent="0.4">
      <c r="A132" s="46">
        <v>131</v>
      </c>
      <c r="B132" s="46">
        <v>1</v>
      </c>
      <c r="C132" s="46">
        <v>1</v>
      </c>
      <c r="N132" s="46">
        <v>131</v>
      </c>
      <c r="O132" s="46">
        <v>1</v>
      </c>
      <c r="P132" s="46">
        <v>1</v>
      </c>
    </row>
    <row r="133" spans="1:16" x14ac:dyDescent="0.4">
      <c r="A133" s="46">
        <v>132</v>
      </c>
      <c r="B133" s="46">
        <v>1</v>
      </c>
      <c r="C133" s="46">
        <v>2</v>
      </c>
      <c r="N133" s="46">
        <v>132</v>
      </c>
      <c r="O133" s="46">
        <v>1</v>
      </c>
      <c r="P133" s="46">
        <v>2</v>
      </c>
    </row>
    <row r="134" spans="1:16" x14ac:dyDescent="0.4">
      <c r="A134" s="46">
        <v>133</v>
      </c>
      <c r="B134" s="46">
        <v>1</v>
      </c>
      <c r="C134" s="46">
        <v>1</v>
      </c>
      <c r="N134" s="46">
        <v>133</v>
      </c>
      <c r="O134" s="46">
        <v>1</v>
      </c>
      <c r="P134" s="46">
        <v>1</v>
      </c>
    </row>
    <row r="135" spans="1:16" x14ac:dyDescent="0.4">
      <c r="A135" s="46">
        <v>134</v>
      </c>
      <c r="B135" s="46">
        <v>1</v>
      </c>
      <c r="C135" s="46">
        <v>1</v>
      </c>
      <c r="N135" s="46">
        <v>134</v>
      </c>
      <c r="O135" s="46">
        <v>1</v>
      </c>
      <c r="P135" s="46">
        <v>1</v>
      </c>
    </row>
    <row r="136" spans="1:16" x14ac:dyDescent="0.4">
      <c r="A136" s="46">
        <v>135</v>
      </c>
      <c r="B136" s="46">
        <v>1</v>
      </c>
      <c r="C136" s="46">
        <v>2</v>
      </c>
      <c r="N136" s="46">
        <v>135</v>
      </c>
      <c r="O136" s="46">
        <v>1</v>
      </c>
      <c r="P136" s="46">
        <v>2</v>
      </c>
    </row>
    <row r="137" spans="1:16" x14ac:dyDescent="0.4">
      <c r="A137" s="46">
        <v>136</v>
      </c>
      <c r="B137" s="46">
        <v>1</v>
      </c>
      <c r="C137" s="46">
        <v>1</v>
      </c>
      <c r="N137" s="46">
        <v>136</v>
      </c>
      <c r="O137" s="46">
        <v>1</v>
      </c>
      <c r="P137" s="46">
        <v>1</v>
      </c>
    </row>
    <row r="138" spans="1:16" x14ac:dyDescent="0.4">
      <c r="A138" s="46">
        <v>137</v>
      </c>
      <c r="B138" s="46">
        <v>1</v>
      </c>
      <c r="C138" s="46">
        <v>2</v>
      </c>
      <c r="N138" s="46">
        <v>137</v>
      </c>
      <c r="O138" s="46">
        <v>1</v>
      </c>
      <c r="P138" s="46">
        <v>2</v>
      </c>
    </row>
    <row r="139" spans="1:16" x14ac:dyDescent="0.4">
      <c r="A139" s="46">
        <v>138</v>
      </c>
      <c r="B139" s="46">
        <v>5</v>
      </c>
      <c r="C139" s="46">
        <v>2</v>
      </c>
      <c r="N139" s="46">
        <v>138</v>
      </c>
      <c r="O139" s="46">
        <v>5</v>
      </c>
      <c r="P139" s="46">
        <v>2</v>
      </c>
    </row>
    <row r="140" spans="1:16" x14ac:dyDescent="0.4">
      <c r="A140" s="46">
        <v>139</v>
      </c>
      <c r="B140" s="46">
        <v>1</v>
      </c>
      <c r="C140" s="46">
        <v>1</v>
      </c>
      <c r="N140" s="46">
        <v>139</v>
      </c>
      <c r="O140" s="46">
        <v>1</v>
      </c>
      <c r="P140" s="46">
        <v>1</v>
      </c>
    </row>
    <row r="141" spans="1:16" x14ac:dyDescent="0.4">
      <c r="A141" s="46">
        <v>140</v>
      </c>
      <c r="B141" s="46">
        <v>2</v>
      </c>
      <c r="C141" s="46">
        <v>2</v>
      </c>
      <c r="N141" s="46">
        <v>140</v>
      </c>
      <c r="O141" s="46">
        <v>2</v>
      </c>
      <c r="P141" s="46">
        <v>2</v>
      </c>
    </row>
    <row r="142" spans="1:16" x14ac:dyDescent="0.4">
      <c r="A142" s="46">
        <v>141</v>
      </c>
      <c r="B142" s="46">
        <v>1</v>
      </c>
      <c r="C142" s="46">
        <v>2</v>
      </c>
      <c r="N142" s="46">
        <v>141</v>
      </c>
      <c r="O142" s="46">
        <v>1</v>
      </c>
      <c r="P142" s="46">
        <v>2</v>
      </c>
    </row>
    <row r="143" spans="1:16" x14ac:dyDescent="0.4">
      <c r="A143" s="46">
        <v>142</v>
      </c>
      <c r="B143" s="46">
        <v>1</v>
      </c>
      <c r="C143" s="46">
        <v>1</v>
      </c>
      <c r="N143" s="46">
        <v>142</v>
      </c>
      <c r="O143" s="46">
        <v>1</v>
      </c>
      <c r="P143" s="46">
        <v>1</v>
      </c>
    </row>
    <row r="144" spans="1:16" x14ac:dyDescent="0.4">
      <c r="A144" s="46">
        <v>143</v>
      </c>
      <c r="B144" s="46">
        <v>5</v>
      </c>
      <c r="C144" s="46">
        <v>2</v>
      </c>
      <c r="N144" s="46">
        <v>143</v>
      </c>
      <c r="O144" s="46">
        <v>5</v>
      </c>
      <c r="P144" s="46">
        <v>2</v>
      </c>
    </row>
    <row r="145" spans="1:16" x14ac:dyDescent="0.4">
      <c r="A145" s="46">
        <v>144</v>
      </c>
      <c r="B145" s="46">
        <v>1</v>
      </c>
      <c r="C145" s="46">
        <v>1</v>
      </c>
      <c r="N145" s="46">
        <v>144</v>
      </c>
      <c r="O145" s="46">
        <v>1</v>
      </c>
      <c r="P145" s="46">
        <v>1</v>
      </c>
    </row>
    <row r="146" spans="1:16" x14ac:dyDescent="0.4">
      <c r="A146" s="46">
        <v>145</v>
      </c>
      <c r="B146" s="46">
        <v>4</v>
      </c>
      <c r="C146" s="46">
        <v>2</v>
      </c>
      <c r="N146" s="46">
        <v>145</v>
      </c>
      <c r="O146" s="46">
        <v>4</v>
      </c>
      <c r="P146" s="46">
        <v>2</v>
      </c>
    </row>
    <row r="147" spans="1:16" x14ac:dyDescent="0.4">
      <c r="A147" s="46">
        <v>146</v>
      </c>
      <c r="B147" s="46">
        <v>1</v>
      </c>
      <c r="C147" s="46">
        <v>2</v>
      </c>
      <c r="N147" s="46">
        <v>146</v>
      </c>
      <c r="O147" s="46">
        <v>1</v>
      </c>
      <c r="P147" s="46">
        <v>2</v>
      </c>
    </row>
    <row r="148" spans="1:16" x14ac:dyDescent="0.4">
      <c r="A148" s="46">
        <v>147</v>
      </c>
      <c r="B148" s="46">
        <v>4</v>
      </c>
      <c r="C148" s="46">
        <v>1</v>
      </c>
      <c r="N148" s="46">
        <v>147</v>
      </c>
      <c r="O148" s="46">
        <v>4</v>
      </c>
      <c r="P148" s="46">
        <v>1</v>
      </c>
    </row>
    <row r="149" spans="1:16" x14ac:dyDescent="0.4">
      <c r="A149" s="46">
        <v>148</v>
      </c>
      <c r="B149" s="46">
        <v>1</v>
      </c>
      <c r="C149" s="46">
        <v>2</v>
      </c>
      <c r="N149" s="46">
        <v>148</v>
      </c>
      <c r="O149" s="46">
        <v>1</v>
      </c>
      <c r="P149" s="46">
        <v>2</v>
      </c>
    </row>
    <row r="150" spans="1:16" x14ac:dyDescent="0.4">
      <c r="A150" s="46">
        <v>149</v>
      </c>
      <c r="B150" s="46">
        <v>1</v>
      </c>
      <c r="C150" s="46">
        <v>2</v>
      </c>
      <c r="N150" s="46">
        <v>149</v>
      </c>
      <c r="O150" s="46">
        <v>1</v>
      </c>
      <c r="P150" s="46">
        <v>2</v>
      </c>
    </row>
    <row r="151" spans="1:16" x14ac:dyDescent="0.4">
      <c r="A151" s="46">
        <v>150</v>
      </c>
      <c r="B151" s="46">
        <v>2</v>
      </c>
      <c r="C151" s="46">
        <v>2</v>
      </c>
      <c r="N151" s="46">
        <v>150</v>
      </c>
      <c r="O151" s="46">
        <v>2</v>
      </c>
      <c r="P151" s="46">
        <v>2</v>
      </c>
    </row>
    <row r="152" spans="1:16" x14ac:dyDescent="0.4">
      <c r="A152" s="46">
        <v>151</v>
      </c>
      <c r="B152" s="46">
        <v>1</v>
      </c>
      <c r="C152" s="46">
        <v>2</v>
      </c>
      <c r="N152" s="46">
        <v>151</v>
      </c>
      <c r="O152" s="46">
        <v>1</v>
      </c>
      <c r="P152" s="46">
        <v>2</v>
      </c>
    </row>
    <row r="153" spans="1:16" x14ac:dyDescent="0.4">
      <c r="A153" s="46">
        <v>152</v>
      </c>
      <c r="B153" s="46">
        <v>1</v>
      </c>
      <c r="C153" s="46">
        <v>2</v>
      </c>
      <c r="N153" s="46">
        <v>152</v>
      </c>
      <c r="O153" s="46">
        <v>1</v>
      </c>
      <c r="P153" s="46">
        <v>2</v>
      </c>
    </row>
    <row r="154" spans="1:16" x14ac:dyDescent="0.4">
      <c r="A154" s="46">
        <v>153</v>
      </c>
      <c r="B154" s="46">
        <v>5</v>
      </c>
      <c r="C154" s="46">
        <v>2</v>
      </c>
      <c r="N154" s="46">
        <v>153</v>
      </c>
      <c r="O154" s="46">
        <v>5</v>
      </c>
      <c r="P154" s="46">
        <v>2</v>
      </c>
    </row>
    <row r="155" spans="1:16" x14ac:dyDescent="0.4">
      <c r="A155" s="46">
        <v>154</v>
      </c>
      <c r="B155" s="46">
        <v>1</v>
      </c>
      <c r="C155" s="46">
        <v>2</v>
      </c>
      <c r="N155" s="46">
        <v>154</v>
      </c>
      <c r="O155" s="46">
        <v>1</v>
      </c>
      <c r="P155" s="46">
        <v>2</v>
      </c>
    </row>
    <row r="156" spans="1:16" x14ac:dyDescent="0.4">
      <c r="A156" s="46">
        <v>155</v>
      </c>
      <c r="B156" s="46">
        <v>1</v>
      </c>
      <c r="C156" s="46">
        <v>1</v>
      </c>
      <c r="N156" s="46">
        <v>155</v>
      </c>
      <c r="O156" s="46">
        <v>1</v>
      </c>
      <c r="P156" s="46">
        <v>1</v>
      </c>
    </row>
    <row r="157" spans="1:16" x14ac:dyDescent="0.4">
      <c r="A157" s="46">
        <v>156</v>
      </c>
      <c r="B157" s="46">
        <v>3</v>
      </c>
      <c r="C157" s="46">
        <v>1</v>
      </c>
      <c r="N157" s="46">
        <v>156</v>
      </c>
      <c r="O157" s="46">
        <v>3</v>
      </c>
      <c r="P157" s="46">
        <v>1</v>
      </c>
    </row>
    <row r="158" spans="1:16" x14ac:dyDescent="0.4">
      <c r="A158" s="46">
        <v>157</v>
      </c>
      <c r="B158" s="46">
        <v>1</v>
      </c>
      <c r="C158" s="46">
        <v>2</v>
      </c>
      <c r="N158" s="46">
        <v>157</v>
      </c>
      <c r="O158" s="46">
        <v>1</v>
      </c>
      <c r="P158" s="46">
        <v>2</v>
      </c>
    </row>
    <row r="159" spans="1:16" x14ac:dyDescent="0.4">
      <c r="A159" s="46">
        <v>158</v>
      </c>
      <c r="B159" s="46">
        <v>1</v>
      </c>
      <c r="C159" s="46">
        <v>2</v>
      </c>
      <c r="N159" s="46">
        <v>158</v>
      </c>
      <c r="O159" s="46">
        <v>1</v>
      </c>
      <c r="P159" s="46">
        <v>2</v>
      </c>
    </row>
    <row r="160" spans="1:16" x14ac:dyDescent="0.4">
      <c r="A160" s="46">
        <v>159</v>
      </c>
      <c r="B160" s="46">
        <v>3</v>
      </c>
      <c r="C160" s="46">
        <v>1</v>
      </c>
      <c r="N160" s="46">
        <v>159</v>
      </c>
      <c r="O160" s="46">
        <v>3</v>
      </c>
      <c r="P160" s="46">
        <v>1</v>
      </c>
    </row>
    <row r="161" spans="1:16" x14ac:dyDescent="0.4">
      <c r="A161" s="46">
        <v>160</v>
      </c>
      <c r="B161" s="46">
        <v>1</v>
      </c>
      <c r="C161" s="46">
        <v>2</v>
      </c>
      <c r="N161" s="46">
        <v>160</v>
      </c>
      <c r="O161" s="46">
        <v>1</v>
      </c>
      <c r="P161" s="46">
        <v>2</v>
      </c>
    </row>
    <row r="162" spans="1:16" x14ac:dyDescent="0.4">
      <c r="A162" s="46">
        <v>161</v>
      </c>
      <c r="B162" s="46">
        <v>2</v>
      </c>
      <c r="C162" s="46">
        <v>2</v>
      </c>
      <c r="N162" s="46">
        <v>161</v>
      </c>
      <c r="O162" s="46">
        <v>2</v>
      </c>
      <c r="P162" s="46">
        <v>2</v>
      </c>
    </row>
    <row r="163" spans="1:16" x14ac:dyDescent="0.4">
      <c r="A163" s="46">
        <v>162</v>
      </c>
      <c r="B163" s="46">
        <v>1</v>
      </c>
      <c r="C163" s="46">
        <v>2</v>
      </c>
      <c r="N163" s="46">
        <v>162</v>
      </c>
      <c r="O163" s="46">
        <v>1</v>
      </c>
      <c r="P163" s="46">
        <v>2</v>
      </c>
    </row>
    <row r="164" spans="1:16" x14ac:dyDescent="0.4">
      <c r="A164" s="46">
        <v>163</v>
      </c>
      <c r="B164" s="46">
        <v>1</v>
      </c>
      <c r="C164" s="46">
        <v>1</v>
      </c>
      <c r="N164" s="46">
        <v>163</v>
      </c>
      <c r="O164" s="46">
        <v>1</v>
      </c>
      <c r="P164" s="46">
        <v>1</v>
      </c>
    </row>
    <row r="165" spans="1:16" x14ac:dyDescent="0.4">
      <c r="A165" s="46">
        <v>164</v>
      </c>
      <c r="B165" s="46">
        <v>4</v>
      </c>
      <c r="C165" s="46">
        <v>2</v>
      </c>
      <c r="N165" s="46">
        <v>164</v>
      </c>
      <c r="O165" s="46">
        <v>4</v>
      </c>
      <c r="P165" s="46">
        <v>2</v>
      </c>
    </row>
    <row r="166" spans="1:16" x14ac:dyDescent="0.4">
      <c r="A166" s="46">
        <v>165</v>
      </c>
      <c r="B166" s="46">
        <v>2</v>
      </c>
      <c r="C166" s="46">
        <v>2</v>
      </c>
      <c r="N166" s="46">
        <v>165</v>
      </c>
      <c r="O166" s="46">
        <v>2</v>
      </c>
      <c r="P166" s="46">
        <v>2</v>
      </c>
    </row>
    <row r="167" spans="1:16" x14ac:dyDescent="0.4">
      <c r="A167" s="46">
        <v>166</v>
      </c>
      <c r="B167" s="46">
        <v>5</v>
      </c>
      <c r="C167" s="46">
        <v>2</v>
      </c>
      <c r="N167" s="46">
        <v>166</v>
      </c>
      <c r="O167" s="46">
        <v>5</v>
      </c>
      <c r="P167" s="46">
        <v>2</v>
      </c>
    </row>
    <row r="168" spans="1:16" x14ac:dyDescent="0.4">
      <c r="A168" s="46">
        <v>167</v>
      </c>
      <c r="B168" s="46">
        <v>3</v>
      </c>
      <c r="C168" s="46">
        <v>1</v>
      </c>
      <c r="N168" s="46">
        <v>167</v>
      </c>
      <c r="O168" s="46">
        <v>3</v>
      </c>
      <c r="P168" s="46">
        <v>1</v>
      </c>
    </row>
    <row r="169" spans="1:16" x14ac:dyDescent="0.4">
      <c r="A169" s="46">
        <v>168</v>
      </c>
      <c r="B169" s="46">
        <v>3</v>
      </c>
      <c r="C169" s="46">
        <v>2</v>
      </c>
      <c r="N169" s="46">
        <v>168</v>
      </c>
      <c r="O169" s="46">
        <v>3</v>
      </c>
      <c r="P169" s="46">
        <v>2</v>
      </c>
    </row>
    <row r="170" spans="1:16" x14ac:dyDescent="0.4">
      <c r="A170" s="46">
        <v>169</v>
      </c>
      <c r="B170" s="46">
        <v>1</v>
      </c>
      <c r="C170" s="46">
        <v>2</v>
      </c>
      <c r="N170" s="46">
        <v>169</v>
      </c>
      <c r="O170" s="46">
        <v>1</v>
      </c>
      <c r="P170" s="46">
        <v>2</v>
      </c>
    </row>
    <row r="171" spans="1:16" x14ac:dyDescent="0.4">
      <c r="A171" s="46">
        <v>170</v>
      </c>
      <c r="B171" s="46">
        <v>1</v>
      </c>
      <c r="C171" s="46">
        <v>2</v>
      </c>
      <c r="N171" s="46">
        <v>170</v>
      </c>
      <c r="O171" s="46">
        <v>1</v>
      </c>
      <c r="P171" s="46">
        <v>2</v>
      </c>
    </row>
    <row r="172" spans="1:16" x14ac:dyDescent="0.4">
      <c r="A172" s="46">
        <v>171</v>
      </c>
      <c r="B172" s="46">
        <v>1</v>
      </c>
      <c r="C172" s="46">
        <v>2</v>
      </c>
      <c r="N172" s="46">
        <v>171</v>
      </c>
      <c r="O172" s="46">
        <v>1</v>
      </c>
      <c r="P172" s="46">
        <v>2</v>
      </c>
    </row>
    <row r="173" spans="1:16" x14ac:dyDescent="0.4">
      <c r="A173" s="46">
        <v>172</v>
      </c>
      <c r="B173" s="46">
        <v>1</v>
      </c>
      <c r="C173" s="46">
        <v>2</v>
      </c>
      <c r="N173" s="46">
        <v>172</v>
      </c>
      <c r="O173" s="46">
        <v>1</v>
      </c>
      <c r="P173" s="46">
        <v>2</v>
      </c>
    </row>
    <row r="174" spans="1:16" x14ac:dyDescent="0.4">
      <c r="A174" s="46">
        <v>173</v>
      </c>
      <c r="B174" s="46">
        <v>2</v>
      </c>
      <c r="C174" s="46">
        <v>1</v>
      </c>
      <c r="N174" s="46">
        <v>173</v>
      </c>
      <c r="O174" s="46">
        <v>2</v>
      </c>
      <c r="P174" s="46">
        <v>1</v>
      </c>
    </row>
    <row r="175" spans="1:16" x14ac:dyDescent="0.4">
      <c r="A175" s="46">
        <v>174</v>
      </c>
      <c r="B175" s="46">
        <v>1</v>
      </c>
      <c r="C175" s="46">
        <v>2</v>
      </c>
      <c r="N175" s="46">
        <v>174</v>
      </c>
      <c r="O175" s="46">
        <v>1</v>
      </c>
      <c r="P175" s="46">
        <v>2</v>
      </c>
    </row>
    <row r="176" spans="1:16" x14ac:dyDescent="0.4">
      <c r="A176" s="46">
        <v>175</v>
      </c>
      <c r="B176" s="46">
        <v>5</v>
      </c>
      <c r="C176" s="46">
        <v>1</v>
      </c>
      <c r="N176" s="46">
        <v>175</v>
      </c>
      <c r="O176" s="46">
        <v>5</v>
      </c>
      <c r="P176" s="46">
        <v>1</v>
      </c>
    </row>
    <row r="177" spans="1:16" x14ac:dyDescent="0.4">
      <c r="A177" s="46">
        <v>176</v>
      </c>
      <c r="B177" s="46">
        <v>1</v>
      </c>
      <c r="C177" s="46">
        <v>2</v>
      </c>
      <c r="N177" s="46">
        <v>176</v>
      </c>
      <c r="O177" s="46">
        <v>1</v>
      </c>
      <c r="P177" s="46">
        <v>2</v>
      </c>
    </row>
    <row r="178" spans="1:16" x14ac:dyDescent="0.4">
      <c r="A178" s="46">
        <v>177</v>
      </c>
      <c r="B178" s="46">
        <v>3</v>
      </c>
      <c r="C178" s="46">
        <v>1</v>
      </c>
      <c r="N178" s="46">
        <v>177</v>
      </c>
      <c r="O178" s="46">
        <v>3</v>
      </c>
      <c r="P178" s="46">
        <v>1</v>
      </c>
    </row>
    <row r="179" spans="1:16" x14ac:dyDescent="0.4">
      <c r="A179" s="46">
        <v>178</v>
      </c>
      <c r="B179" s="46">
        <v>2</v>
      </c>
      <c r="C179" s="46">
        <v>2</v>
      </c>
      <c r="N179" s="46">
        <v>178</v>
      </c>
      <c r="O179" s="46">
        <v>2</v>
      </c>
      <c r="P179" s="46">
        <v>2</v>
      </c>
    </row>
    <row r="180" spans="1:16" x14ac:dyDescent="0.4">
      <c r="A180" s="46">
        <v>179</v>
      </c>
      <c r="B180" s="46">
        <v>1</v>
      </c>
      <c r="C180" s="46">
        <v>1</v>
      </c>
      <c r="N180" s="46">
        <v>179</v>
      </c>
      <c r="O180" s="46">
        <v>1</v>
      </c>
      <c r="P180" s="46">
        <v>1</v>
      </c>
    </row>
    <row r="181" spans="1:16" x14ac:dyDescent="0.4">
      <c r="A181" s="46">
        <v>180</v>
      </c>
      <c r="B181" s="46">
        <v>2</v>
      </c>
      <c r="C181" s="46">
        <v>1</v>
      </c>
      <c r="N181" s="46">
        <v>180</v>
      </c>
      <c r="O181" s="46">
        <v>2</v>
      </c>
      <c r="P181" s="46">
        <v>1</v>
      </c>
    </row>
    <row r="182" spans="1:16" x14ac:dyDescent="0.4">
      <c r="A182" s="46">
        <v>181</v>
      </c>
      <c r="B182" s="46">
        <v>1</v>
      </c>
      <c r="C182" s="46">
        <v>1</v>
      </c>
      <c r="N182" s="46">
        <v>181</v>
      </c>
      <c r="O182" s="46">
        <v>1</v>
      </c>
      <c r="P182" s="46">
        <v>1</v>
      </c>
    </row>
    <row r="183" spans="1:16" x14ac:dyDescent="0.4">
      <c r="A183" s="46">
        <v>182</v>
      </c>
      <c r="B183" s="46">
        <v>3</v>
      </c>
      <c r="C183" s="46">
        <v>1</v>
      </c>
      <c r="N183" s="46">
        <v>182</v>
      </c>
      <c r="O183" s="46">
        <v>3</v>
      </c>
      <c r="P183" s="46">
        <v>1</v>
      </c>
    </row>
    <row r="184" spans="1:16" x14ac:dyDescent="0.4">
      <c r="A184" s="46">
        <v>183</v>
      </c>
      <c r="B184" s="46">
        <v>1</v>
      </c>
      <c r="C184" s="46">
        <v>2</v>
      </c>
      <c r="N184" s="46">
        <v>183</v>
      </c>
      <c r="O184" s="46">
        <v>1</v>
      </c>
      <c r="P184" s="46">
        <v>2</v>
      </c>
    </row>
    <row r="185" spans="1:16" x14ac:dyDescent="0.4">
      <c r="A185" s="46">
        <v>184</v>
      </c>
      <c r="B185" s="46">
        <v>5</v>
      </c>
      <c r="C185" s="46">
        <v>2</v>
      </c>
      <c r="N185" s="46">
        <v>184</v>
      </c>
      <c r="O185" s="46">
        <v>5</v>
      </c>
      <c r="P185" s="46">
        <v>2</v>
      </c>
    </row>
    <row r="186" spans="1:16" x14ac:dyDescent="0.4">
      <c r="A186" s="46">
        <v>185</v>
      </c>
      <c r="B186" s="46">
        <v>1</v>
      </c>
      <c r="C186" s="46">
        <v>2</v>
      </c>
      <c r="N186" s="46">
        <v>185</v>
      </c>
      <c r="O186" s="46">
        <v>1</v>
      </c>
      <c r="P186" s="46">
        <v>2</v>
      </c>
    </row>
    <row r="187" spans="1:16" x14ac:dyDescent="0.4">
      <c r="A187" s="46">
        <v>186</v>
      </c>
      <c r="B187" s="46">
        <v>1</v>
      </c>
      <c r="C187" s="46">
        <v>1</v>
      </c>
      <c r="N187" s="46">
        <v>186</v>
      </c>
      <c r="O187" s="46">
        <v>1</v>
      </c>
      <c r="P187" s="46">
        <v>1</v>
      </c>
    </row>
    <row r="188" spans="1:16" x14ac:dyDescent="0.4">
      <c r="A188" s="46">
        <v>187</v>
      </c>
      <c r="B188" s="46">
        <v>5</v>
      </c>
      <c r="C188" s="46">
        <v>1</v>
      </c>
      <c r="N188" s="46">
        <v>187</v>
      </c>
      <c r="O188" s="46">
        <v>5</v>
      </c>
      <c r="P188" s="46">
        <v>1</v>
      </c>
    </row>
    <row r="189" spans="1:16" x14ac:dyDescent="0.4">
      <c r="A189" s="46">
        <v>188</v>
      </c>
      <c r="B189" s="46">
        <v>1</v>
      </c>
      <c r="C189" s="46">
        <v>1</v>
      </c>
      <c r="N189" s="46">
        <v>188</v>
      </c>
      <c r="O189" s="46">
        <v>1</v>
      </c>
      <c r="P189" s="46">
        <v>1</v>
      </c>
    </row>
    <row r="190" spans="1:16" x14ac:dyDescent="0.4">
      <c r="A190" s="46">
        <v>189</v>
      </c>
      <c r="B190" s="46">
        <v>2</v>
      </c>
      <c r="C190" s="46">
        <v>1</v>
      </c>
      <c r="N190" s="46">
        <v>189</v>
      </c>
      <c r="O190" s="46">
        <v>2</v>
      </c>
      <c r="P190" s="46">
        <v>1</v>
      </c>
    </row>
    <row r="191" spans="1:16" x14ac:dyDescent="0.4">
      <c r="A191" s="46">
        <v>190</v>
      </c>
      <c r="B191" s="46">
        <v>1</v>
      </c>
      <c r="C191" s="46">
        <v>1</v>
      </c>
      <c r="N191" s="46">
        <v>190</v>
      </c>
      <c r="O191" s="46">
        <v>1</v>
      </c>
      <c r="P191" s="46">
        <v>1</v>
      </c>
    </row>
    <row r="192" spans="1:16" x14ac:dyDescent="0.4">
      <c r="A192" s="46">
        <v>191</v>
      </c>
      <c r="B192" s="46">
        <v>1</v>
      </c>
      <c r="C192" s="46">
        <v>2</v>
      </c>
      <c r="N192" s="46">
        <v>191</v>
      </c>
      <c r="O192" s="46">
        <v>1</v>
      </c>
      <c r="P192" s="46">
        <v>2</v>
      </c>
    </row>
    <row r="193" spans="1:16" x14ac:dyDescent="0.4">
      <c r="A193" s="46">
        <v>192</v>
      </c>
      <c r="B193" s="46">
        <v>2</v>
      </c>
      <c r="C193" s="46">
        <v>1</v>
      </c>
      <c r="N193" s="46">
        <v>192</v>
      </c>
      <c r="O193" s="46">
        <v>2</v>
      </c>
      <c r="P193" s="46">
        <v>1</v>
      </c>
    </row>
    <row r="194" spans="1:16" x14ac:dyDescent="0.4">
      <c r="A194" s="46">
        <v>193</v>
      </c>
      <c r="B194" s="46">
        <v>1</v>
      </c>
      <c r="C194" s="46">
        <v>2</v>
      </c>
      <c r="N194" s="46">
        <v>193</v>
      </c>
      <c r="O194" s="46">
        <v>1</v>
      </c>
      <c r="P194" s="46">
        <v>2</v>
      </c>
    </row>
    <row r="195" spans="1:16" x14ac:dyDescent="0.4">
      <c r="A195" s="46">
        <v>194</v>
      </c>
      <c r="B195" s="46">
        <v>1</v>
      </c>
      <c r="C195" s="46">
        <v>1</v>
      </c>
      <c r="N195" s="46">
        <v>194</v>
      </c>
      <c r="O195" s="46">
        <v>1</v>
      </c>
      <c r="P195" s="46">
        <v>1</v>
      </c>
    </row>
    <row r="196" spans="1:16" x14ac:dyDescent="0.4">
      <c r="A196" s="46">
        <v>195</v>
      </c>
      <c r="B196" s="46">
        <v>1</v>
      </c>
      <c r="C196" s="46">
        <v>1</v>
      </c>
      <c r="N196" s="46">
        <v>195</v>
      </c>
      <c r="O196" s="46">
        <v>1</v>
      </c>
      <c r="P196" s="46">
        <v>1</v>
      </c>
    </row>
    <row r="197" spans="1:16" x14ac:dyDescent="0.4">
      <c r="A197" s="46">
        <v>196</v>
      </c>
      <c r="B197" s="46">
        <v>3</v>
      </c>
      <c r="C197" s="46">
        <v>2</v>
      </c>
      <c r="N197" s="46">
        <v>196</v>
      </c>
      <c r="O197" s="46">
        <v>3</v>
      </c>
      <c r="P197" s="46">
        <v>2</v>
      </c>
    </row>
    <row r="198" spans="1:16" x14ac:dyDescent="0.4">
      <c r="A198" s="46">
        <v>197</v>
      </c>
      <c r="B198" s="46">
        <v>4</v>
      </c>
      <c r="C198" s="46">
        <v>1</v>
      </c>
      <c r="N198" s="46">
        <v>197</v>
      </c>
      <c r="O198" s="46">
        <v>4</v>
      </c>
      <c r="P198" s="46">
        <v>1</v>
      </c>
    </row>
    <row r="199" spans="1:16" x14ac:dyDescent="0.4">
      <c r="A199" s="46">
        <v>198</v>
      </c>
      <c r="B199" s="46">
        <v>1</v>
      </c>
      <c r="C199" s="46">
        <v>1</v>
      </c>
      <c r="N199" s="46">
        <v>198</v>
      </c>
      <c r="O199" s="46">
        <v>1</v>
      </c>
      <c r="P199" s="46">
        <v>1</v>
      </c>
    </row>
    <row r="200" spans="1:16" x14ac:dyDescent="0.4">
      <c r="A200" s="46">
        <v>199</v>
      </c>
      <c r="B200" s="46">
        <v>3</v>
      </c>
      <c r="C200" s="46">
        <v>2</v>
      </c>
      <c r="N200" s="46">
        <v>199</v>
      </c>
      <c r="O200" s="46">
        <v>3</v>
      </c>
      <c r="P200" s="46">
        <v>2</v>
      </c>
    </row>
    <row r="201" spans="1:16" x14ac:dyDescent="0.4">
      <c r="A201" s="46">
        <v>200</v>
      </c>
      <c r="B201" s="46">
        <v>3</v>
      </c>
      <c r="C201" s="46">
        <v>2</v>
      </c>
      <c r="N201" s="46">
        <v>200</v>
      </c>
      <c r="O201" s="46">
        <v>3</v>
      </c>
      <c r="P201" s="46">
        <v>2</v>
      </c>
    </row>
  </sheetData>
  <phoneticPr fontId="2" type="noConversion"/>
  <pageMargins left="0.7" right="0.7" top="0.75" bottom="0.75" header="0.3" footer="0.3"/>
  <pageSetup paperSize="9" orientation="portrait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0"/>
  <sheetViews>
    <sheetView workbookViewId="0">
      <selection activeCell="A8" sqref="A8"/>
    </sheetView>
  </sheetViews>
  <sheetFormatPr defaultColWidth="9" defaultRowHeight="16.75" x14ac:dyDescent="0.45"/>
  <cols>
    <col min="1" max="1" width="9.5" style="2" bestFit="1" customWidth="1"/>
    <col min="2" max="2" width="7.5" style="2" bestFit="1" customWidth="1"/>
    <col min="3" max="3" width="6.2109375" style="2" bestFit="1" customWidth="1"/>
    <col min="4" max="5" width="9" style="2"/>
    <col min="6" max="6" width="9.5" style="2" bestFit="1" customWidth="1"/>
    <col min="7" max="7" width="7.5" style="2" bestFit="1" customWidth="1"/>
    <col min="8" max="16384" width="9" style="2"/>
  </cols>
  <sheetData>
    <row r="1" spans="1:7" x14ac:dyDescent="0.45">
      <c r="A1" s="4" t="s">
        <v>86</v>
      </c>
      <c r="B1" s="1" t="s">
        <v>87</v>
      </c>
      <c r="F1" s="4" t="s">
        <v>86</v>
      </c>
      <c r="G1" s="1" t="s">
        <v>87</v>
      </c>
    </row>
    <row r="2" spans="1:7" x14ac:dyDescent="0.45">
      <c r="A2" s="2" t="s">
        <v>1106</v>
      </c>
      <c r="B2" s="2">
        <v>70</v>
      </c>
      <c r="F2" s="2" t="s">
        <v>1106</v>
      </c>
      <c r="G2" s="2">
        <v>70</v>
      </c>
    </row>
    <row r="3" spans="1:7" x14ac:dyDescent="0.45">
      <c r="A3" s="2" t="s">
        <v>1107</v>
      </c>
      <c r="B3" s="2">
        <v>89</v>
      </c>
      <c r="F3" s="2" t="s">
        <v>1107</v>
      </c>
      <c r="G3" s="2">
        <v>89</v>
      </c>
    </row>
    <row r="4" spans="1:7" x14ac:dyDescent="0.45">
      <c r="A4" s="2" t="s">
        <v>1108</v>
      </c>
      <c r="F4" s="2" t="s">
        <v>1108</v>
      </c>
    </row>
    <row r="5" spans="1:7" x14ac:dyDescent="0.45">
      <c r="A5" s="2" t="s">
        <v>1109</v>
      </c>
      <c r="B5" s="2">
        <v>82</v>
      </c>
      <c r="F5" s="2" t="s">
        <v>1109</v>
      </c>
      <c r="G5" s="2">
        <v>82</v>
      </c>
    </row>
    <row r="6" spans="1:7" x14ac:dyDescent="0.45">
      <c r="A6" s="2" t="s">
        <v>1110</v>
      </c>
      <c r="F6" s="2" t="s">
        <v>1110</v>
      </c>
    </row>
    <row r="7" spans="1:7" x14ac:dyDescent="0.45">
      <c r="A7" s="2" t="s">
        <v>1111</v>
      </c>
      <c r="B7" s="2">
        <v>87</v>
      </c>
      <c r="F7" s="2" t="s">
        <v>1111</v>
      </c>
      <c r="G7" s="2">
        <v>87</v>
      </c>
    </row>
    <row r="8" spans="1:7" x14ac:dyDescent="0.45">
      <c r="A8" s="2" t="s">
        <v>1112</v>
      </c>
      <c r="B8" s="2">
        <v>68</v>
      </c>
      <c r="F8" s="2" t="s">
        <v>1112</v>
      </c>
      <c r="G8" s="2">
        <v>68</v>
      </c>
    </row>
    <row r="10" spans="1:7" x14ac:dyDescent="0.45">
      <c r="A10" s="4" t="s">
        <v>153</v>
      </c>
      <c r="B10" s="2">
        <f>COUNTBLANK(B2:B8)</f>
        <v>2</v>
      </c>
      <c r="F10" s="4" t="s">
        <v>153</v>
      </c>
    </row>
  </sheetData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62</vt:i4>
      </vt:variant>
    </vt:vector>
  </HeadingPairs>
  <TitlesOfParts>
    <vt:vector size="62" baseType="lpstr">
      <vt:lpstr>summary</vt:lpstr>
      <vt:lpstr>statistic</vt:lpstr>
      <vt:lpstr>統計函數</vt:lpstr>
      <vt:lpstr>常用統計函數</vt:lpstr>
      <vt:lpstr> 筆數</vt:lpstr>
      <vt:lpstr>分組筆數</vt:lpstr>
      <vt:lpstr>成績</vt:lpstr>
      <vt:lpstr>便利商店次數分配1</vt:lpstr>
      <vt:lpstr>COUNTBLANK</vt:lpstr>
      <vt:lpstr>分組加總</vt:lpstr>
      <vt:lpstr>分組均數</vt:lpstr>
      <vt:lpstr>不同性別之運動時間均數</vt:lpstr>
      <vt:lpstr>均數1</vt:lpstr>
      <vt:lpstr>均數2</vt:lpstr>
      <vt:lpstr>均數3</vt:lpstr>
      <vt:lpstr>極大值</vt:lpstr>
      <vt:lpstr>極小值</vt:lpstr>
      <vt:lpstr>生產</vt:lpstr>
      <vt:lpstr>體操</vt:lpstr>
      <vt:lpstr>平均絕對差</vt:lpstr>
      <vt:lpstr>標準差</vt:lpstr>
      <vt:lpstr>變異數</vt:lpstr>
      <vt:lpstr>排名次</vt:lpstr>
      <vt:lpstr>排名</vt:lpstr>
      <vt:lpstr>高球名次</vt:lpstr>
      <vt:lpstr>同分同等級</vt:lpstr>
      <vt:lpstr>平均等級</vt:lpstr>
      <vt:lpstr>便利商店次數分配2</vt:lpstr>
      <vt:lpstr>次數分配 1</vt:lpstr>
      <vt:lpstr>次數分配 2</vt:lpstr>
      <vt:lpstr>分組次數分配</vt:lpstr>
      <vt:lpstr>成績次數分配</vt:lpstr>
      <vt:lpstr>字串次數分配</vt:lpstr>
      <vt:lpstr>累計百分比</vt:lpstr>
      <vt:lpstr>教育程度次數分配直方圖</vt:lpstr>
      <vt:lpstr>教育程度次數分配直方圖-練習</vt:lpstr>
      <vt:lpstr>所得分組次數分配與直方圖</vt:lpstr>
      <vt:lpstr>所得分組次數分配與直方圖-練習</vt:lpstr>
      <vt:lpstr>眾數</vt:lpstr>
      <vt:lpstr>餐飲科主修類別</vt:lpstr>
      <vt:lpstr>中位數</vt:lpstr>
      <vt:lpstr>中位數較不受極端值影響</vt:lpstr>
      <vt:lpstr>注重順序之中位數</vt:lpstr>
      <vt:lpstr>四分位數</vt:lpstr>
      <vt:lpstr>成績之百分位數</vt:lpstr>
      <vt:lpstr>運動時間之百分位數</vt:lpstr>
      <vt:lpstr>偏態</vt:lpstr>
      <vt:lpstr>偏態-練習</vt:lpstr>
      <vt:lpstr>峰度</vt:lpstr>
      <vt:lpstr>峰度-練習</vt:lpstr>
      <vt:lpstr>TRIMMEAN</vt:lpstr>
      <vt:lpstr>體操平均成績</vt:lpstr>
      <vt:lpstr>LARGE</vt:lpstr>
      <vt:lpstr>SMALL</vt:lpstr>
      <vt:lpstr>取五次較高成績</vt:lpstr>
      <vt:lpstr>敘述統計1</vt:lpstr>
      <vt:lpstr>敘述統計2</vt:lpstr>
      <vt:lpstr>一週飲料花費之敘述統計</vt:lpstr>
      <vt:lpstr>SUMSQ</vt:lpstr>
      <vt:lpstr>SUBTOTAL</vt:lpstr>
      <vt:lpstr>SUBTOTAL-練習</vt:lpstr>
      <vt:lpstr>工作表8</vt:lpstr>
    </vt:vector>
  </TitlesOfParts>
  <Company>NTPU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</dc:creator>
  <cp:lastModifiedBy>SL</cp:lastModifiedBy>
  <dcterms:created xsi:type="dcterms:W3CDTF">2006-11-30T16:22:48Z</dcterms:created>
  <dcterms:modified xsi:type="dcterms:W3CDTF">2023-05-09T02:13:02Z</dcterms:modified>
</cp:coreProperties>
</file>