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\excelfun2019\"/>
    </mc:Choice>
  </mc:AlternateContent>
  <xr:revisionPtr revIDLastSave="0" documentId="13_ncr:40009_{3278A6C5-0484-4D68-9153-0A24A29C23A1}" xr6:coauthVersionLast="36" xr6:coauthVersionMax="36" xr10:uidLastSave="{00000000-0000-0000-0000-000000000000}"/>
  <bookViews>
    <workbookView xWindow="120" yWindow="60" windowWidth="10575" windowHeight="5685" tabRatio="819"/>
  </bookViews>
  <sheets>
    <sheet name="數學函數" sheetId="98" r:id="rId1"/>
    <sheet name="求整數int" sheetId="1" r:id="rId2"/>
    <sheet name="求餘數" sheetId="4" r:id="rId3"/>
    <sheet name="國際電話" sheetId="6" r:id="rId4"/>
    <sheet name="薪水" sheetId="8" r:id="rId5"/>
    <sheet name="零錢" sheetId="10" r:id="rId6"/>
    <sheet name="四捨五入" sheetId="11" r:id="rId7"/>
    <sheet name="無條件進位" sheetId="18" r:id="rId8"/>
    <sheet name="捨位" sheetId="23" r:id="rId9"/>
    <sheet name="TRUNC捨位" sheetId="27" r:id="rId10"/>
    <sheet name="與固定小數位之差異" sheetId="13" r:id="rId11"/>
    <sheet name="支票" sheetId="16" r:id="rId12"/>
    <sheet name="國際電話二" sheetId="21" r:id="rId13"/>
    <sheet name="停車費" sheetId="19" r:id="rId14"/>
    <sheet name="計程車費" sheetId="25" r:id="rId15"/>
    <sheet name="乘積" sheetId="29" r:id="rId16"/>
    <sheet name="金額" sheetId="31" r:id="rId17"/>
    <sheet name="平方根" sheetId="33" r:id="rId18"/>
    <sheet name="加分" sheetId="35" r:id="rId19"/>
    <sheet name="乘冪" sheetId="36" r:id="rId20"/>
    <sheet name="開y方" sheetId="38" r:id="rId21"/>
    <sheet name="絕對值" sheetId="39" r:id="rId22"/>
    <sheet name="賺賠" sheetId="41" r:id="rId23"/>
    <sheet name="圓周率" sheetId="42" r:id="rId24"/>
    <sheet name="亂數1" sheetId="44" r:id="rId25"/>
    <sheet name="隨機抽樣1" sheetId="46" r:id="rId26"/>
    <sheet name="隨機抽樣2" sheetId="48" r:id="rId27"/>
    <sheet name="模擬預測" sheetId="50" r:id="rId28"/>
    <sheet name="亂數2" sheetId="52" r:id="rId29"/>
    <sheet name="大樂透" sheetId="54" r:id="rId30"/>
    <sheet name="CEILING,FLOOR" sheetId="55" r:id="rId31"/>
    <sheet name="MROUND" sheetId="59" r:id="rId32"/>
    <sheet name="EVEN,ODD" sheetId="61" r:id="rId33"/>
    <sheet name="GCD" sheetId="65" r:id="rId34"/>
    <sheet name="分組" sheetId="67" r:id="rId35"/>
    <sheet name="LCM" sheetId="69" r:id="rId36"/>
    <sheet name="求某數" sheetId="71" r:id="rId37"/>
    <sheet name="階乘" sheetId="73" r:id="rId38"/>
    <sheet name="排列" sheetId="75" r:id="rId39"/>
    <sheet name="雙階乘" sheetId="96" r:id="rId40"/>
    <sheet name="組合" sheetId="77" r:id="rId41"/>
    <sheet name="包牌" sheetId="79" r:id="rId42"/>
    <sheet name="羅馬字" sheetId="81" r:id="rId43"/>
    <sheet name="EXP" sheetId="83" r:id="rId44"/>
    <sheet name="LN" sheetId="85" r:id="rId45"/>
    <sheet name="LOG" sheetId="86" r:id="rId46"/>
    <sheet name="LOG10" sheetId="87" r:id="rId47"/>
    <sheet name="三角" sheetId="88" r:id="rId48"/>
    <sheet name="反三角" sheetId="89" r:id="rId49"/>
  </sheets>
  <definedNames>
    <definedName name="_xlnm.Print_Titles" localSheetId="0">數學函數!$1:$1</definedName>
  </definedNames>
  <calcPr calcId="191029" fullCalcOnLoad="1"/>
</workbook>
</file>

<file path=xl/calcChain.xml><?xml version="1.0" encoding="utf-8"?>
<calcChain xmlns="http://schemas.openxmlformats.org/spreadsheetml/2006/main">
  <c r="L2" i="1" l="1"/>
  <c r="A3" i="54"/>
  <c r="A4" i="54"/>
  <c r="A5" i="54"/>
  <c r="A6" i="54"/>
  <c r="A7" i="54"/>
  <c r="A2" i="54"/>
  <c r="A3" i="41"/>
  <c r="D17" i="98"/>
  <c r="D18" i="98"/>
  <c r="C32" i="98"/>
  <c r="C33" i="98"/>
  <c r="D36" i="98"/>
  <c r="J7" i="10"/>
  <c r="B3" i="16"/>
  <c r="B14" i="31"/>
  <c r="B16" i="31"/>
  <c r="D2" i="35"/>
  <c r="B5" i="50"/>
  <c r="B6" i="50" s="1"/>
  <c r="F2" i="61"/>
  <c r="F3" i="61"/>
  <c r="F4" i="61"/>
  <c r="F5" i="61"/>
  <c r="D4" i="55"/>
  <c r="D5" i="55"/>
  <c r="D3" i="55"/>
  <c r="H3" i="10"/>
  <c r="J3" i="10" s="1"/>
  <c r="I3" i="10"/>
  <c r="H4" i="10"/>
  <c r="J4" i="10" s="1"/>
  <c r="K4" i="10" s="1"/>
  <c r="I4" i="10"/>
  <c r="H5" i="10"/>
  <c r="J5" i="10" s="1"/>
  <c r="K5" i="10" s="1"/>
  <c r="I5" i="10"/>
  <c r="H6" i="10"/>
  <c r="J6" i="10" s="1"/>
  <c r="I6" i="10"/>
  <c r="I8" i="10" s="1"/>
  <c r="H7" i="10"/>
  <c r="I7" i="10"/>
  <c r="K7" i="10"/>
  <c r="C25" i="1"/>
  <c r="C24" i="1"/>
  <c r="E20" i="21"/>
  <c r="D20" i="21"/>
  <c r="D19" i="21"/>
  <c r="E19" i="21" s="1"/>
  <c r="C20" i="21"/>
  <c r="C19" i="21"/>
  <c r="C3" i="10"/>
  <c r="D3" i="10"/>
  <c r="E3" i="10"/>
  <c r="F3" i="10"/>
  <c r="F8" i="10" s="1"/>
  <c r="L3" i="10"/>
  <c r="H8" i="10"/>
  <c r="G3" i="10"/>
  <c r="G8" i="10" s="1"/>
  <c r="G4" i="10"/>
  <c r="G5" i="10"/>
  <c r="G6" i="10"/>
  <c r="G7" i="10"/>
  <c r="F4" i="10"/>
  <c r="F5" i="10"/>
  <c r="F6" i="10"/>
  <c r="F7" i="10"/>
  <c r="E4" i="10"/>
  <c r="E8" i="10" s="1"/>
  <c r="E5" i="10"/>
  <c r="E6" i="10"/>
  <c r="E7" i="10"/>
  <c r="D4" i="10"/>
  <c r="D5" i="10"/>
  <c r="D6" i="10"/>
  <c r="D8" i="10" s="1"/>
  <c r="D7" i="10"/>
  <c r="C4" i="10"/>
  <c r="C8" i="10" s="1"/>
  <c r="C5" i="10"/>
  <c r="C6" i="10"/>
  <c r="C7" i="10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C27" i="1"/>
  <c r="C21" i="1"/>
  <c r="C22" i="1"/>
  <c r="C19" i="1"/>
  <c r="C18" i="1"/>
  <c r="F2" i="21"/>
  <c r="F3" i="21"/>
  <c r="G3" i="21" s="1"/>
  <c r="F4" i="21"/>
  <c r="G4" i="21" s="1"/>
  <c r="F5" i="21"/>
  <c r="F6" i="21"/>
  <c r="F7" i="21"/>
  <c r="B11" i="11"/>
  <c r="B14" i="11"/>
  <c r="B13" i="11"/>
  <c r="B12" i="11"/>
  <c r="B2" i="6"/>
  <c r="C2" i="6" s="1"/>
  <c r="D2" i="6" s="1"/>
  <c r="B2" i="96"/>
  <c r="B5" i="96"/>
  <c r="B3" i="96"/>
  <c r="B4" i="96"/>
  <c r="B2" i="81"/>
  <c r="C8" i="83"/>
  <c r="D2" i="69"/>
  <c r="D1" i="65"/>
  <c r="C2" i="59"/>
  <c r="C3" i="55"/>
  <c r="A8" i="48"/>
  <c r="B5" i="42"/>
  <c r="B16" i="89"/>
  <c r="C16" i="89" s="1"/>
  <c r="B15" i="89"/>
  <c r="C15" i="89"/>
  <c r="B14" i="89"/>
  <c r="C14" i="89"/>
  <c r="B13" i="89"/>
  <c r="C13" i="89"/>
  <c r="B12" i="89"/>
  <c r="C12" i="89"/>
  <c r="B11" i="89"/>
  <c r="C11" i="89"/>
  <c r="F8" i="89"/>
  <c r="G8" i="89" s="1"/>
  <c r="B8" i="89"/>
  <c r="C8" i="89"/>
  <c r="F7" i="89"/>
  <c r="G7" i="89"/>
  <c r="B7" i="89"/>
  <c r="C7" i="89" s="1"/>
  <c r="F6" i="89"/>
  <c r="G6" i="89"/>
  <c r="B6" i="89"/>
  <c r="C6" i="89"/>
  <c r="F5" i="89"/>
  <c r="G5" i="89" s="1"/>
  <c r="B5" i="89"/>
  <c r="C5" i="89"/>
  <c r="F4" i="89"/>
  <c r="G4" i="89"/>
  <c r="B4" i="89"/>
  <c r="C4" i="89" s="1"/>
  <c r="F3" i="89"/>
  <c r="G3" i="89"/>
  <c r="B3" i="89"/>
  <c r="C3" i="89"/>
  <c r="F2" i="89"/>
  <c r="G2" i="89" s="1"/>
  <c r="B2" i="89"/>
  <c r="C2" i="89"/>
  <c r="B7" i="88"/>
  <c r="D7" i="88"/>
  <c r="B6" i="88"/>
  <c r="D6" i="88" s="1"/>
  <c r="B5" i="88"/>
  <c r="D5" i="88"/>
  <c r="B4" i="88"/>
  <c r="D4" i="88"/>
  <c r="B3" i="88"/>
  <c r="D3" i="88" s="1"/>
  <c r="B2" i="88"/>
  <c r="D2" i="88"/>
  <c r="B7" i="87"/>
  <c r="B6" i="87"/>
  <c r="B5" i="87"/>
  <c r="B4" i="87"/>
  <c r="B3" i="87"/>
  <c r="B2" i="87"/>
  <c r="C3" i="86"/>
  <c r="C2" i="86"/>
  <c r="B4" i="85"/>
  <c r="A4" i="85"/>
  <c r="B3" i="85"/>
  <c r="B2" i="85"/>
  <c r="C14" i="83"/>
  <c r="C13" i="83"/>
  <c r="C12" i="83"/>
  <c r="C11" i="83"/>
  <c r="C10" i="83"/>
  <c r="C9" i="83"/>
  <c r="B8" i="83"/>
  <c r="B4" i="83"/>
  <c r="B3" i="83"/>
  <c r="B2" i="83"/>
  <c r="B7" i="81"/>
  <c r="B6" i="81"/>
  <c r="B5" i="81"/>
  <c r="B4" i="81"/>
  <c r="B3" i="81"/>
  <c r="C10" i="79"/>
  <c r="E10" i="79" s="1"/>
  <c r="C9" i="79"/>
  <c r="E9" i="79" s="1"/>
  <c r="C8" i="79"/>
  <c r="E8" i="79" s="1"/>
  <c r="C7" i="79"/>
  <c r="E7" i="79" s="1"/>
  <c r="C6" i="79"/>
  <c r="E6" i="79"/>
  <c r="C5" i="79"/>
  <c r="E5" i="79" s="1"/>
  <c r="C4" i="79"/>
  <c r="E4" i="79" s="1"/>
  <c r="C3" i="79"/>
  <c r="E3" i="79" s="1"/>
  <c r="C2" i="79"/>
  <c r="E2" i="79" s="1"/>
  <c r="C2" i="77"/>
  <c r="C2" i="75"/>
  <c r="B4" i="73"/>
  <c r="B3" i="73"/>
  <c r="B2" i="73"/>
  <c r="B9" i="71"/>
  <c r="B8" i="71"/>
  <c r="B7" i="71"/>
  <c r="D2" i="71"/>
  <c r="E2" i="71" s="1"/>
  <c r="D4" i="69"/>
  <c r="D3" i="69"/>
  <c r="D2" i="67"/>
  <c r="C2" i="67"/>
  <c r="D3" i="65"/>
  <c r="D2" i="65"/>
  <c r="B5" i="61"/>
  <c r="B4" i="61"/>
  <c r="B3" i="61"/>
  <c r="B2" i="61"/>
  <c r="C3" i="59"/>
  <c r="C5" i="55"/>
  <c r="C4" i="55"/>
  <c r="E17" i="52"/>
  <c r="D17" i="52"/>
  <c r="C17" i="52"/>
  <c r="B17" i="52"/>
  <c r="A17" i="52"/>
  <c r="E16" i="52"/>
  <c r="D16" i="52"/>
  <c r="C16" i="52"/>
  <c r="B16" i="52"/>
  <c r="A16" i="52"/>
  <c r="E15" i="52"/>
  <c r="D15" i="52"/>
  <c r="C15" i="52"/>
  <c r="B15" i="52"/>
  <c r="A15" i="52"/>
  <c r="E14" i="52"/>
  <c r="D14" i="52"/>
  <c r="C14" i="52"/>
  <c r="B14" i="52"/>
  <c r="A14" i="52"/>
  <c r="E13" i="52"/>
  <c r="D13" i="52"/>
  <c r="C13" i="52"/>
  <c r="B13" i="52"/>
  <c r="A13" i="52"/>
  <c r="E12" i="52"/>
  <c r="D12" i="52"/>
  <c r="C12" i="52"/>
  <c r="B12" i="52"/>
  <c r="A12" i="52"/>
  <c r="E11" i="52"/>
  <c r="D11" i="52"/>
  <c r="C11" i="52"/>
  <c r="B11" i="52"/>
  <c r="A11" i="52"/>
  <c r="E10" i="52"/>
  <c r="D10" i="52"/>
  <c r="C10" i="52"/>
  <c r="B10" i="52"/>
  <c r="A10" i="52"/>
  <c r="E9" i="52"/>
  <c r="D9" i="52"/>
  <c r="C9" i="52"/>
  <c r="B9" i="52"/>
  <c r="A9" i="52"/>
  <c r="E8" i="52"/>
  <c r="D8" i="52"/>
  <c r="C8" i="52"/>
  <c r="B8" i="52"/>
  <c r="A8" i="52"/>
  <c r="E4" i="52"/>
  <c r="D4" i="52"/>
  <c r="C4" i="52"/>
  <c r="B4" i="52"/>
  <c r="A4" i="52"/>
  <c r="E3" i="52"/>
  <c r="D3" i="52"/>
  <c r="C3" i="52"/>
  <c r="B3" i="52"/>
  <c r="A3" i="52"/>
  <c r="C3" i="50"/>
  <c r="E17" i="48"/>
  <c r="D17" i="48"/>
  <c r="C17" i="48"/>
  <c r="B17" i="48"/>
  <c r="A17" i="48"/>
  <c r="E16" i="48"/>
  <c r="D16" i="48"/>
  <c r="C16" i="48"/>
  <c r="B16" i="48"/>
  <c r="A16" i="48"/>
  <c r="E15" i="48"/>
  <c r="D15" i="48"/>
  <c r="C15" i="48"/>
  <c r="B15" i="48"/>
  <c r="A15" i="48"/>
  <c r="E14" i="48"/>
  <c r="D14" i="48"/>
  <c r="C14" i="48"/>
  <c r="B14" i="48"/>
  <c r="A14" i="48"/>
  <c r="E13" i="48"/>
  <c r="D13" i="48"/>
  <c r="C13" i="48"/>
  <c r="B13" i="48"/>
  <c r="A13" i="48"/>
  <c r="E12" i="48"/>
  <c r="D12" i="48"/>
  <c r="C12" i="48"/>
  <c r="B12" i="48"/>
  <c r="A12" i="48"/>
  <c r="E11" i="48"/>
  <c r="D11" i="48"/>
  <c r="C11" i="48"/>
  <c r="B11" i="48"/>
  <c r="A11" i="48"/>
  <c r="E10" i="48"/>
  <c r="D10" i="48"/>
  <c r="C10" i="48"/>
  <c r="B10" i="48"/>
  <c r="A10" i="48"/>
  <c r="E9" i="48"/>
  <c r="D9" i="48"/>
  <c r="C9" i="48"/>
  <c r="B9" i="48"/>
  <c r="A9" i="48"/>
  <c r="E8" i="48"/>
  <c r="D8" i="48"/>
  <c r="C8" i="48"/>
  <c r="B8" i="48"/>
  <c r="E4" i="48"/>
  <c r="D4" i="48"/>
  <c r="C4" i="48"/>
  <c r="B4" i="48"/>
  <c r="A4" i="48"/>
  <c r="E3" i="48"/>
  <c r="D3" i="48"/>
  <c r="C3" i="48"/>
  <c r="B3" i="48"/>
  <c r="A3" i="48"/>
  <c r="E4" i="46"/>
  <c r="D4" i="46"/>
  <c r="C4" i="46"/>
  <c r="B4" i="46"/>
  <c r="A4" i="46"/>
  <c r="E3" i="46"/>
  <c r="D3" i="46"/>
  <c r="C3" i="46"/>
  <c r="B3" i="46"/>
  <c r="A3" i="46"/>
  <c r="E2" i="46"/>
  <c r="D2" i="46"/>
  <c r="C2" i="46"/>
  <c r="B2" i="46"/>
  <c r="A2" i="46"/>
  <c r="E7" i="44"/>
  <c r="D7" i="44"/>
  <c r="C7" i="44"/>
  <c r="B7" i="44"/>
  <c r="A7" i="44"/>
  <c r="E6" i="44"/>
  <c r="D6" i="44"/>
  <c r="C6" i="44"/>
  <c r="B6" i="44"/>
  <c r="A6" i="44"/>
  <c r="E5" i="44"/>
  <c r="D5" i="44"/>
  <c r="C5" i="44"/>
  <c r="B5" i="44"/>
  <c r="A5" i="44"/>
  <c r="E4" i="44"/>
  <c r="D4" i="44"/>
  <c r="C4" i="44"/>
  <c r="B4" i="44"/>
  <c r="A4" i="44"/>
  <c r="E3" i="44"/>
  <c r="D3" i="44"/>
  <c r="C3" i="44"/>
  <c r="B3" i="44"/>
  <c r="A3" i="44"/>
  <c r="E2" i="44"/>
  <c r="D2" i="44"/>
  <c r="C2" i="44"/>
  <c r="B2" i="44"/>
  <c r="A2" i="44"/>
  <c r="B6" i="42"/>
  <c r="B1" i="42"/>
  <c r="B3" i="41"/>
  <c r="C7" i="39"/>
  <c r="C6" i="39"/>
  <c r="C5" i="39"/>
  <c r="C4" i="39"/>
  <c r="C3" i="39"/>
  <c r="C2" i="39"/>
  <c r="C3" i="36"/>
  <c r="C2" i="36"/>
  <c r="C6" i="33"/>
  <c r="B2" i="33"/>
  <c r="D7" i="31"/>
  <c r="D6" i="31"/>
  <c r="D5" i="31"/>
  <c r="D4" i="31"/>
  <c r="D3" i="31"/>
  <c r="D2" i="31"/>
  <c r="B4" i="29"/>
  <c r="B3" i="29"/>
  <c r="A2" i="27"/>
  <c r="A1" i="27"/>
  <c r="B6" i="25"/>
  <c r="B5" i="25"/>
  <c r="B4" i="25"/>
  <c r="B3" i="25"/>
  <c r="B2" i="25"/>
  <c r="A5" i="23"/>
  <c r="A4" i="23"/>
  <c r="A2" i="23"/>
  <c r="C7" i="21"/>
  <c r="D7" i="21" s="1"/>
  <c r="E7" i="21" s="1"/>
  <c r="C6" i="21"/>
  <c r="D6" i="21" s="1"/>
  <c r="E6" i="21" s="1"/>
  <c r="G6" i="21" s="1"/>
  <c r="C5" i="21"/>
  <c r="D5" i="21" s="1"/>
  <c r="E5" i="21" s="1"/>
  <c r="C4" i="21"/>
  <c r="D4" i="21" s="1"/>
  <c r="E4" i="21" s="1"/>
  <c r="C3" i="21"/>
  <c r="D3" i="21" s="1"/>
  <c r="E3" i="21" s="1"/>
  <c r="C2" i="21"/>
  <c r="D2" i="21" s="1"/>
  <c r="E2" i="21" s="1"/>
  <c r="G2" i="21" s="1"/>
  <c r="C5" i="19"/>
  <c r="D5" i="19"/>
  <c r="E5" i="19"/>
  <c r="F5" i="19" s="1"/>
  <c r="C4" i="19"/>
  <c r="H4" i="19" s="1"/>
  <c r="C3" i="19"/>
  <c r="D3" i="19" s="1"/>
  <c r="E3" i="19" s="1"/>
  <c r="F3" i="19" s="1"/>
  <c r="C2" i="19"/>
  <c r="H2" i="19"/>
  <c r="A3" i="18"/>
  <c r="A2" i="18"/>
  <c r="B4" i="13"/>
  <c r="B2" i="13"/>
  <c r="B5" i="13" s="1"/>
  <c r="B7" i="11"/>
  <c r="B6" i="11"/>
  <c r="B5" i="11"/>
  <c r="B4" i="11"/>
  <c r="B8" i="10"/>
  <c r="H7" i="8"/>
  <c r="G7" i="8"/>
  <c r="F7" i="8"/>
  <c r="E7" i="8"/>
  <c r="D7" i="8"/>
  <c r="C7" i="8"/>
  <c r="B7" i="8"/>
  <c r="H6" i="8"/>
  <c r="G6" i="8"/>
  <c r="F6" i="8"/>
  <c r="E6" i="8"/>
  <c r="D6" i="8"/>
  <c r="C6" i="8"/>
  <c r="B6" i="8"/>
  <c r="H5" i="8"/>
  <c r="G5" i="8"/>
  <c r="F5" i="8"/>
  <c r="E5" i="8"/>
  <c r="D5" i="8"/>
  <c r="C5" i="8"/>
  <c r="B5" i="8"/>
  <c r="H4" i="8"/>
  <c r="H8" i="8" s="1"/>
  <c r="G4" i="8"/>
  <c r="F4" i="8"/>
  <c r="E4" i="8"/>
  <c r="D4" i="8"/>
  <c r="C4" i="8"/>
  <c r="C8" i="8" s="1"/>
  <c r="B4" i="8"/>
  <c r="B8" i="8" s="1"/>
  <c r="H3" i="8"/>
  <c r="G3" i="8"/>
  <c r="G8" i="8" s="1"/>
  <c r="F3" i="8"/>
  <c r="F8" i="8" s="1"/>
  <c r="E3" i="8"/>
  <c r="E8" i="8" s="1"/>
  <c r="D3" i="8"/>
  <c r="C3" i="8"/>
  <c r="B3" i="8"/>
  <c r="B6" i="6"/>
  <c r="C6" i="6"/>
  <c r="D6" i="6" s="1"/>
  <c r="B5" i="6"/>
  <c r="C5" i="6" s="1"/>
  <c r="D5" i="6" s="1"/>
  <c r="B4" i="6"/>
  <c r="C4" i="6"/>
  <c r="D4" i="6"/>
  <c r="B3" i="6"/>
  <c r="C3" i="6"/>
  <c r="D3" i="6"/>
  <c r="C11" i="4"/>
  <c r="C10" i="4"/>
  <c r="C9" i="4"/>
  <c r="C8" i="4"/>
  <c r="D3" i="4"/>
  <c r="C3" i="4"/>
  <c r="D2" i="4"/>
  <c r="C2" i="4"/>
  <c r="B14" i="1"/>
  <c r="B13" i="1"/>
  <c r="B12" i="1"/>
  <c r="B8" i="1"/>
  <c r="B7" i="1"/>
  <c r="C3" i="1"/>
  <c r="C2" i="1"/>
  <c r="D8" i="8"/>
  <c r="C2" i="88"/>
  <c r="D2" i="19"/>
  <c r="E2" i="19" s="1"/>
  <c r="F2" i="19" s="1"/>
  <c r="H5" i="19"/>
  <c r="E2" i="88"/>
  <c r="C3" i="88"/>
  <c r="E3" i="88"/>
  <c r="C4" i="88"/>
  <c r="E4" i="88"/>
  <c r="C5" i="88"/>
  <c r="E5" i="88"/>
  <c r="C6" i="88"/>
  <c r="E6" i="88"/>
  <c r="C7" i="88"/>
  <c r="E7" i="88"/>
  <c r="K3" i="10" l="1"/>
  <c r="K8" i="10" s="1"/>
  <c r="J8" i="10"/>
  <c r="G7" i="21"/>
  <c r="A7" i="71"/>
  <c r="A8" i="71"/>
  <c r="A9" i="71"/>
  <c r="G5" i="21"/>
  <c r="K6" i="10"/>
  <c r="D4" i="19"/>
  <c r="E4" i="19" s="1"/>
  <c r="F4" i="19" s="1"/>
  <c r="H3" i="19"/>
  <c r="D7" i="71" l="1"/>
  <c r="C7" i="71"/>
  <c r="E7" i="71"/>
  <c r="C9" i="71"/>
  <c r="D9" i="71"/>
  <c r="E9" i="71"/>
  <c r="C8" i="71"/>
  <c r="D8" i="71"/>
  <c r="E8" i="71"/>
</calcChain>
</file>

<file path=xl/sharedStrings.xml><?xml version="1.0" encoding="utf-8"?>
<sst xmlns="http://schemas.openxmlformats.org/spreadsheetml/2006/main" count="667" uniqueCount="551">
  <si>
    <t>甲數</t>
    <phoneticPr fontId="3" type="noConversion"/>
  </si>
  <si>
    <t>乙數</t>
    <phoneticPr fontId="3" type="noConversion"/>
  </si>
  <si>
    <t>商之整數</t>
    <phoneticPr fontId="3" type="noConversion"/>
  </si>
  <si>
    <t>實數</t>
    <phoneticPr fontId="3" type="noConversion"/>
  </si>
  <si>
    <t>整數</t>
    <phoneticPr fontId="3" type="noConversion"/>
  </si>
  <si>
    <t>小數</t>
    <phoneticPr fontId="3" type="noConversion"/>
  </si>
  <si>
    <t>日期與時間</t>
    <phoneticPr fontId="3" type="noConversion"/>
  </si>
  <si>
    <t>日期</t>
    <phoneticPr fontId="3" type="noConversion"/>
  </si>
  <si>
    <t>時間</t>
    <phoneticPr fontId="3" type="noConversion"/>
  </si>
  <si>
    <t>所有錢</t>
    <phoneticPr fontId="8" type="noConversion"/>
  </si>
  <si>
    <t>單價</t>
    <phoneticPr fontId="8" type="noConversion"/>
  </si>
  <si>
    <t>可買個數</t>
    <phoneticPr fontId="8" type="noConversion"/>
  </si>
  <si>
    <t>餘數</t>
    <phoneticPr fontId="3" type="noConversion"/>
  </si>
  <si>
    <r>
      <t xml:space="preserve">       </t>
    </r>
    <r>
      <rPr>
        <sz val="12"/>
        <rFont val="細明體"/>
        <family val="3"/>
        <charset val="136"/>
      </rPr>
      <t>↑</t>
    </r>
    <r>
      <rPr>
        <sz val="12"/>
        <rFont val="Times New Roman"/>
        <family val="1"/>
      </rPr>
      <t xml:space="preserve">  =INT(A3/B3)</t>
    </r>
    <phoneticPr fontId="3" type="noConversion"/>
  </si>
  <si>
    <t>是否整除</t>
    <phoneticPr fontId="3" type="noConversion"/>
  </si>
  <si>
    <r>
      <t xml:space="preserve">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=IF(MOD(A8,B8)=0,"</t>
    </r>
    <r>
      <rPr>
        <sz val="12"/>
        <rFont val="細明體"/>
        <family val="3"/>
        <charset val="136"/>
      </rPr>
      <t>可整除</t>
    </r>
    <r>
      <rPr>
        <sz val="12"/>
        <rFont val="Times New Roman"/>
        <family val="1"/>
      </rPr>
      <t>","</t>
    </r>
    <r>
      <rPr>
        <sz val="12"/>
        <rFont val="細明體"/>
        <family val="3"/>
        <charset val="136"/>
      </rPr>
      <t>否</t>
    </r>
    <r>
      <rPr>
        <sz val="12"/>
        <rFont val="Times New Roman"/>
        <family val="1"/>
      </rPr>
      <t>")</t>
    </r>
    <phoneticPr fontId="3" type="noConversion"/>
  </si>
  <si>
    <r>
      <t xml:space="preserve">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=IF(MOD(A9,B9)=0,"</t>
    </r>
    <r>
      <rPr>
        <sz val="12"/>
        <rFont val="細明體"/>
        <family val="3"/>
        <charset val="136"/>
      </rPr>
      <t>可整除</t>
    </r>
    <r>
      <rPr>
        <sz val="12"/>
        <rFont val="Times New Roman"/>
        <family val="1"/>
      </rPr>
      <t>","</t>
    </r>
    <r>
      <rPr>
        <sz val="12"/>
        <rFont val="細明體"/>
        <family val="3"/>
        <charset val="136"/>
      </rPr>
      <t>否</t>
    </r>
    <r>
      <rPr>
        <sz val="12"/>
        <rFont val="Times New Roman"/>
        <family val="1"/>
      </rPr>
      <t>")</t>
    </r>
    <phoneticPr fontId="3" type="noConversion"/>
  </si>
  <si>
    <r>
      <t xml:space="preserve">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=IF(MOD(A10,B10)=0,"</t>
    </r>
    <r>
      <rPr>
        <sz val="12"/>
        <rFont val="細明體"/>
        <family val="3"/>
        <charset val="136"/>
      </rPr>
      <t>可整除</t>
    </r>
    <r>
      <rPr>
        <sz val="12"/>
        <rFont val="Times New Roman"/>
        <family val="1"/>
      </rPr>
      <t>","</t>
    </r>
    <r>
      <rPr>
        <sz val="12"/>
        <rFont val="細明體"/>
        <family val="3"/>
        <charset val="136"/>
      </rPr>
      <t>否</t>
    </r>
    <r>
      <rPr>
        <sz val="12"/>
        <rFont val="Times New Roman"/>
        <family val="1"/>
      </rPr>
      <t>")</t>
    </r>
    <phoneticPr fontId="3" type="noConversion"/>
  </si>
  <si>
    <r>
      <t xml:space="preserve">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=IF(MOD(A11,B11)=0,"</t>
    </r>
    <r>
      <rPr>
        <sz val="12"/>
        <rFont val="細明體"/>
        <family val="3"/>
        <charset val="136"/>
      </rPr>
      <t>可整除</t>
    </r>
    <r>
      <rPr>
        <sz val="12"/>
        <rFont val="Times New Roman"/>
        <family val="1"/>
      </rPr>
      <t>","</t>
    </r>
    <r>
      <rPr>
        <sz val="12"/>
        <rFont val="細明體"/>
        <family val="3"/>
        <charset val="136"/>
      </rPr>
      <t>否</t>
    </r>
    <r>
      <rPr>
        <sz val="12"/>
        <rFont val="Times New Roman"/>
        <family val="1"/>
      </rPr>
      <t>")</t>
    </r>
    <phoneticPr fontId="3" type="noConversion"/>
  </si>
  <si>
    <t>通話時間</t>
    <phoneticPr fontId="3" type="noConversion"/>
  </si>
  <si>
    <t>通話秒數</t>
    <phoneticPr fontId="3" type="noConversion"/>
  </si>
  <si>
    <t>計費單位</t>
    <phoneticPr fontId="3" type="noConversion"/>
  </si>
  <si>
    <t>費用</t>
    <phoneticPr fontId="3" type="noConversion"/>
  </si>
  <si>
    <t xml:space="preserve">  &lt;-- 每單位0.36元</t>
    <phoneticPr fontId="3" type="noConversion"/>
  </si>
  <si>
    <t>薪水</t>
    <phoneticPr fontId="3" type="noConversion"/>
  </si>
  <si>
    <t>鈔票類別</t>
    <phoneticPr fontId="3" type="noConversion"/>
  </si>
  <si>
    <t>零錢類別</t>
    <phoneticPr fontId="3" type="noConversion"/>
  </si>
  <si>
    <t>合計</t>
    <phoneticPr fontId="3" type="noConversion"/>
  </si>
  <si>
    <t>員工</t>
    <phoneticPr fontId="3" type="noConversion"/>
  </si>
  <si>
    <t>薪水</t>
    <phoneticPr fontId="3" type="noConversion"/>
  </si>
  <si>
    <t>鈔票類別</t>
    <phoneticPr fontId="3" type="noConversion"/>
  </si>
  <si>
    <t>硬幣類別</t>
    <phoneticPr fontId="3" type="noConversion"/>
  </si>
  <si>
    <t>驗算</t>
    <phoneticPr fontId="3" type="noConversion"/>
  </si>
  <si>
    <t>合計</t>
    <phoneticPr fontId="3" type="noConversion"/>
  </si>
  <si>
    <t>某數</t>
    <phoneticPr fontId="3" type="noConversion"/>
  </si>
  <si>
    <t>第幾位</t>
    <phoneticPr fontId="3" type="noConversion"/>
  </si>
  <si>
    <t>四捨五入</t>
    <phoneticPr fontId="3" type="noConversion"/>
  </si>
  <si>
    <t>顯示到整數</t>
    <phoneticPr fontId="3" type="noConversion"/>
  </si>
  <si>
    <t>整數四捨五入</t>
    <phoneticPr fontId="3" type="noConversion"/>
  </si>
  <si>
    <t>薪資</t>
    <phoneticPr fontId="3" type="noConversion"/>
  </si>
  <si>
    <t>支票金額</t>
    <phoneticPr fontId="3" type="noConversion"/>
  </si>
  <si>
    <t>無條件進位</t>
    <phoneticPr fontId="3" type="noConversion"/>
  </si>
  <si>
    <t>進入時間</t>
    <phoneticPr fontId="3" type="noConversion"/>
  </si>
  <si>
    <t>離開時間</t>
    <phoneticPr fontId="3" type="noConversion"/>
  </si>
  <si>
    <t>停車時間</t>
    <phoneticPr fontId="3" type="noConversion"/>
  </si>
  <si>
    <t>分鐘數</t>
    <phoneticPr fontId="3" type="noConversion"/>
  </si>
  <si>
    <t>直接求費用</t>
    <phoneticPr fontId="3" type="noConversion"/>
  </si>
  <si>
    <t>開始時間</t>
    <phoneticPr fontId="8" type="noConversion"/>
  </si>
  <si>
    <t>結束時間</t>
    <phoneticPr fontId="8" type="noConversion"/>
  </si>
  <si>
    <t>通話時間</t>
    <phoneticPr fontId="8" type="noConversion"/>
  </si>
  <si>
    <t>秒數</t>
    <phoneticPr fontId="3" type="noConversion"/>
  </si>
  <si>
    <t>計費單位</t>
    <phoneticPr fontId="8" type="noConversion"/>
  </si>
  <si>
    <t>時段</t>
    <phoneticPr fontId="8" type="noConversion"/>
  </si>
  <si>
    <t>費用</t>
    <phoneticPr fontId="8" type="noConversion"/>
  </si>
  <si>
    <t>無條件捨位</t>
    <phoneticPr fontId="3" type="noConversion"/>
  </si>
  <si>
    <t xml:space="preserve">  &lt;--  =TRUNC(-4.8)</t>
    <phoneticPr fontId="3" type="noConversion"/>
  </si>
  <si>
    <t xml:space="preserve">  &lt;--  =TRUNC(999/500,0)</t>
    <phoneticPr fontId="3" type="noConversion"/>
  </si>
  <si>
    <t>貨品編號</t>
    <phoneticPr fontId="3" type="noConversion"/>
  </si>
  <si>
    <t>單價</t>
    <phoneticPr fontId="3" type="noConversion"/>
  </si>
  <si>
    <t>數量</t>
    <phoneticPr fontId="3" type="noConversion"/>
  </si>
  <si>
    <t>金額</t>
    <phoneticPr fontId="3" type="noConversion"/>
  </si>
  <si>
    <t>A02</t>
    <phoneticPr fontId="3" type="noConversion"/>
  </si>
  <si>
    <t>A03</t>
    <phoneticPr fontId="3" type="noConversion"/>
  </si>
  <si>
    <t>B01</t>
    <phoneticPr fontId="3" type="noConversion"/>
  </si>
  <si>
    <t>B03</t>
    <phoneticPr fontId="3" type="noConversion"/>
  </si>
  <si>
    <t>C01</t>
    <phoneticPr fontId="3" type="noConversion"/>
  </si>
  <si>
    <t>C02</t>
    <phoneticPr fontId="3" type="noConversion"/>
  </si>
  <si>
    <t>X</t>
    <phoneticPr fontId="3" type="noConversion"/>
  </si>
  <si>
    <t>次方</t>
    <phoneticPr fontId="3" type="noConversion"/>
  </si>
  <si>
    <t>結果</t>
    <phoneticPr fontId="3" type="noConversion"/>
  </si>
  <si>
    <t>↑</t>
    <phoneticPr fontId="3" type="noConversion"/>
  </si>
  <si>
    <t>學號</t>
    <phoneticPr fontId="8" type="noConversion"/>
  </si>
  <si>
    <t>姓名</t>
    <phoneticPr fontId="8" type="noConversion"/>
  </si>
  <si>
    <t>原成績</t>
    <phoneticPr fontId="8" type="noConversion"/>
  </si>
  <si>
    <t>新成績</t>
    <phoneticPr fontId="8" type="noConversion"/>
  </si>
  <si>
    <t>李宛珊</t>
    <phoneticPr fontId="8" type="noConversion"/>
  </si>
  <si>
    <t>林明清</t>
    <phoneticPr fontId="8" type="noConversion"/>
  </si>
  <si>
    <t>李佳凌</t>
    <phoneticPr fontId="8" type="noConversion"/>
  </si>
  <si>
    <t>陳堅志</t>
    <phoneticPr fontId="8" type="noConversion"/>
  </si>
  <si>
    <t>黃智祺</t>
    <phoneticPr fontId="8" type="noConversion"/>
  </si>
  <si>
    <t>林芳如</t>
    <phoneticPr fontId="8" type="noConversion"/>
  </si>
  <si>
    <t>李盈穎</t>
    <phoneticPr fontId="8" type="noConversion"/>
  </si>
  <si>
    <t>x</t>
    <phoneticPr fontId="3" type="noConversion"/>
  </si>
  <si>
    <t>y</t>
    <phoneticPr fontId="3" type="noConversion"/>
  </si>
  <si>
    <t>x^y</t>
    <phoneticPr fontId="3" type="noConversion"/>
  </si>
  <si>
    <t>x</t>
    <phoneticPr fontId="8" type="noConversion"/>
  </si>
  <si>
    <t>y</t>
    <phoneticPr fontId="8" type="noConversion"/>
  </si>
  <si>
    <t>實際值</t>
    <phoneticPr fontId="3" type="noConversion"/>
  </si>
  <si>
    <t>預測值</t>
    <phoneticPr fontId="3" type="noConversion"/>
  </si>
  <si>
    <t>｜誤差｜</t>
    <phoneticPr fontId="3" type="noConversion"/>
  </si>
  <si>
    <t>售價</t>
    <phoneticPr fontId="8" type="noConversion"/>
  </si>
  <si>
    <t>成本</t>
    <phoneticPr fontId="8" type="noConversion"/>
  </si>
  <si>
    <t>π</t>
  </si>
  <si>
    <t>半徑</t>
    <phoneticPr fontId="3" type="noConversion"/>
  </si>
  <si>
    <t>亂數表</t>
    <phoneticPr fontId="3" type="noConversion"/>
  </si>
  <si>
    <t>於50位同學中，以隨機方式抽出15位接受調查</t>
    <phoneticPr fontId="3" type="noConversion"/>
  </si>
  <si>
    <t>開始編號</t>
    <phoneticPr fontId="3" type="noConversion"/>
  </si>
  <si>
    <t>結束編號</t>
    <phoneticPr fontId="3" type="noConversion"/>
  </si>
  <si>
    <t>主管部份</t>
    <phoneticPr fontId="3" type="noConversion"/>
  </si>
  <si>
    <t>員工部份</t>
    <phoneticPr fontId="3" type="noConversion"/>
  </si>
  <si>
    <t>天氣</t>
    <phoneticPr fontId="3" type="noConversion"/>
  </si>
  <si>
    <t>下雨的機率</t>
    <phoneticPr fontId="3" type="noConversion"/>
  </si>
  <si>
    <r>
      <t>陰天的機率</t>
    </r>
    <r>
      <rPr>
        <b/>
        <sz val="12"/>
        <rFont val="Times New Roman"/>
        <family val="1"/>
      </rPr>
      <t/>
    </r>
    <phoneticPr fontId="3" type="noConversion"/>
  </si>
  <si>
    <r>
      <t>晴天的機率</t>
    </r>
    <r>
      <rPr>
        <b/>
        <sz val="12"/>
        <rFont val="Times New Roman"/>
        <family val="1"/>
      </rPr>
      <t/>
    </r>
    <phoneticPr fontId="3" type="noConversion"/>
  </si>
  <si>
    <t>隨機亂數</t>
    <phoneticPr fontId="3" type="noConversion"/>
  </si>
  <si>
    <t>預測結果</t>
    <phoneticPr fontId="3" type="noConversion"/>
  </si>
  <si>
    <t>原數</t>
    <phoneticPr fontId="3" type="noConversion"/>
  </si>
  <si>
    <t>基準</t>
    <phoneticPr fontId="3" type="noConversion"/>
  </si>
  <si>
    <t>數值</t>
    <phoneticPr fontId="3" type="noConversion"/>
  </si>
  <si>
    <t>乘數</t>
    <phoneticPr fontId="3" type="noConversion"/>
  </si>
  <si>
    <t>最近之倍數</t>
    <phoneticPr fontId="3" type="noConversion"/>
  </si>
  <si>
    <t>數字</t>
    <phoneticPr fontId="3" type="noConversion"/>
  </si>
  <si>
    <t>進位到最接近之偶數</t>
    <phoneticPr fontId="3" type="noConversion"/>
  </si>
  <si>
    <t>進位到最接近之奇數</t>
    <phoneticPr fontId="3" type="noConversion"/>
  </si>
  <si>
    <t>之最大公因數為</t>
    <phoneticPr fontId="3" type="noConversion"/>
  </si>
  <si>
    <t>男生</t>
    <phoneticPr fontId="3" type="noConversion"/>
  </si>
  <si>
    <t>女生</t>
    <phoneticPr fontId="3" type="noConversion"/>
  </si>
  <si>
    <t>每組人數</t>
    <phoneticPr fontId="3" type="noConversion"/>
  </si>
  <si>
    <t>可分為幾組</t>
    <phoneticPr fontId="3" type="noConversion"/>
  </si>
  <si>
    <t>最小公倍數</t>
    <phoneticPr fontId="3" type="noConversion"/>
  </si>
  <si>
    <t>被除數</t>
    <phoneticPr fontId="3" type="noConversion"/>
  </si>
  <si>
    <t>除數</t>
    <phoneticPr fontId="3" type="noConversion"/>
  </si>
  <si>
    <t>商</t>
    <phoneticPr fontId="3" type="noConversion"/>
  </si>
  <si>
    <t>N</t>
    <phoneticPr fontId="3" type="noConversion"/>
  </si>
  <si>
    <t>階乘</t>
    <phoneticPr fontId="3" type="noConversion"/>
  </si>
  <si>
    <t>總數</t>
    <phoneticPr fontId="3" type="noConversion"/>
  </si>
  <si>
    <t>取幾種</t>
    <phoneticPr fontId="3" type="noConversion"/>
  </si>
  <si>
    <t>排法</t>
    <phoneticPr fontId="3" type="noConversion"/>
  </si>
  <si>
    <t>項目總數</t>
    <phoneticPr fontId="3" type="noConversion"/>
  </si>
  <si>
    <t>取幾個</t>
    <phoneticPr fontId="3" type="noConversion"/>
  </si>
  <si>
    <t>組合方式</t>
    <phoneticPr fontId="3" type="noConversion"/>
  </si>
  <si>
    <t>號碼總數</t>
    <phoneticPr fontId="3" type="noConversion"/>
  </si>
  <si>
    <t>取幾個組合</t>
    <phoneticPr fontId="3" type="noConversion"/>
  </si>
  <si>
    <t>每注單價</t>
    <phoneticPr fontId="8" type="noConversion"/>
  </si>
  <si>
    <t>總價</t>
    <phoneticPr fontId="8" type="noConversion"/>
  </si>
  <si>
    <t>阿拉伯字</t>
    <phoneticPr fontId="3" type="noConversion"/>
  </si>
  <si>
    <t>羅馬字</t>
    <phoneticPr fontId="3" type="noConversion"/>
  </si>
  <si>
    <t>Exp</t>
    <phoneticPr fontId="3" type="noConversion"/>
  </si>
  <si>
    <t>Y</t>
    <phoneticPr fontId="3" type="noConversion"/>
  </si>
  <si>
    <t>函數</t>
    <phoneticPr fontId="3" type="noConversion"/>
  </si>
  <si>
    <t>基底</t>
    <phoneticPr fontId="3" type="noConversion"/>
  </si>
  <si>
    <t>LOG</t>
    <phoneticPr fontId="3" type="noConversion"/>
  </si>
  <si>
    <t>角度</t>
    <phoneticPr fontId="3" type="noConversion"/>
  </si>
  <si>
    <t>Sin</t>
    <phoneticPr fontId="3" type="noConversion"/>
  </si>
  <si>
    <t>Tan</t>
    <phoneticPr fontId="3" type="noConversion"/>
  </si>
  <si>
    <t>弳度</t>
    <phoneticPr fontId="3" type="noConversion"/>
  </si>
  <si>
    <t>Cos</t>
    <phoneticPr fontId="3" type="noConversion"/>
  </si>
  <si>
    <t>ASin</t>
    <phoneticPr fontId="3" type="noConversion"/>
  </si>
  <si>
    <t>Acos</t>
    <phoneticPr fontId="3" type="noConversion"/>
  </si>
  <si>
    <t>ATan</t>
    <phoneticPr fontId="3" type="noConversion"/>
  </si>
  <si>
    <t>雙階乘</t>
    <phoneticPr fontId="3" type="noConversion"/>
  </si>
  <si>
    <t xml:space="preserve"> ← =FACTDOUBLE(A2)</t>
    <phoneticPr fontId="3" type="noConversion"/>
  </si>
  <si>
    <t xml:space="preserve"> ← =FACTDOUBLE(A3)</t>
  </si>
  <si>
    <t xml:space="preserve"> ← =FACTDOUBLE(A4)</t>
  </si>
  <si>
    <t xml:space="preserve"> ← =FACTDOUBLE(A5)</t>
  </si>
  <si>
    <r>
      <t>← y = 0.9794e</t>
    </r>
    <r>
      <rPr>
        <vertAlign val="superscript"/>
        <sz val="14"/>
        <rFont val="新細明體"/>
        <family val="1"/>
        <charset val="136"/>
      </rPr>
      <t>1.0143x</t>
    </r>
    <phoneticPr fontId="3" type="noConversion"/>
  </si>
  <si>
    <t>圓周(2 π r)</t>
    <phoneticPr fontId="3" type="noConversion"/>
  </si>
  <si>
    <r>
      <t>圓面積(π r</t>
    </r>
    <r>
      <rPr>
        <vertAlign val="superscript"/>
        <sz val="12"/>
        <rFont val="新細明體"/>
        <family val="1"/>
        <charset val="136"/>
      </rPr>
      <t>2</t>
    </r>
    <r>
      <rPr>
        <sz val="12"/>
        <rFont val="新細明體"/>
        <family val="1"/>
        <charset val="136"/>
      </rPr>
      <t>)</t>
    </r>
    <phoneticPr fontId="3" type="noConversion"/>
  </si>
  <si>
    <t>此處是以0 1/3之方式所輸入之分數</t>
    <phoneticPr fontId="3" type="noConversion"/>
  </si>
  <si>
    <t>里程(公里)</t>
    <phoneticPr fontId="3" type="noConversion"/>
  </si>
  <si>
    <t>假定，國際電話以6秒為1單位，未滿1單位者仍以1單位計。</t>
    <phoneticPr fontId="3" type="noConversion"/>
  </si>
  <si>
    <t>計費方式為每30分50元，未滿30分以30分計</t>
    <phoneticPr fontId="3" type="noConversion"/>
  </si>
  <si>
    <t xml:space="preserve">  ←  =INT(A2/B2)</t>
    <phoneticPr fontId="3" type="noConversion"/>
  </si>
  <si>
    <r>
      <t xml:space="preserve">  ←  =INT(A3/B3)</t>
    </r>
    <r>
      <rPr>
        <b/>
        <sz val="12"/>
        <rFont val="Times New Roman"/>
        <family val="1"/>
      </rPr>
      <t/>
    </r>
    <phoneticPr fontId="3" type="noConversion"/>
  </si>
  <si>
    <t xml:space="preserve">  ←  =INT(B6)</t>
    <phoneticPr fontId="3" type="noConversion"/>
  </si>
  <si>
    <t xml:space="preserve">  ← =B6-INT(B6)</t>
    <phoneticPr fontId="3" type="noConversion"/>
  </si>
  <si>
    <t xml:space="preserve">  ←  =B11</t>
    <phoneticPr fontId="3" type="noConversion"/>
  </si>
  <si>
    <t xml:space="preserve">  ←  =INT(B11)</t>
    <phoneticPr fontId="3" type="noConversion"/>
  </si>
  <si>
    <t xml:space="preserve">  ←  =B11-INT(B11)</t>
    <phoneticPr fontId="3" type="noConversion"/>
  </si>
  <si>
    <t xml:space="preserve"> ← =LOG(A2,B2)</t>
    <phoneticPr fontId="3" type="noConversion"/>
  </si>
  <si>
    <t xml:space="preserve"> ← =LOG(A3)</t>
    <phoneticPr fontId="3" type="noConversion"/>
  </si>
  <si>
    <t>LN值</t>
    <phoneticPr fontId="3" type="noConversion"/>
  </si>
  <si>
    <t xml:space="preserve">  ← =LN(A2)</t>
    <phoneticPr fontId="3" type="noConversion"/>
  </si>
  <si>
    <t xml:space="preserve">  ← =LN(A3)</t>
    <phoneticPr fontId="3" type="noConversion"/>
  </si>
  <si>
    <t xml:space="preserve">  ← =LN(EXP(4))</t>
    <phoneticPr fontId="3" type="noConversion"/>
  </si>
  <si>
    <t xml:space="preserve">  ↑ =EXP(4)</t>
    <phoneticPr fontId="3" type="noConversion"/>
  </si>
  <si>
    <t xml:space="preserve">  ←  =EXP(A2)</t>
    <phoneticPr fontId="3" type="noConversion"/>
  </si>
  <si>
    <t xml:space="preserve">  ←  =EXP(A3)</t>
    <phoneticPr fontId="3" type="noConversion"/>
  </si>
  <si>
    <t xml:space="preserve">  ←  =EXP(A4)</t>
    <phoneticPr fontId="3" type="noConversion"/>
  </si>
  <si>
    <r>
      <t>X</t>
    </r>
    <r>
      <rPr>
        <vertAlign val="subscript"/>
        <sz val="12"/>
        <rFont val="新細明體"/>
        <family val="1"/>
        <charset val="136"/>
      </rPr>
      <t>1</t>
    </r>
    <phoneticPr fontId="3" type="noConversion"/>
  </si>
  <si>
    <r>
      <t>X</t>
    </r>
    <r>
      <rPr>
        <vertAlign val="subscript"/>
        <sz val="12"/>
        <rFont val="新細明體"/>
        <family val="1"/>
        <charset val="136"/>
      </rPr>
      <t>2</t>
    </r>
    <r>
      <rPr>
        <b/>
        <sz val="12"/>
        <rFont val="Times New Roman"/>
        <family val="1"/>
      </rPr>
      <t/>
    </r>
  </si>
  <si>
    <r>
      <t>X</t>
    </r>
    <r>
      <rPr>
        <vertAlign val="subscript"/>
        <sz val="12"/>
        <rFont val="新細明體"/>
        <family val="1"/>
        <charset val="136"/>
      </rPr>
      <t>3</t>
    </r>
    <r>
      <rPr>
        <b/>
        <sz val="12"/>
        <rFont val="Times New Roman"/>
        <family val="1"/>
      </rPr>
      <t/>
    </r>
  </si>
  <si>
    <t xml:space="preserve">小數被自動捨棄   ↑ </t>
    <phoneticPr fontId="3" type="noConversion"/>
  </si>
  <si>
    <t xml:space="preserve">       ↑ =GCD(A2:B2)</t>
    <phoneticPr fontId="3" type="noConversion"/>
  </si>
  <si>
    <t xml:space="preserve">  ↑ 小數被自動捨棄</t>
    <phoneticPr fontId="3" type="noConversion"/>
  </si>
  <si>
    <t>隨機產生六個1~49之亂數</t>
    <phoneticPr fontId="8" type="noConversion"/>
  </si>
  <si>
    <t xml:space="preserve">  ←  =2*PI()*B4</t>
    <phoneticPr fontId="3" type="noConversion"/>
  </si>
  <si>
    <t xml:space="preserve">  ← =PI()*B4^2</t>
    <phoneticPr fontId="3" type="noConversion"/>
  </si>
  <si>
    <t>x開y方</t>
    <phoneticPr fontId="8" type="noConversion"/>
  </si>
  <si>
    <t>X之平方根</t>
    <phoneticPr fontId="3" type="noConversion"/>
  </si>
  <si>
    <t>A1:D1乘積</t>
    <phoneticPr fontId="3" type="noConversion"/>
  </si>
  <si>
    <t>A1:D1與0.05乘積</t>
    <phoneticPr fontId="3" type="noConversion"/>
  </si>
  <si>
    <t xml:space="preserve">  ←  =PRODUCT(A1:D1)</t>
    <phoneticPr fontId="3" type="noConversion"/>
  </si>
  <si>
    <t xml:space="preserve">  ←  =PRODUCT(A1:D1,0.05)</t>
    <phoneticPr fontId="3" type="noConversion"/>
  </si>
  <si>
    <t xml:space="preserve">  ←  =ROUNDDOWN(999/500,0)</t>
    <phoneticPr fontId="3" type="noConversion"/>
  </si>
  <si>
    <t xml:space="preserve">  ←  =ROUNDDOWN(-4.2,0)</t>
    <phoneticPr fontId="3" type="noConversion"/>
  </si>
  <si>
    <t xml:space="preserve">  ←  =INT(-4.2)</t>
    <phoneticPr fontId="3" type="noConversion"/>
  </si>
  <si>
    <t>開始通話時間8:00～23:00為『一般』時段每單位0.36元</t>
    <phoneticPr fontId="3" type="noConversion"/>
  </si>
  <si>
    <t>23:00～08:00為『減價』時段每單位0.24元。</t>
    <phoneticPr fontId="3" type="noConversion"/>
  </si>
  <si>
    <t xml:space="preserve">  ←  =ROUNDUP(4/3,1)</t>
    <phoneticPr fontId="3" type="noConversion"/>
  </si>
  <si>
    <r>
      <t xml:space="preserve">  ←  =ROUNDUP(4/3,0)</t>
    </r>
    <r>
      <rPr>
        <b/>
        <sz val="12"/>
        <rFont val="Times New Roman"/>
        <family val="1"/>
      </rPr>
      <t/>
    </r>
    <phoneticPr fontId="3" type="noConversion"/>
  </si>
  <si>
    <t>B1乘4</t>
    <phoneticPr fontId="3" type="noConversion"/>
  </si>
  <si>
    <r>
      <t>B2乘4</t>
    </r>
    <r>
      <rPr>
        <b/>
        <sz val="12"/>
        <rFont val="Times New Roman"/>
        <family val="1"/>
      </rPr>
      <t/>
    </r>
    <phoneticPr fontId="3" type="noConversion"/>
  </si>
  <si>
    <t xml:space="preserve">  ← =ROUND(B1,0)</t>
    <phoneticPr fontId="3" type="noConversion"/>
  </si>
  <si>
    <t xml:space="preserve">  ← =B1*4</t>
    <phoneticPr fontId="3" type="noConversion"/>
  </si>
  <si>
    <t xml:space="preserve">  ← =B2*4</t>
    <phoneticPr fontId="3" type="noConversion"/>
  </si>
  <si>
    <t xml:space="preserve">  ←  =ROUND($A$2,A4)</t>
    <phoneticPr fontId="3" type="noConversion"/>
  </si>
  <si>
    <r>
      <t xml:space="preserve">  ←  =ROUND($A$2,A5)</t>
    </r>
    <r>
      <rPr>
        <b/>
        <sz val="12"/>
        <rFont val="Times New Roman"/>
        <family val="1"/>
      </rPr>
      <t/>
    </r>
  </si>
  <si>
    <r>
      <t xml:space="preserve">  ←  =ROUND($A$2,A6)</t>
    </r>
    <r>
      <rPr>
        <b/>
        <sz val="12"/>
        <rFont val="Times New Roman"/>
        <family val="1"/>
      </rPr>
      <t/>
    </r>
  </si>
  <si>
    <r>
      <t xml:space="preserve">  ←  =ROUND($A$2,A7)</t>
    </r>
    <r>
      <rPr>
        <b/>
        <sz val="12"/>
        <rFont val="Times New Roman"/>
        <family val="1"/>
      </rPr>
      <t/>
    </r>
  </si>
  <si>
    <t xml:space="preserve">  ←  =MOD(A2,B2)</t>
    <phoneticPr fontId="3" type="noConversion"/>
  </si>
  <si>
    <r>
      <t xml:space="preserve">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=MOD(A3,B3)</t>
    </r>
    <r>
      <rPr>
        <b/>
        <sz val="12"/>
        <rFont val="Times New Roman"/>
        <family val="1"/>
      </rPr>
      <t/>
    </r>
    <phoneticPr fontId="3" type="noConversion"/>
  </si>
  <si>
    <t xml:space="preserve">  ←  =ROUND($A$2,A11)</t>
    <phoneticPr fontId="3" type="noConversion"/>
  </si>
  <si>
    <t xml:space="preserve">  ←  =ROUND($A$2,A12)</t>
  </si>
  <si>
    <t xml:space="preserve">  ←  =ROUND($A$2,A13)</t>
  </si>
  <si>
    <t xml:space="preserve">  ←  =ROUND($A$2,A14)</t>
  </si>
  <si>
    <t>int</t>
    <phoneticPr fontId="3" type="noConversion"/>
  </si>
  <si>
    <t>trunc</t>
    <phoneticPr fontId="3" type="noConversion"/>
  </si>
  <si>
    <t>abs</t>
    <phoneticPr fontId="3" type="noConversion"/>
  </si>
  <si>
    <t>EVEN</t>
    <phoneticPr fontId="3" type="noConversion"/>
  </si>
  <si>
    <t>ODD</t>
    <phoneticPr fontId="3" type="noConversion"/>
  </si>
  <si>
    <t>ch4-1</t>
    <phoneticPr fontId="3" type="noConversion"/>
  </si>
  <si>
    <t>ch4-6</t>
    <phoneticPr fontId="3" type="noConversion"/>
  </si>
  <si>
    <t>k3</t>
    <phoneticPr fontId="3" type="noConversion"/>
  </si>
  <si>
    <t>=(MOD($B3,1)-H$2*H3-I$2*I3-J$2*J3)*100</t>
    <phoneticPr fontId="3" type="noConversion"/>
  </si>
  <si>
    <r>
      <t>TRUNC(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,</t>
    </r>
    <r>
      <rPr>
        <b/>
        <sz val="14"/>
        <color indexed="54"/>
        <rFont val="華康粗黑體"/>
        <family val="3"/>
        <charset val="136"/>
      </rPr>
      <t>小數位數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</si>
  <si>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本函數之效果同</t>
    </r>
    <r>
      <rPr>
        <sz val="14"/>
        <color indexed="8"/>
        <rFont val="Century Schoolbook"/>
        <family val="1"/>
      </rPr>
      <t>ROUNDDOWN()</t>
    </r>
    <r>
      <rPr>
        <sz val="14"/>
        <color indexed="8"/>
        <rFont val="新細明體"/>
        <family val="1"/>
        <charset val="136"/>
      </rPr>
      <t>函數，也是用來進行無條件捨位。由指定之小數位，無條件捨位。</t>
    </r>
  </si>
  <si>
    <r>
      <t>假定，目前之計程車資的算法為：</t>
    </r>
    <r>
      <rPr>
        <sz val="14"/>
        <color indexed="8"/>
        <rFont val="Century Schoolbook"/>
        <family val="1"/>
      </rPr>
      <t>70</t>
    </r>
    <r>
      <rPr>
        <sz val="14"/>
        <color indexed="8"/>
        <rFont val="新細明體"/>
        <family val="1"/>
        <charset val="136"/>
      </rPr>
      <t>元起跳，滿一公里跳第一次，以後每隔</t>
    </r>
    <r>
      <rPr>
        <sz val="14"/>
        <color indexed="8"/>
        <rFont val="Century Schoolbook"/>
        <family val="1"/>
      </rPr>
      <t>500</t>
    </r>
    <r>
      <rPr>
        <sz val="14"/>
        <color indexed="8"/>
        <rFont val="新細明體"/>
        <family val="1"/>
        <charset val="136"/>
      </rPr>
      <t>公尺加跳一次，每跳加收</t>
    </r>
    <r>
      <rPr>
        <sz val="14"/>
        <color indexed="8"/>
        <rFont val="Century Schoolbook"/>
        <family val="1"/>
      </rPr>
      <t>5</t>
    </r>
    <r>
      <rPr>
        <sz val="14"/>
        <color indexed="8"/>
        <rFont val="新細明體"/>
        <family val="1"/>
        <charset val="136"/>
      </rPr>
      <t>元。</t>
    </r>
  </si>
  <si>
    <t>QUOTIENT</t>
    <phoneticPr fontId="3" type="noConversion"/>
  </si>
  <si>
    <r>
      <t>I</t>
    </r>
    <r>
      <rPr>
        <sz val="12"/>
        <rFont val="新細明體"/>
        <family val="1"/>
        <charset val="136"/>
      </rPr>
      <t>NT</t>
    </r>
    <phoneticPr fontId="3" type="noConversion"/>
  </si>
  <si>
    <r>
      <t>M</t>
    </r>
    <r>
      <rPr>
        <sz val="12"/>
        <rFont val="新細明體"/>
        <family val="1"/>
        <charset val="136"/>
      </rPr>
      <t>OD</t>
    </r>
    <phoneticPr fontId="3" type="noConversion"/>
  </si>
  <si>
    <t>*24=&gt;hour</t>
    <phoneticPr fontId="3" type="noConversion"/>
  </si>
  <si>
    <t>正數</t>
    <phoneticPr fontId="3" type="noConversion"/>
  </si>
  <si>
    <t>負數</t>
    <phoneticPr fontId="3" type="noConversion"/>
  </si>
  <si>
    <t>rounddown</t>
    <phoneticPr fontId="3" type="noConversion"/>
  </si>
  <si>
    <t xml:space="preserve">ASIN(x) </t>
  </si>
  <si>
    <t xml:space="preserve">ACOS(x) </t>
  </si>
  <si>
    <t xml:space="preserve">ATAN(x) </t>
  </si>
  <si>
    <r>
      <t>¢</t>
    </r>
    <r>
      <rPr>
        <sz val="12"/>
        <color indexed="8"/>
        <rFont val="Century Schoolbook"/>
        <family val="1"/>
      </rPr>
      <t>x</t>
    </r>
    <r>
      <rPr>
        <sz val="12"/>
        <color indexed="8"/>
        <rFont val="新細明體"/>
        <family val="1"/>
        <charset val="136"/>
      </rPr>
      <t>係指某角度的正弦、餘弦或正切，可分別傳回</t>
    </r>
    <r>
      <rPr>
        <sz val="12"/>
        <color indexed="8"/>
        <rFont val="Century Schoolbook"/>
        <family val="1"/>
      </rPr>
      <t>x</t>
    </r>
    <r>
      <rPr>
        <sz val="12"/>
        <color indexed="8"/>
        <rFont val="新細明體"/>
        <family val="1"/>
        <charset val="136"/>
      </rPr>
      <t>的反正弦、反餘弦與反正切值，傳回的值是一種以弳度表示的角度，有效範圍是</t>
    </r>
    <r>
      <rPr>
        <sz val="12"/>
        <color indexed="8"/>
        <rFont val="Century Schoolbook"/>
        <family val="1"/>
      </rPr>
      <t>-pi/2</t>
    </r>
    <r>
      <rPr>
        <sz val="12"/>
        <color indexed="8"/>
        <rFont val="新細明體"/>
        <family val="1"/>
        <charset val="136"/>
      </rPr>
      <t>到</t>
    </r>
    <r>
      <rPr>
        <sz val="12"/>
        <color indexed="8"/>
        <rFont val="Century Schoolbook"/>
        <family val="1"/>
      </rPr>
      <t>pi/2</t>
    </r>
    <r>
      <rPr>
        <sz val="12"/>
        <color indexed="8"/>
        <rFont val="新細明體"/>
        <family val="1"/>
        <charset val="136"/>
      </rPr>
      <t>。如果想用度來表示，可將結果乘上</t>
    </r>
    <r>
      <rPr>
        <sz val="12"/>
        <color indexed="8"/>
        <rFont val="Century Schoolbook"/>
        <family val="1"/>
      </rPr>
      <t>180/PI( )</t>
    </r>
    <r>
      <rPr>
        <sz val="12"/>
        <color indexed="8"/>
        <rFont val="新細明體"/>
        <family val="1"/>
        <charset val="136"/>
      </rPr>
      <t>即可。</t>
    </r>
  </si>
  <si>
    <r>
      <t>分別傳回</t>
    </r>
    <r>
      <rPr>
        <sz val="14"/>
        <color indexed="8"/>
        <rFont val="Century Schoolbook"/>
        <family val="1"/>
      </rPr>
      <t>x</t>
    </r>
    <r>
      <rPr>
        <sz val="14"/>
        <color indexed="8"/>
        <rFont val="新細明體"/>
        <family val="1"/>
        <charset val="136"/>
      </rPr>
      <t>角度的正弦、餘弦與正切值，</t>
    </r>
    <r>
      <rPr>
        <sz val="14"/>
        <color indexed="8"/>
        <rFont val="Century Schoolbook"/>
        <family val="1"/>
      </rPr>
      <t>x</t>
    </r>
    <r>
      <rPr>
        <sz val="14"/>
        <color indexed="8"/>
        <rFont val="新細明體"/>
        <family val="1"/>
        <charset val="136"/>
      </rPr>
      <t>為以弳度為單位的角度。如果角度的單位是度，得將其乘上</t>
    </r>
    <r>
      <rPr>
        <sz val="14"/>
        <color indexed="8"/>
        <rFont val="Century Schoolbook"/>
        <family val="1"/>
      </rPr>
      <t>PI()/180</t>
    </r>
    <r>
      <rPr>
        <sz val="14"/>
        <color indexed="8"/>
        <rFont val="新細明體"/>
        <family val="1"/>
        <charset val="136"/>
      </rPr>
      <t>轉換為弳度。</t>
    </r>
  </si>
  <si>
    <t xml:space="preserve">SIN(x) </t>
  </si>
  <si>
    <t xml:space="preserve">COS(x) </t>
  </si>
  <si>
    <t>TAN(x)</t>
  </si>
  <si>
    <r>
      <t>LOG(</t>
    </r>
    <r>
      <rPr>
        <b/>
        <sz val="14"/>
        <color indexed="54"/>
        <rFont val="華康粗黑體"/>
        <family val="3"/>
        <charset val="136"/>
      </rPr>
      <t>數值</t>
    </r>
    <r>
      <rPr>
        <sz val="14"/>
        <color indexed="54"/>
        <rFont val="Century Schoolbook"/>
        <family val="1"/>
      </rPr>
      <t>,[</t>
    </r>
    <r>
      <rPr>
        <sz val="14"/>
        <color indexed="54"/>
        <rFont val="華康粗黑體"/>
        <family val="3"/>
        <charset val="136"/>
      </rPr>
      <t>基底</t>
    </r>
    <r>
      <rPr>
        <sz val="14"/>
        <color indexed="54"/>
        <rFont val="Century Schoolbook"/>
        <family val="1"/>
      </rPr>
      <t>]</t>
    </r>
    <r>
      <rPr>
        <b/>
        <sz val="14"/>
        <color indexed="54"/>
        <rFont val="Century Schoolbook"/>
        <family val="1"/>
      </rPr>
      <t xml:space="preserve">) </t>
    </r>
  </si>
  <si>
    <r>
      <t>計算</t>
    </r>
    <r>
      <rPr>
        <b/>
        <sz val="14"/>
        <color indexed="50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為</t>
    </r>
    <r>
      <rPr>
        <i/>
        <sz val="14"/>
        <color indexed="50"/>
        <rFont val="新細明體"/>
        <family val="1"/>
        <charset val="136"/>
      </rPr>
      <t>基底</t>
    </r>
    <r>
      <rPr>
        <sz val="14"/>
        <color indexed="8"/>
        <rFont val="新細明體"/>
        <family val="1"/>
        <charset val="136"/>
      </rPr>
      <t>的幾次方，省略</t>
    </r>
    <r>
      <rPr>
        <sz val="14"/>
        <color indexed="8"/>
        <rFont val="Century Schoolbook"/>
        <family val="1"/>
      </rPr>
      <t>[</t>
    </r>
    <r>
      <rPr>
        <sz val="14"/>
        <color indexed="8"/>
        <rFont val="新細明體"/>
        <family val="1"/>
        <charset val="136"/>
      </rPr>
      <t>基底</t>
    </r>
    <r>
      <rPr>
        <sz val="14"/>
        <color indexed="8"/>
        <rFont val="Century Schoolbook"/>
        <family val="1"/>
      </rPr>
      <t>]</t>
    </r>
    <r>
      <rPr>
        <sz val="14"/>
        <color indexed="8"/>
        <rFont val="新細明體"/>
        <family val="1"/>
        <charset val="136"/>
      </rPr>
      <t>，預設其值為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。</t>
    </r>
  </si>
  <si>
    <r>
      <t>計算</t>
    </r>
    <r>
      <rPr>
        <b/>
        <sz val="14"/>
        <color indexed="8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為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的幾次方</t>
    </r>
  </si>
  <si>
    <r>
      <t>LOG10(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</si>
  <si>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r>
      <t>LN(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</si>
  <si>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t>對數</t>
    <phoneticPr fontId="3" type="noConversion"/>
  </si>
  <si>
    <t>自然對數</t>
    <phoneticPr fontId="3" type="noConversion"/>
  </si>
  <si>
    <r>
      <t>傳回</t>
    </r>
    <r>
      <rPr>
        <b/>
        <sz val="14"/>
        <color indexed="8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的自然對數，自然對數以常數項</t>
    </r>
    <r>
      <rPr>
        <sz val="14"/>
        <color indexed="8"/>
        <rFont val="Century Schoolbook"/>
        <family val="1"/>
      </rPr>
      <t>e(2.71828182845904)</t>
    </r>
    <r>
      <rPr>
        <sz val="14"/>
        <color indexed="8"/>
        <rFont val="新細明體"/>
        <family val="1"/>
        <charset val="136"/>
      </rPr>
      <t>為基底。</t>
    </r>
    <phoneticPr fontId="3" type="noConversion"/>
  </si>
  <si>
    <r>
      <t>EXP(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</si>
  <si>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t>指數</t>
    <phoneticPr fontId="3" type="noConversion"/>
  </si>
  <si>
    <r>
      <t>傳回自然對數基底</t>
    </r>
    <r>
      <rPr>
        <sz val="14"/>
        <color indexed="8"/>
        <rFont val="Century Schoolbook"/>
        <family val="1"/>
      </rPr>
      <t>e</t>
    </r>
    <r>
      <rPr>
        <sz val="14"/>
        <color indexed="8"/>
        <rFont val="新細明體"/>
        <family val="1"/>
        <charset val="136"/>
      </rPr>
      <t>（</t>
    </r>
    <r>
      <rPr>
        <sz val="14"/>
        <color indexed="8"/>
        <rFont val="Century Schoolbook"/>
        <family val="1"/>
      </rPr>
      <t>2.71828182845904</t>
    </r>
    <r>
      <rPr>
        <sz val="14"/>
        <color indexed="8"/>
        <rFont val="新細明體"/>
        <family val="1"/>
        <charset val="136"/>
      </rPr>
      <t>）的</t>
    </r>
    <r>
      <rPr>
        <b/>
        <sz val="14"/>
        <color indexed="50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次方值。</t>
    </r>
  </si>
  <si>
    <r>
      <t>¢</t>
    </r>
    <r>
      <rPr>
        <sz val="14"/>
        <color indexed="8"/>
        <rFont val="新細明體"/>
        <family val="1"/>
        <charset val="136"/>
      </rPr>
      <t>樂透彩流行以所謂『包牌』方式進行簽注，某君自認已算出下期樂透彩券開獎號碼的明牌，共有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個最可能出現之號碼。擬分別組合成六個號碼以進行投注。若每注</t>
    </r>
    <r>
      <rPr>
        <sz val="14"/>
        <color indexed="8"/>
        <rFont val="Century Schoolbook"/>
        <family val="1"/>
      </rPr>
      <t>50</t>
    </r>
    <r>
      <rPr>
        <sz val="14"/>
        <color indexed="8"/>
        <rFont val="新細明體"/>
        <family val="1"/>
        <charset val="136"/>
      </rPr>
      <t>元，每個組合只投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 xml:space="preserve">注，請問他得花多少錢？ </t>
    </r>
  </si>
  <si>
    <r>
      <t>¢</t>
    </r>
    <r>
      <rPr>
        <sz val="14"/>
        <color indexed="8"/>
        <rFont val="新細明體"/>
        <family val="1"/>
        <charset val="136"/>
      </rPr>
      <t>由</t>
    </r>
    <r>
      <rPr>
        <sz val="14"/>
        <color indexed="50"/>
        <rFont val="Century Schoolbook"/>
        <family val="1"/>
      </rPr>
      <t xml:space="preserve">=COMBIN(A2,B2) </t>
    </r>
    <r>
      <rPr>
        <sz val="14"/>
        <color indexed="8"/>
        <rFont val="新細明體"/>
        <family val="1"/>
        <charset val="136"/>
      </rPr>
      <t>可算出組合方式計有</t>
    </r>
    <r>
      <rPr>
        <sz val="14"/>
        <color indexed="8"/>
        <rFont val="Century Schoolbook"/>
        <family val="1"/>
      </rPr>
      <t>210</t>
    </r>
    <r>
      <rPr>
        <sz val="14"/>
        <color indexed="8"/>
        <rFont val="新細明體"/>
        <family val="1"/>
        <charset val="136"/>
      </rPr>
      <t>種，故得花</t>
    </r>
    <r>
      <rPr>
        <sz val="14"/>
        <color indexed="8"/>
        <rFont val="Century Schoolbook"/>
        <family val="1"/>
      </rPr>
      <t>10,500</t>
    </r>
    <r>
      <rPr>
        <sz val="14"/>
        <color indexed="8"/>
        <rFont val="新細明體"/>
        <family val="1"/>
        <charset val="136"/>
      </rPr>
      <t>元。</t>
    </r>
  </si>
  <si>
    <t>COMBIN(n,r)</t>
  </si>
  <si>
    <r>
      <t>¢</t>
    </r>
    <r>
      <rPr>
        <sz val="14"/>
        <color indexed="8"/>
        <rFont val="新細明體"/>
        <family val="1"/>
        <charset val="136"/>
      </rPr>
      <t>傳回自</t>
    </r>
    <r>
      <rPr>
        <sz val="14"/>
        <color indexed="8"/>
        <rFont val="Century Schoolbook"/>
        <family val="1"/>
      </rPr>
      <t>n</t>
    </r>
    <r>
      <rPr>
        <sz val="14"/>
        <color indexed="8"/>
        <rFont val="新細明體"/>
        <family val="1"/>
        <charset val="136"/>
      </rPr>
      <t>個相異之項目中，任取</t>
    </r>
    <r>
      <rPr>
        <sz val="14"/>
        <color indexed="8"/>
        <rFont val="Century Schoolbook"/>
        <family val="1"/>
      </rPr>
      <t>r</t>
    </r>
    <r>
      <rPr>
        <sz val="14"/>
        <color indexed="8"/>
        <rFont val="新細明體"/>
        <family val="1"/>
        <charset val="136"/>
      </rPr>
      <t>個進行不重複組合之方式總數。</t>
    </r>
    <phoneticPr fontId="3" type="noConversion"/>
  </si>
  <si>
    <r>
      <t>兩引數均必須為數值，若含小數將被自動捨去小數。如果</t>
    </r>
    <r>
      <rPr>
        <sz val="12"/>
        <rFont val="Times New Roman"/>
        <family val="1"/>
      </rPr>
      <t>n&lt;0</t>
    </r>
    <r>
      <rPr>
        <sz val="12"/>
        <rFont val="細明體"/>
        <family val="3"/>
        <charset val="136"/>
      </rPr>
      <t>、</t>
    </r>
    <r>
      <rPr>
        <sz val="12"/>
        <rFont val="Times New Roman"/>
        <family val="1"/>
      </rPr>
      <t>r&lt;0</t>
    </r>
    <r>
      <rPr>
        <sz val="12"/>
        <rFont val="細明體"/>
        <family val="3"/>
        <charset val="136"/>
      </rPr>
      <t>或</t>
    </r>
    <r>
      <rPr>
        <sz val="12"/>
        <rFont val="Times New Roman"/>
        <family val="1"/>
      </rPr>
      <t>n&lt;r</t>
    </r>
    <r>
      <rPr>
        <sz val="12"/>
        <rFont val="細明體"/>
        <family val="3"/>
        <charset val="136"/>
      </rPr>
      <t>，將傳回</t>
    </r>
    <r>
      <rPr>
        <sz val="12"/>
        <rFont val="Times New Roman"/>
        <family val="1"/>
      </rPr>
      <t>#NUM!</t>
    </r>
    <r>
      <rPr>
        <sz val="12"/>
        <rFont val="細明體"/>
        <family val="3"/>
        <charset val="136"/>
      </rPr>
      <t>之錯誤值。</t>
    </r>
    <phoneticPr fontId="3" type="noConversion"/>
  </si>
  <si>
    <r>
      <t>其公式為：</t>
    </r>
    <r>
      <rPr>
        <sz val="12"/>
        <rFont val="Times New Roman"/>
        <family val="1"/>
      </rPr>
      <t xml:space="preserve"> </t>
    </r>
  </si>
  <si>
    <r>
      <t>FACTDOUBLE(number)</t>
    </r>
    <r>
      <rPr>
        <sz val="14"/>
        <color indexed="8"/>
        <rFont val="新細明體"/>
        <family val="1"/>
        <charset val="136"/>
      </rPr>
      <t xml:space="preserve"> </t>
    </r>
  </si>
  <si>
    <r>
      <t>¢</t>
    </r>
    <r>
      <rPr>
        <sz val="14"/>
        <color indexed="8"/>
        <rFont val="新細明體"/>
        <family val="1"/>
        <charset val="136"/>
      </rPr>
      <t>傳回某數字的雙階乘。如果</t>
    </r>
    <r>
      <rPr>
        <sz val="14"/>
        <color indexed="8"/>
        <rFont val="Century Schoolbook"/>
        <family val="1"/>
      </rPr>
      <t>number</t>
    </r>
    <r>
      <rPr>
        <sz val="14"/>
        <color indexed="8"/>
        <rFont val="新細明體"/>
        <family val="1"/>
        <charset val="136"/>
      </rPr>
      <t xml:space="preserve">是偶數： </t>
    </r>
  </si>
  <si>
    <r>
      <t>n!!=n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(n-2)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(n-4)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…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4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 xml:space="preserve">2 </t>
    </r>
  </si>
  <si>
    <r>
      <t>¢</t>
    </r>
    <r>
      <rPr>
        <sz val="14"/>
        <color indexed="8"/>
        <rFont val="新細明體"/>
        <family val="1"/>
        <charset val="136"/>
      </rPr>
      <t>如果</t>
    </r>
    <r>
      <rPr>
        <sz val="14"/>
        <color indexed="8"/>
        <rFont val="Century Schoolbook"/>
        <family val="1"/>
      </rPr>
      <t xml:space="preserve"> number </t>
    </r>
    <r>
      <rPr>
        <sz val="14"/>
        <color indexed="8"/>
        <rFont val="新細明體"/>
        <family val="1"/>
        <charset val="136"/>
      </rPr>
      <t xml:space="preserve">是奇數： </t>
    </r>
  </si>
  <si>
    <r>
      <t>n!!=n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(n-2)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(n-4)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…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3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1</t>
    </r>
  </si>
  <si>
    <r>
      <t>¢</t>
    </r>
    <r>
      <rPr>
        <sz val="14"/>
        <color indexed="8"/>
        <rFont val="新細明體"/>
        <family val="1"/>
        <charset val="136"/>
      </rPr>
      <t>如果</t>
    </r>
    <r>
      <rPr>
        <sz val="14"/>
        <color indexed="8"/>
        <rFont val="Century Schoolbook"/>
        <family val="1"/>
      </rPr>
      <t xml:space="preserve"> number </t>
    </r>
    <r>
      <rPr>
        <sz val="14"/>
        <color indexed="8"/>
        <rFont val="新細明體"/>
        <family val="1"/>
        <charset val="136"/>
      </rPr>
      <t xml:space="preserve">是偶數： </t>
    </r>
    <phoneticPr fontId="3" type="noConversion"/>
  </si>
  <si>
    <r>
      <t>¢</t>
    </r>
    <r>
      <rPr>
        <sz val="14"/>
        <color indexed="8"/>
        <rFont val="新細明體"/>
        <family val="1"/>
        <charset val="136"/>
      </rPr>
      <t>如果數字不是整數，小數部份會被自動捨去。</t>
    </r>
    <phoneticPr fontId="3" type="noConversion"/>
  </si>
  <si>
    <r>
      <t>¢</t>
    </r>
    <r>
      <rPr>
        <sz val="14"/>
        <color indexed="8"/>
        <rFont val="新細明體"/>
        <family val="1"/>
        <charset val="136"/>
      </rPr>
      <t>若數字為負值，將獲得</t>
    </r>
    <r>
      <rPr>
        <sz val="14"/>
        <color indexed="8"/>
        <rFont val="Century Schoolbook"/>
        <family val="1"/>
      </rPr>
      <t>#VALUE!</t>
    </r>
    <r>
      <rPr>
        <sz val="14"/>
        <color indexed="8"/>
        <rFont val="新細明體"/>
        <family val="1"/>
        <charset val="136"/>
      </rPr>
      <t>錯誤值。而</t>
    </r>
    <r>
      <rPr>
        <sz val="14"/>
        <color indexed="8"/>
        <rFont val="Century Schoolbook"/>
        <family val="1"/>
      </rPr>
      <t>0</t>
    </r>
    <r>
      <rPr>
        <sz val="14"/>
        <color indexed="8"/>
        <rFont val="新細明體"/>
        <family val="1"/>
        <charset val="136"/>
      </rPr>
      <t>的雙階乘為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>。</t>
    </r>
    <phoneticPr fontId="3" type="noConversion"/>
  </si>
  <si>
    <r>
      <t>自</t>
    </r>
    <r>
      <rPr>
        <sz val="14"/>
        <color indexed="8"/>
        <rFont val="Century Schoolbook"/>
        <family val="1"/>
      </rPr>
      <t>n</t>
    </r>
    <r>
      <rPr>
        <sz val="14"/>
        <color indexed="8"/>
        <rFont val="新細明體"/>
        <family val="1"/>
        <charset val="136"/>
      </rPr>
      <t>件完全相異之物品，任取</t>
    </r>
    <r>
      <rPr>
        <sz val="14"/>
        <color indexed="8"/>
        <rFont val="Century Schoolbook"/>
        <family val="1"/>
      </rPr>
      <t>r</t>
    </r>
    <r>
      <rPr>
        <sz val="14"/>
        <color indexed="8"/>
        <rFont val="新細明體"/>
        <family val="1"/>
        <charset val="136"/>
      </rPr>
      <t>件排成一列，其排列方式有幾種方法之公式為：</t>
    </r>
  </si>
  <si>
    <t>故若有五幅不同之圖畫，任取三幅排成一列之排法計有幾種？</t>
    <phoneticPr fontId="3" type="noConversion"/>
  </si>
  <si>
    <r>
      <t>其公式為：</t>
    </r>
    <r>
      <rPr>
        <sz val="12"/>
        <rFont val="Times New Roman"/>
        <family val="1"/>
      </rPr>
      <t>=FACT(5)/FACT(5-3)</t>
    </r>
    <r>
      <rPr>
        <sz val="12"/>
        <rFont val="細明體"/>
        <family val="3"/>
        <charset val="136"/>
      </rPr>
      <t>計有</t>
    </r>
    <r>
      <rPr>
        <sz val="12"/>
        <rFont val="Times New Roman"/>
        <family val="1"/>
      </rPr>
      <t>60</t>
    </r>
    <r>
      <rPr>
        <sz val="12"/>
        <rFont val="細明體"/>
        <family val="3"/>
        <charset val="136"/>
      </rPr>
      <t>種排法。</t>
    </r>
  </si>
  <si>
    <r>
      <t>將</t>
    </r>
    <r>
      <rPr>
        <sz val="14"/>
        <color indexed="8"/>
        <rFont val="Century Schoolbook"/>
        <family val="1"/>
      </rPr>
      <t>5</t>
    </r>
    <r>
      <rPr>
        <sz val="14"/>
        <color indexed="8"/>
        <rFont val="新細明體"/>
        <family val="1"/>
        <charset val="136"/>
      </rPr>
      <t>名學生分成二人一組，其組合方式為</t>
    </r>
    <r>
      <rPr>
        <sz val="14"/>
        <color indexed="50"/>
        <rFont val="Century Schoolbook"/>
        <family val="1"/>
      </rPr>
      <t>=COMBIN(5,2)</t>
    </r>
    <r>
      <rPr>
        <sz val="14"/>
        <color indexed="8"/>
        <rFont val="新細明體"/>
        <family val="1"/>
        <charset val="136"/>
      </rPr>
      <t>，計有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種。</t>
    </r>
  </si>
  <si>
    <t xml:space="preserve">FACT(n) </t>
  </si>
  <si>
    <r>
      <t>¢</t>
    </r>
    <r>
      <rPr>
        <sz val="14"/>
        <color indexed="8"/>
        <rFont val="新細明體"/>
        <family val="1"/>
        <charset val="136"/>
      </rPr>
      <t>傳回數字</t>
    </r>
    <r>
      <rPr>
        <sz val="14"/>
        <color indexed="8"/>
        <rFont val="Century Schoolbook"/>
        <family val="1"/>
      </rPr>
      <t>n</t>
    </r>
    <r>
      <rPr>
        <sz val="14"/>
        <color indexed="8"/>
        <rFont val="新細明體"/>
        <family val="1"/>
        <charset val="136"/>
      </rPr>
      <t>的階乘（</t>
    </r>
    <r>
      <rPr>
        <sz val="14"/>
        <color indexed="8"/>
        <rFont val="Century Schoolbook"/>
        <family val="1"/>
      </rPr>
      <t>n!=n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(n-1)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(n-2)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Arial"/>
        <family val="2"/>
      </rPr>
      <t>…</t>
    </r>
    <r>
      <rPr>
        <sz val="14"/>
        <color indexed="8"/>
        <rFont val="新細明體"/>
        <family val="1"/>
        <charset val="136"/>
      </rPr>
      <t>×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 xml:space="preserve">）。 </t>
    </r>
  </si>
  <si>
    <r>
      <t>LCM(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1,[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2], ...) </t>
    </r>
  </si>
  <si>
    <r>
      <t>¢</t>
    </r>
    <r>
      <rPr>
        <sz val="14"/>
        <color indexed="8"/>
        <rFont val="新細明體"/>
        <family val="1"/>
        <charset val="136"/>
      </rPr>
      <t>求算最多</t>
    </r>
    <r>
      <rPr>
        <sz val="14"/>
        <color indexed="8"/>
        <rFont val="Century Schoolbook"/>
        <family val="1"/>
      </rPr>
      <t>255</t>
    </r>
    <r>
      <rPr>
        <sz val="14"/>
        <color indexed="8"/>
        <rFont val="新細明體"/>
        <family val="1"/>
        <charset val="136"/>
      </rPr>
      <t>組數字之最小公倍數（</t>
    </r>
    <r>
      <rPr>
        <sz val="14"/>
        <color indexed="8"/>
        <rFont val="Century Schoolbook"/>
        <family val="1"/>
      </rPr>
      <t>lowest common multiple</t>
    </r>
    <r>
      <rPr>
        <sz val="14"/>
        <color indexed="8"/>
        <rFont val="新細明體"/>
        <family val="1"/>
        <charset val="136"/>
      </rPr>
      <t>）。</t>
    </r>
  </si>
  <si>
    <r>
      <t>某數以</t>
    </r>
    <r>
      <rPr>
        <sz val="14"/>
        <color indexed="8"/>
        <rFont val="Century Schoolbook"/>
        <family val="1"/>
      </rPr>
      <t>15</t>
    </r>
    <r>
      <rPr>
        <sz val="14"/>
        <color indexed="8"/>
        <rFont val="新細明體"/>
        <family val="1"/>
        <charset val="136"/>
      </rPr>
      <t>、</t>
    </r>
    <r>
      <rPr>
        <sz val="14"/>
        <color indexed="8"/>
        <rFont val="Century Schoolbook"/>
        <family val="1"/>
      </rPr>
      <t>9</t>
    </r>
    <r>
      <rPr>
        <sz val="14"/>
        <color indexed="8"/>
        <rFont val="新細明體"/>
        <family val="1"/>
        <charset val="136"/>
      </rPr>
      <t>、</t>
    </r>
    <r>
      <rPr>
        <sz val="14"/>
        <color indexed="8"/>
        <rFont val="Century Schoolbook"/>
        <family val="1"/>
      </rPr>
      <t>5</t>
    </r>
    <r>
      <rPr>
        <sz val="14"/>
        <color indexed="8"/>
        <rFont val="新細明體"/>
        <family val="1"/>
        <charset val="136"/>
      </rPr>
      <t>除均餘</t>
    </r>
    <r>
      <rPr>
        <sz val="14"/>
        <color indexed="8"/>
        <rFont val="Century Schoolbook"/>
        <family val="1"/>
      </rPr>
      <t>3</t>
    </r>
    <r>
      <rPr>
        <sz val="14"/>
        <color indexed="8"/>
        <rFont val="新細明體"/>
        <family val="1"/>
        <charset val="136"/>
      </rPr>
      <t>，則某數小為多少？</t>
    </r>
    <phoneticPr fontId="3" type="noConversion"/>
  </si>
  <si>
    <r>
      <t>先以</t>
    </r>
    <r>
      <rPr>
        <sz val="12"/>
        <rFont val="Times New Roman"/>
        <family val="1"/>
      </rPr>
      <t>=LCM(15,9,5)</t>
    </r>
    <r>
      <rPr>
        <sz val="12"/>
        <rFont val="細明體"/>
        <family val="3"/>
        <charset val="136"/>
      </rPr>
      <t>求得最小公倍數</t>
    </r>
    <r>
      <rPr>
        <sz val="12"/>
        <rFont val="Times New Roman"/>
        <family val="1"/>
      </rPr>
      <t>45</t>
    </r>
    <r>
      <rPr>
        <sz val="12"/>
        <rFont val="細明體"/>
        <family val="3"/>
        <charset val="136"/>
      </rPr>
      <t>，再加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，</t>
    </r>
    <r>
      <rPr>
        <sz val="12"/>
        <rFont val="Times New Roman"/>
        <family val="1"/>
      </rPr>
      <t>48</t>
    </r>
    <r>
      <rPr>
        <sz val="12"/>
        <rFont val="細明體"/>
        <family val="3"/>
        <charset val="136"/>
      </rPr>
      <t>即為所求。</t>
    </r>
  </si>
  <si>
    <r>
      <t>GCD(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1,[</t>
    </r>
    <r>
      <rPr>
        <sz val="14"/>
        <color indexed="54"/>
        <rFont val="華康粗黑體"/>
        <family val="3"/>
        <charset val="136"/>
      </rPr>
      <t>數值</t>
    </r>
    <r>
      <rPr>
        <sz val="14"/>
        <color indexed="54"/>
        <rFont val="Century Schoolbook"/>
        <family val="1"/>
      </rPr>
      <t>2], ...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</si>
  <si>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求算最多</t>
    </r>
    <r>
      <rPr>
        <sz val="14"/>
        <color indexed="8"/>
        <rFont val="Century Schoolbook"/>
        <family val="1"/>
      </rPr>
      <t>255</t>
    </r>
    <r>
      <rPr>
        <sz val="14"/>
        <color indexed="8"/>
        <rFont val="新細明體"/>
        <family val="1"/>
        <charset val="136"/>
      </rPr>
      <t>組數字之最大公因數（</t>
    </r>
    <r>
      <rPr>
        <sz val="14"/>
        <color indexed="8"/>
        <rFont val="Century Schoolbook"/>
        <family val="1"/>
      </rPr>
      <t>greatest common divisor</t>
    </r>
    <r>
      <rPr>
        <sz val="14"/>
        <color indexed="8"/>
        <rFont val="新細明體"/>
        <family val="1"/>
        <charset val="136"/>
      </rPr>
      <t>）。</t>
    </r>
  </si>
  <si>
    <r>
      <t>有男生</t>
    </r>
    <r>
      <rPr>
        <sz val="14"/>
        <color indexed="8"/>
        <rFont val="Century Schoolbook"/>
        <family val="1"/>
      </rPr>
      <t>35</t>
    </r>
    <r>
      <rPr>
        <sz val="14"/>
        <color indexed="8"/>
        <rFont val="新細明體"/>
        <family val="1"/>
        <charset val="136"/>
      </rPr>
      <t>人女生</t>
    </r>
    <r>
      <rPr>
        <sz val="14"/>
        <color indexed="8"/>
        <rFont val="Century Schoolbook"/>
        <family val="1"/>
      </rPr>
      <t>28</t>
    </r>
    <r>
      <rPr>
        <sz val="14"/>
        <color indexed="8"/>
        <rFont val="新細明體"/>
        <family val="1"/>
        <charset val="136"/>
      </rPr>
      <t>人，擬將男女分開進行分組，但每組人數應相同。</t>
    </r>
    <phoneticPr fontId="3" type="noConversion"/>
  </si>
  <si>
    <r>
      <t>若組數最少時，每組有幾人？以</t>
    </r>
    <r>
      <rPr>
        <sz val="12"/>
        <rFont val="Times New Roman"/>
        <family val="1"/>
      </rPr>
      <t>=GCD(A2:B2)</t>
    </r>
    <r>
      <rPr>
        <sz val="12"/>
        <rFont val="細明體"/>
        <family val="3"/>
        <charset val="136"/>
      </rPr>
      <t>可求得最大公因數</t>
    </r>
    <r>
      <rPr>
        <sz val="12"/>
        <rFont val="Times New Roman"/>
        <family val="1"/>
      </rPr>
      <t>7</t>
    </r>
    <r>
      <rPr>
        <sz val="12"/>
        <rFont val="細明體"/>
        <family val="3"/>
        <charset val="136"/>
      </rPr>
      <t>，即每組應為</t>
    </r>
    <r>
      <rPr>
        <sz val="12"/>
        <rFont val="Times New Roman"/>
        <family val="1"/>
      </rPr>
      <t>7</t>
    </r>
    <r>
      <rPr>
        <sz val="12"/>
        <rFont val="細明體"/>
        <family val="3"/>
        <charset val="136"/>
      </rPr>
      <t>人。</t>
    </r>
    <phoneticPr fontId="3" type="noConversion"/>
  </si>
  <si>
    <r>
      <t>另以</t>
    </r>
    <r>
      <rPr>
        <sz val="12"/>
        <rFont val="Times New Roman"/>
        <family val="1"/>
      </rPr>
      <t>=SUM(A2:B2)/GCD(A2:B2)</t>
    </r>
    <r>
      <rPr>
        <sz val="12"/>
        <rFont val="細明體"/>
        <family val="3"/>
        <charset val="136"/>
      </rPr>
      <t>可求得應分為</t>
    </r>
    <r>
      <rPr>
        <sz val="12"/>
        <rFont val="Times New Roman"/>
        <family val="1"/>
      </rPr>
      <t>9</t>
    </r>
    <r>
      <rPr>
        <sz val="12"/>
        <rFont val="細明體"/>
        <family val="3"/>
        <charset val="136"/>
      </rPr>
      <t>組。</t>
    </r>
    <r>
      <rPr>
        <sz val="12"/>
        <rFont val="Times New Roman"/>
        <family val="1"/>
      </rPr>
      <t xml:space="preserve"> </t>
    </r>
  </si>
  <si>
    <r>
      <t>ODD(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</si>
  <si>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r>
      <t>EVEN(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</si>
  <si>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t>最接近的倍數</t>
  </si>
  <si>
    <r>
      <t>MROUND(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,</t>
    </r>
    <r>
      <rPr>
        <b/>
        <sz val="14"/>
        <color indexed="54"/>
        <rFont val="華康粗黑體"/>
        <family val="3"/>
        <charset val="136"/>
      </rPr>
      <t>乘數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</si>
  <si>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將</t>
    </r>
    <r>
      <rPr>
        <b/>
        <sz val="14"/>
        <color indexed="50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轉換為</t>
    </r>
    <r>
      <rPr>
        <b/>
        <sz val="14"/>
        <color indexed="50"/>
        <rFont val="新細明體"/>
        <family val="1"/>
        <charset val="136"/>
      </rPr>
      <t>乘數</t>
    </r>
    <r>
      <rPr>
        <sz val="14"/>
        <color indexed="8"/>
        <rFont val="新細明體"/>
        <family val="1"/>
        <charset val="136"/>
      </rPr>
      <t>之最接近的倍數（必須小於原數值），其作用同於</t>
    </r>
    <r>
      <rPr>
        <sz val="14"/>
        <color indexed="8"/>
        <rFont val="Century Schoolbook"/>
        <family val="1"/>
      </rPr>
      <t>FLOOR()</t>
    </r>
    <r>
      <rPr>
        <sz val="14"/>
        <color indexed="8"/>
        <rFont val="新細明體"/>
        <family val="1"/>
        <charset val="136"/>
      </rPr>
      <t>函數。</t>
    </r>
  </si>
  <si>
    <t>捨位到最接近之倍數</t>
  </si>
  <si>
    <r>
      <t>FLOOR(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,</t>
    </r>
    <r>
      <rPr>
        <b/>
        <sz val="14"/>
        <color indexed="54"/>
        <rFont val="華康粗黑體"/>
        <family val="3"/>
        <charset val="136"/>
      </rPr>
      <t>基底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</si>
  <si>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2"/>
        <rFont val="新細明體"/>
        <family val="1"/>
        <charset val="136"/>
      </rPr>
      <t>將數值捨位到最接近之基底的倍數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。</t>
    </r>
    <r>
      <rPr>
        <sz val="12"/>
        <rFont val="新細明體"/>
        <family val="1"/>
        <charset val="136"/>
      </rPr>
      <t/>
    </r>
    <phoneticPr fontId="3" type="noConversion"/>
  </si>
  <si>
    <r>
      <t>某產品價格是</t>
    </r>
    <r>
      <rPr>
        <sz val="12"/>
        <rFont val="Times New Roman"/>
        <family val="1"/>
      </rPr>
      <t>93</t>
    </r>
    <r>
      <rPr>
        <sz val="12"/>
        <rFont val="細明體"/>
        <family val="3"/>
        <charset val="136"/>
      </rPr>
      <t>，因不想使用到一或五元的零錢，可使用</t>
    </r>
    <r>
      <rPr>
        <sz val="12"/>
        <rFont val="Times New Roman"/>
        <family val="1"/>
      </rPr>
      <t>=FLOOR(93,10)</t>
    </r>
    <r>
      <rPr>
        <sz val="12"/>
        <rFont val="細明體"/>
        <family val="3"/>
        <charset val="136"/>
      </rPr>
      <t>，將產品價格捨位到最接近之</t>
    </r>
    <r>
      <rPr>
        <sz val="12"/>
        <rFont val="Times New Roman"/>
        <family val="1"/>
      </rPr>
      <t>10</t>
    </r>
    <r>
      <rPr>
        <sz val="12"/>
        <rFont val="細明體"/>
        <family val="3"/>
        <charset val="136"/>
      </rPr>
      <t>的倍數</t>
    </r>
    <r>
      <rPr>
        <sz val="12"/>
        <rFont val="Times New Roman"/>
        <family val="1"/>
      </rPr>
      <t xml:space="preserve">90 </t>
    </r>
    <r>
      <rPr>
        <sz val="12"/>
        <rFont val="細明體"/>
        <family val="3"/>
        <charset val="136"/>
      </rPr>
      <t>。</t>
    </r>
    <r>
      <rPr>
        <sz val="12"/>
        <rFont val="Times New Roman"/>
        <family val="1"/>
      </rPr>
      <t xml:space="preserve"> </t>
    </r>
  </si>
  <si>
    <r>
      <t>CEILING(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,</t>
    </r>
    <r>
      <rPr>
        <b/>
        <sz val="14"/>
        <color indexed="54"/>
        <rFont val="華康粗黑體"/>
        <family val="3"/>
        <charset val="136"/>
      </rPr>
      <t>基底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</si>
  <si>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例如，某產品價格是</t>
    </r>
    <r>
      <rPr>
        <sz val="14"/>
        <color indexed="8"/>
        <rFont val="Century Schoolbook"/>
        <family val="1"/>
      </rPr>
      <t>93</t>
    </r>
    <r>
      <rPr>
        <sz val="14"/>
        <color indexed="8"/>
        <rFont val="新細明體"/>
        <family val="1"/>
        <charset val="136"/>
      </rPr>
      <t>，因不想使用一或五元的零錢，可使用</t>
    </r>
    <r>
      <rPr>
        <sz val="14"/>
        <color indexed="50"/>
        <rFont val="Century Schoolbook"/>
        <family val="1"/>
      </rPr>
      <t>=CEILING(93,10)</t>
    </r>
    <r>
      <rPr>
        <sz val="14"/>
        <color indexed="8"/>
        <rFont val="新細明體"/>
        <family val="1"/>
        <charset val="136"/>
      </rPr>
      <t>，將產品價格進位到最接近之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的倍數</t>
    </r>
    <r>
      <rPr>
        <sz val="14"/>
        <color indexed="8"/>
        <rFont val="Century Schoolbook"/>
        <family val="1"/>
      </rPr>
      <t>100</t>
    </r>
    <r>
      <rPr>
        <sz val="14"/>
        <color indexed="8"/>
        <rFont val="新細明體"/>
        <family val="1"/>
        <charset val="136"/>
      </rPr>
      <t>。</t>
    </r>
    <r>
      <rPr>
        <sz val="14"/>
        <color indexed="8"/>
        <rFont val="Century Schoolbook"/>
        <family val="1"/>
      </rPr>
      <t xml:space="preserve"> </t>
    </r>
  </si>
  <si>
    <r>
      <t>¢</t>
    </r>
    <r>
      <rPr>
        <sz val="12"/>
        <rFont val="新細明體"/>
        <family val="1"/>
        <charset val="136"/>
      </rPr>
      <t>將數值進位到最接近之基底的倍數。</t>
    </r>
    <phoneticPr fontId="3" type="noConversion"/>
  </si>
  <si>
    <t>CEILING</t>
  </si>
  <si>
    <t>FLOOR</t>
  </si>
  <si>
    <r>
      <t>捨位</t>
    </r>
    <r>
      <rPr>
        <sz val="12"/>
        <rFont val="新細明體"/>
        <family val="1"/>
        <charset val="136"/>
      </rPr>
      <t>到最接近之倍數</t>
    </r>
    <phoneticPr fontId="3" type="noConversion"/>
  </si>
  <si>
    <r>
      <t>進位</t>
    </r>
    <r>
      <rPr>
        <sz val="12"/>
        <rFont val="新細明體"/>
        <family val="1"/>
        <charset val="136"/>
      </rPr>
      <t>到最接近之倍數</t>
    </r>
    <phoneticPr fontId="3" type="noConversion"/>
  </si>
  <si>
    <t>=RANDBETWEEN($C$6,$E$6)</t>
    <phoneticPr fontId="3" type="noConversion"/>
  </si>
  <si>
    <t>=rand()</t>
    <phoneticPr fontId="3" type="noConversion"/>
  </si>
  <si>
    <t>=RANDBETWEEN($C$1,$E$1)</t>
    <phoneticPr fontId="3" type="noConversion"/>
  </si>
  <si>
    <r>
      <t>RANDBETWEEN(</t>
    </r>
    <r>
      <rPr>
        <b/>
        <sz val="14"/>
        <color indexed="54"/>
        <rFont val="華康粗黑體"/>
        <family val="3"/>
        <charset val="136"/>
      </rPr>
      <t>下限</t>
    </r>
    <r>
      <rPr>
        <b/>
        <sz val="14"/>
        <color indexed="54"/>
        <rFont val="Century Schoolbook"/>
        <family val="1"/>
      </rPr>
      <t>,</t>
    </r>
    <r>
      <rPr>
        <b/>
        <sz val="14"/>
        <color indexed="54"/>
        <rFont val="華康粗黑體"/>
        <family val="3"/>
        <charset val="136"/>
      </rPr>
      <t>上限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</si>
  <si>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可傳回介於</t>
    </r>
    <r>
      <rPr>
        <b/>
        <sz val="14"/>
        <color indexed="50"/>
        <rFont val="新細明體"/>
        <family val="1"/>
        <charset val="136"/>
      </rPr>
      <t>下限</t>
    </r>
    <r>
      <rPr>
        <sz val="14"/>
        <color indexed="8"/>
        <rFont val="新細明體"/>
        <family val="1"/>
        <charset val="136"/>
      </rPr>
      <t>與</t>
    </r>
    <r>
      <rPr>
        <b/>
        <sz val="14"/>
        <color indexed="50"/>
        <rFont val="新細明體"/>
        <family val="1"/>
        <charset val="136"/>
      </rPr>
      <t>上限</t>
    </r>
    <r>
      <rPr>
        <sz val="14"/>
        <color indexed="8"/>
        <rFont val="新細明體"/>
        <family val="1"/>
        <charset val="136"/>
      </rPr>
      <t xml:space="preserve">兩數字間的亂數。 </t>
    </r>
  </si>
  <si>
    <r>
      <t>¢</t>
    </r>
    <r>
      <rPr>
        <sz val="14"/>
        <color indexed="8"/>
        <rFont val="新細明體"/>
        <family val="1"/>
        <charset val="136"/>
      </rPr>
      <t>假定，全公司有</t>
    </r>
    <r>
      <rPr>
        <sz val="14"/>
        <color indexed="8"/>
        <rFont val="Century Schoolbook"/>
        <family val="1"/>
      </rPr>
      <t>2500</t>
    </r>
    <r>
      <rPr>
        <sz val="14"/>
        <color indexed="8"/>
        <rFont val="新細明體"/>
        <family val="1"/>
        <charset val="136"/>
      </rPr>
      <t>人，</t>
    </r>
    <r>
      <rPr>
        <sz val="14"/>
        <color indexed="8"/>
        <rFont val="Century Schoolbook"/>
        <family val="1"/>
      </rPr>
      <t>1~100</t>
    </r>
    <r>
      <rPr>
        <sz val="14"/>
        <color indexed="8"/>
        <rFont val="新細明體"/>
        <family val="1"/>
        <charset val="136"/>
      </rPr>
      <t>號為主管，</t>
    </r>
    <r>
      <rPr>
        <sz val="14"/>
        <color indexed="8"/>
        <rFont val="Century Schoolbook"/>
        <family val="1"/>
      </rPr>
      <t>101~2500</t>
    </r>
    <r>
      <rPr>
        <sz val="14"/>
        <color indexed="8"/>
        <rFont val="新細明體"/>
        <family val="1"/>
        <charset val="136"/>
      </rPr>
      <t>為普通員工。擬隨機抽出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位主管及</t>
    </r>
    <r>
      <rPr>
        <sz val="14"/>
        <color indexed="8"/>
        <rFont val="Century Schoolbook"/>
        <family val="1"/>
      </rPr>
      <t>50</t>
    </r>
    <r>
      <rPr>
        <sz val="14"/>
        <color indexed="8"/>
        <rFont val="新細明體"/>
        <family val="1"/>
        <charset val="136"/>
      </rPr>
      <t>位員工，接受問卷調查。主管的抽取公式</t>
    </r>
    <r>
      <rPr>
        <sz val="14"/>
        <color indexed="50"/>
        <rFont val="Century Schoolbook"/>
        <family val="1"/>
      </rPr>
      <t>=RANDBETWEEN($C$1,$E$1)</t>
    </r>
    <r>
      <rPr>
        <sz val="14"/>
        <color indexed="8"/>
        <rFont val="新細明體"/>
        <family val="1"/>
        <charset val="136"/>
      </rPr>
      <t>可取得介於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Century Schoolbook"/>
        <family val="1"/>
      </rPr>
      <t>100</t>
    </r>
    <r>
      <rPr>
        <sz val="14"/>
        <color indexed="8"/>
        <rFont val="新細明體"/>
        <family val="1"/>
        <charset val="136"/>
      </rPr>
      <t>之隨機編號。</t>
    </r>
  </si>
  <si>
    <r>
      <t>¢</t>
    </r>
    <r>
      <rPr>
        <sz val="14"/>
        <color indexed="8"/>
        <rFont val="Century Schoolbook"/>
        <family val="1"/>
      </rPr>
      <t>B6</t>
    </r>
    <r>
      <rPr>
        <sz val="14"/>
        <color indexed="8"/>
        <rFont val="新細明體"/>
        <family val="1"/>
        <charset val="136"/>
      </rPr>
      <t>之公式應為：</t>
    </r>
    <r>
      <rPr>
        <sz val="14"/>
        <color indexed="50"/>
        <rFont val="Century Schoolbook"/>
        <family val="1"/>
      </rPr>
      <t xml:space="preserve"> </t>
    </r>
  </si>
  <si>
    <r>
      <t>¢</t>
    </r>
    <r>
      <rPr>
        <sz val="14"/>
        <color indexed="8"/>
        <rFont val="新細明體"/>
        <family val="1"/>
        <charset val="136"/>
      </rPr>
      <t>氣象局預測明天天氣：下雨的機率為</t>
    </r>
    <r>
      <rPr>
        <sz val="14"/>
        <color indexed="8"/>
        <rFont val="Century Schoolbook"/>
        <family val="1"/>
      </rPr>
      <t>30%</t>
    </r>
    <r>
      <rPr>
        <sz val="14"/>
        <color indexed="8"/>
        <rFont val="新細明體"/>
        <family val="1"/>
        <charset val="136"/>
      </rPr>
      <t>、陰天</t>
    </r>
    <r>
      <rPr>
        <sz val="14"/>
        <color indexed="8"/>
        <rFont val="Century Schoolbook"/>
        <family val="1"/>
      </rPr>
      <t>50%</t>
    </r>
    <r>
      <rPr>
        <sz val="14"/>
        <color indexed="8"/>
        <rFont val="新細明體"/>
        <family val="1"/>
        <charset val="136"/>
      </rPr>
      <t>、晴天</t>
    </r>
    <r>
      <rPr>
        <sz val="14"/>
        <color indexed="8"/>
        <rFont val="Century Schoolbook"/>
        <family val="1"/>
      </rPr>
      <t>20%</t>
    </r>
    <r>
      <rPr>
        <sz val="14"/>
        <color indexed="8"/>
        <rFont val="新細明體"/>
        <family val="1"/>
        <charset val="136"/>
      </rPr>
      <t>。</t>
    </r>
    <phoneticPr fontId="3" type="noConversion"/>
  </si>
  <si>
    <r>
      <t>=IF(B5&lt;=C1,"</t>
    </r>
    <r>
      <rPr>
        <sz val="14"/>
        <color indexed="50"/>
        <rFont val="細明體"/>
        <family val="3"/>
        <charset val="136"/>
      </rPr>
      <t>下雨</t>
    </r>
    <r>
      <rPr>
        <sz val="14"/>
        <color indexed="50"/>
        <rFont val="Century Schoolbook"/>
        <family val="1"/>
      </rPr>
      <t>",IF(B5&lt;=SUM(C1:C2),"</t>
    </r>
    <r>
      <rPr>
        <sz val="14"/>
        <color indexed="50"/>
        <rFont val="細明體"/>
        <family val="3"/>
        <charset val="136"/>
      </rPr>
      <t>陰天</t>
    </r>
    <r>
      <rPr>
        <sz val="14"/>
        <color indexed="50"/>
        <rFont val="Century Schoolbook"/>
        <family val="1"/>
      </rPr>
      <t>","</t>
    </r>
    <r>
      <rPr>
        <sz val="14"/>
        <color indexed="50"/>
        <rFont val="細明體"/>
        <family val="3"/>
        <charset val="136"/>
      </rPr>
      <t>晴天</t>
    </r>
    <r>
      <rPr>
        <sz val="14"/>
        <color indexed="50"/>
        <rFont val="Century Schoolbook"/>
        <family val="1"/>
      </rPr>
      <t>"))</t>
    </r>
    <phoneticPr fontId="3" type="noConversion"/>
  </si>
  <si>
    <t>讓我們抽一個亂數，看看會是什麼天氣？</t>
    <phoneticPr fontId="3" type="noConversion"/>
  </si>
  <si>
    <r>
      <t>擬於全班</t>
    </r>
    <r>
      <rPr>
        <sz val="14"/>
        <color indexed="8"/>
        <rFont val="Century Schoolbook"/>
        <family val="1"/>
      </rPr>
      <t>50</t>
    </r>
    <r>
      <rPr>
        <sz val="14"/>
        <color indexed="8"/>
        <rFont val="新細明體"/>
        <family val="1"/>
        <charset val="136"/>
      </rPr>
      <t>位同學中，以隨機方式抽出</t>
    </r>
    <r>
      <rPr>
        <sz val="14"/>
        <color indexed="8"/>
        <rFont val="Century Schoolbook"/>
        <family val="1"/>
      </rPr>
      <t>15</t>
    </r>
    <r>
      <rPr>
        <sz val="14"/>
        <color indexed="8"/>
        <rFont val="新細明體"/>
        <family val="1"/>
        <charset val="136"/>
      </rPr>
      <t>位接受問卷調查。</t>
    </r>
    <phoneticPr fontId="3" type="noConversion"/>
  </si>
  <si>
    <r>
      <t>當</t>
    </r>
    <r>
      <rPr>
        <sz val="12"/>
        <rFont val="Times New Roman"/>
        <family val="1"/>
      </rPr>
      <t>RAND()</t>
    </r>
    <r>
      <rPr>
        <sz val="12"/>
        <rFont val="細明體"/>
        <family val="3"/>
        <charset val="136"/>
      </rPr>
      <t>為</t>
    </r>
    <r>
      <rPr>
        <sz val="12"/>
        <rFont val="Times New Roman"/>
        <family val="1"/>
      </rPr>
      <t>0</t>
    </r>
    <r>
      <rPr>
        <sz val="12"/>
        <rFont val="細明體"/>
        <family val="3"/>
        <charset val="136"/>
      </rPr>
      <t>，本式可得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；當</t>
    </r>
    <r>
      <rPr>
        <sz val="12"/>
        <rFont val="Times New Roman"/>
        <family val="1"/>
      </rPr>
      <t>RAND()</t>
    </r>
    <r>
      <rPr>
        <sz val="12"/>
        <rFont val="細明體"/>
        <family val="3"/>
        <charset val="136"/>
      </rPr>
      <t>為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，本式可得</t>
    </r>
    <r>
      <rPr>
        <sz val="12"/>
        <rFont val="Times New Roman"/>
        <family val="1"/>
      </rPr>
      <t>50</t>
    </r>
    <r>
      <rPr>
        <sz val="12"/>
        <rFont val="細明體"/>
        <family val="3"/>
        <charset val="136"/>
      </rPr>
      <t>。因此，每個學生都有可能會被抽到。</t>
    </r>
  </si>
  <si>
    <r>
      <t>可於</t>
    </r>
    <r>
      <rPr>
        <sz val="12"/>
        <rFont val="Times New Roman"/>
        <family val="1"/>
      </rPr>
      <t>B9</t>
    </r>
    <r>
      <rPr>
        <sz val="12"/>
        <rFont val="細明體"/>
        <family val="3"/>
        <charset val="136"/>
      </rPr>
      <t>輸入</t>
    </r>
    <r>
      <rPr>
        <sz val="12"/>
        <rFont val="Times New Roman"/>
        <family val="1"/>
      </rPr>
      <t>=1+RAND()*49</t>
    </r>
    <r>
      <rPr>
        <sz val="12"/>
        <rFont val="細明體"/>
        <family val="3"/>
        <charset val="136"/>
      </rPr>
      <t>。</t>
    </r>
    <phoneticPr fontId="3" type="noConversion"/>
  </si>
  <si>
    <t>由於RAND()之值，為介於0～1之隨機亂數。</t>
  </si>
  <si>
    <r>
      <t>¢</t>
    </r>
    <r>
      <rPr>
        <sz val="14"/>
        <color indexed="8"/>
        <rFont val="新細明體"/>
        <family val="1"/>
        <charset val="136"/>
      </rPr>
      <t>假定，全公司有</t>
    </r>
    <r>
      <rPr>
        <sz val="14"/>
        <color indexed="8"/>
        <rFont val="Century Schoolbook"/>
        <family val="1"/>
      </rPr>
      <t>1000</t>
    </r>
    <r>
      <rPr>
        <sz val="14"/>
        <color indexed="8"/>
        <rFont val="新細明體"/>
        <family val="1"/>
        <charset val="136"/>
      </rPr>
      <t>人，</t>
    </r>
    <r>
      <rPr>
        <sz val="14"/>
        <color indexed="8"/>
        <rFont val="Century Schoolbook"/>
        <family val="1"/>
      </rPr>
      <t>1~100</t>
    </r>
    <r>
      <rPr>
        <sz val="14"/>
        <color indexed="8"/>
        <rFont val="新細明體"/>
        <family val="1"/>
        <charset val="136"/>
      </rPr>
      <t>號為主管，</t>
    </r>
    <r>
      <rPr>
        <sz val="14"/>
        <color indexed="8"/>
        <rFont val="Century Schoolbook"/>
        <family val="1"/>
      </rPr>
      <t>101~1000</t>
    </r>
    <r>
      <rPr>
        <sz val="14"/>
        <color indexed="8"/>
        <rFont val="新細明體"/>
        <family val="1"/>
        <charset val="136"/>
      </rPr>
      <t>為普通員工。擬隨機抽出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位主管及</t>
    </r>
    <r>
      <rPr>
        <sz val="14"/>
        <color indexed="8"/>
        <rFont val="Century Schoolbook"/>
        <family val="1"/>
      </rPr>
      <t>50</t>
    </r>
    <r>
      <rPr>
        <sz val="14"/>
        <color indexed="8"/>
        <rFont val="新細明體"/>
        <family val="1"/>
        <charset val="136"/>
      </rPr>
      <t xml:space="preserve">位員工，接受問卷調查。參見【隨機抽樣】工作表 </t>
    </r>
  </si>
  <si>
    <r>
      <t>¢</t>
    </r>
    <r>
      <rPr>
        <sz val="14"/>
        <color indexed="8"/>
        <rFont val="新細明體"/>
        <family val="1"/>
        <charset val="136"/>
      </rPr>
      <t>主管部份的抽取公式可為：</t>
    </r>
    <r>
      <rPr>
        <sz val="14"/>
        <color indexed="8"/>
        <rFont val="Century Schoolbook"/>
        <family val="1"/>
      </rPr>
      <t xml:space="preserve"> </t>
    </r>
    <r>
      <rPr>
        <sz val="14"/>
        <color indexed="50"/>
        <rFont val="Century Schoolbook"/>
        <family val="1"/>
      </rPr>
      <t xml:space="preserve">=$C$1+RAND()*($E$1-$C$1) </t>
    </r>
  </si>
  <si>
    <r>
      <t>¢</t>
    </r>
    <r>
      <rPr>
        <sz val="14"/>
        <color indexed="8"/>
        <rFont val="新細明體"/>
        <family val="1"/>
        <charset val="136"/>
      </rPr>
      <t>而一般員工部份之抽取公式，則為</t>
    </r>
    <r>
      <rPr>
        <sz val="14"/>
        <color indexed="50"/>
        <rFont val="Century Schoolbook"/>
        <family val="1"/>
      </rPr>
      <t xml:space="preserve">=$C$6+RAND()*($E$6-$C$6) </t>
    </r>
  </si>
  <si>
    <t xml:space="preserve">RAND() </t>
  </si>
  <si>
    <r>
      <t>¢</t>
    </r>
    <r>
      <rPr>
        <sz val="14"/>
        <color indexed="8"/>
        <rFont val="新細明體"/>
        <family val="1"/>
        <charset val="136"/>
      </rPr>
      <t>隨機產生一介於</t>
    </r>
    <r>
      <rPr>
        <sz val="14"/>
        <color indexed="8"/>
        <rFont val="Century Schoolbook"/>
        <family val="1"/>
      </rP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>之亂數。</t>
    </r>
  </si>
  <si>
    <t xml:space="preserve">PI() </t>
  </si>
  <si>
    <r>
      <t>¢</t>
    </r>
    <r>
      <rPr>
        <sz val="14"/>
        <color indexed="8"/>
        <rFont val="新細明體"/>
        <family val="1"/>
        <charset val="136"/>
      </rPr>
      <t>求傳回圓周率（π）</t>
    </r>
    <r>
      <rPr>
        <sz val="14"/>
        <color indexed="8"/>
        <rFont val="Century Schoolbook"/>
        <family val="1"/>
      </rPr>
      <t>3.14159265358979</t>
    </r>
    <r>
      <rPr>
        <sz val="14"/>
        <color indexed="8"/>
        <rFont val="新細明體"/>
        <family val="1"/>
        <charset val="136"/>
      </rPr>
      <t>，其精準度可達</t>
    </r>
    <r>
      <rPr>
        <sz val="14"/>
        <color indexed="8"/>
        <rFont val="Century Schoolbook"/>
        <family val="1"/>
      </rPr>
      <t>15</t>
    </r>
    <r>
      <rPr>
        <sz val="14"/>
        <color indexed="8"/>
        <rFont val="新細明體"/>
        <family val="1"/>
        <charset val="136"/>
      </rPr>
      <t xml:space="preserve">位數。 </t>
    </r>
  </si>
  <si>
    <r>
      <t>ABS(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</si>
  <si>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求某</t>
    </r>
    <r>
      <rPr>
        <b/>
        <sz val="14"/>
        <color indexed="8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或運算式之結果的絕對值。</t>
    </r>
  </si>
  <si>
    <r>
      <t>POWER(</t>
    </r>
    <r>
      <rPr>
        <b/>
        <sz val="14"/>
        <color indexed="54"/>
        <rFont val="華康粗黑體"/>
        <family val="3"/>
        <charset val="136"/>
      </rPr>
      <t>底數</t>
    </r>
    <r>
      <rPr>
        <b/>
        <sz val="14"/>
        <color indexed="54"/>
        <rFont val="Century Schoolbook"/>
        <family val="1"/>
      </rPr>
      <t>,</t>
    </r>
    <r>
      <rPr>
        <b/>
        <sz val="14"/>
        <color indexed="54"/>
        <rFont val="華康粗黑體"/>
        <family val="3"/>
        <charset val="136"/>
      </rPr>
      <t>指數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</si>
  <si>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計算</t>
    </r>
    <r>
      <rPr>
        <b/>
        <sz val="14"/>
        <color indexed="50"/>
        <rFont val="新細明體"/>
        <family val="1"/>
        <charset val="136"/>
      </rPr>
      <t>底數</t>
    </r>
    <r>
      <rPr>
        <sz val="14"/>
        <color indexed="8"/>
        <rFont val="新細明體"/>
        <family val="1"/>
        <charset val="136"/>
      </rPr>
      <t>的</t>
    </r>
    <r>
      <rPr>
        <b/>
        <sz val="14"/>
        <color indexed="50"/>
        <rFont val="新細明體"/>
        <family val="1"/>
        <charset val="136"/>
      </rPr>
      <t>指數</t>
    </r>
    <r>
      <rPr>
        <sz val="14"/>
        <color indexed="8"/>
        <rFont val="新細明體"/>
        <family val="1"/>
        <charset val="136"/>
      </rPr>
      <t>次方之結果。若將其寫成</t>
    </r>
    <r>
      <rPr>
        <sz val="14"/>
        <color indexed="50"/>
        <rFont val="Century Schoolbook"/>
        <family val="1"/>
      </rPr>
      <t>=POWER(x,y)</t>
    </r>
    <r>
      <rPr>
        <sz val="14"/>
        <color indexed="8"/>
        <rFont val="新細明體"/>
        <family val="1"/>
        <charset val="136"/>
      </rPr>
      <t>其效果同於</t>
    </r>
    <r>
      <rPr>
        <sz val="14"/>
        <color indexed="50"/>
        <rFont val="Century Schoolbook"/>
        <family val="1"/>
      </rPr>
      <t>=x^y</t>
    </r>
    <r>
      <rPr>
        <sz val="14"/>
        <color indexed="8"/>
        <rFont val="新細明體"/>
        <family val="1"/>
        <charset val="136"/>
      </rPr>
      <t>。</t>
    </r>
  </si>
  <si>
    <r>
      <t>輸入</t>
    </r>
    <r>
      <rPr>
        <sz val="14"/>
        <color indexed="8"/>
        <rFont val="Century Schoolbook"/>
        <family val="1"/>
      </rPr>
      <t>x</t>
    </r>
    <r>
      <rPr>
        <sz val="14"/>
        <color indexed="8"/>
        <rFont val="新細明體"/>
        <family val="1"/>
        <charset val="136"/>
      </rPr>
      <t>及</t>
    </r>
    <r>
      <rPr>
        <sz val="14"/>
        <color indexed="8"/>
        <rFont val="Century Schoolbook"/>
        <family val="1"/>
      </rPr>
      <t>y</t>
    </r>
    <r>
      <rPr>
        <sz val="14"/>
        <color indexed="8"/>
        <rFont val="新細明體"/>
        <family val="1"/>
        <charset val="136"/>
      </rPr>
      <t>之數字，即自動對</t>
    </r>
    <r>
      <rPr>
        <sz val="14"/>
        <color indexed="8"/>
        <rFont val="Century Schoolbook"/>
        <family val="1"/>
      </rPr>
      <t>x</t>
    </r>
    <r>
      <rPr>
        <sz val="14"/>
        <color indexed="8"/>
        <rFont val="新細明體"/>
        <family val="1"/>
        <charset val="136"/>
      </rPr>
      <t>開</t>
    </r>
    <r>
      <rPr>
        <sz val="14"/>
        <color indexed="8"/>
        <rFont val="Century Schoolbook"/>
        <family val="1"/>
      </rPr>
      <t>y</t>
    </r>
    <r>
      <rPr>
        <sz val="14"/>
        <color indexed="8"/>
        <rFont val="新細明體"/>
        <family val="1"/>
        <charset val="136"/>
      </rPr>
      <t>方。</t>
    </r>
  </si>
  <si>
    <r>
      <t>SQRT(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) </t>
    </r>
  </si>
  <si>
    <r>
      <t>¢</t>
    </r>
    <r>
      <rPr>
        <sz val="14"/>
        <color indexed="8"/>
        <rFont val="新細明體"/>
        <family val="1"/>
        <charset val="136"/>
      </rPr>
      <t>本函數是用來求某</t>
    </r>
    <r>
      <rPr>
        <b/>
        <sz val="14"/>
        <color indexed="8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的平方根，若</t>
    </r>
    <r>
      <rPr>
        <b/>
        <sz val="14"/>
        <color indexed="8"/>
        <rFont val="新細明體"/>
        <family val="1"/>
        <charset val="136"/>
      </rPr>
      <t>數值</t>
    </r>
    <r>
      <rPr>
        <sz val="14"/>
        <color indexed="8"/>
        <rFont val="新細明體"/>
        <family val="1"/>
        <charset val="136"/>
      </rPr>
      <t>為負值，本函數將回應</t>
    </r>
    <r>
      <rPr>
        <sz val="14"/>
        <color indexed="8"/>
        <rFont val="Century Schoolbook"/>
        <family val="1"/>
      </rPr>
      <t>#NUM!</t>
    </r>
    <r>
      <rPr>
        <sz val="14"/>
        <color indexed="8"/>
        <rFont val="新細明體"/>
        <family val="1"/>
        <charset val="136"/>
      </rPr>
      <t>之錯誤。</t>
    </r>
  </si>
  <si>
    <t>事實上，有無此函數並不很重要。</t>
    <phoneticPr fontId="3" type="noConversion"/>
  </si>
  <si>
    <r>
      <t>利用</t>
    </r>
    <r>
      <rPr>
        <sz val="12"/>
        <rFont val="Times New Roman"/>
        <family val="1"/>
      </rPr>
      <t xml:space="preserve"> ^ </t>
    </r>
    <r>
      <rPr>
        <sz val="12"/>
        <rFont val="細明體"/>
        <family val="3"/>
        <charset val="136"/>
      </rPr>
      <t>運算符號也可達成開方之動作。</t>
    </r>
    <phoneticPr fontId="3" type="noConversion"/>
  </si>
  <si>
    <r>
      <t>如：</t>
    </r>
    <r>
      <rPr>
        <sz val="12"/>
        <rFont val="Times New Roman"/>
        <family val="1"/>
      </rPr>
      <t>=64^(1/2)</t>
    </r>
    <r>
      <rPr>
        <sz val="12"/>
        <rFont val="細明體"/>
        <family val="3"/>
        <charset val="136"/>
      </rPr>
      <t>之結果即</t>
    </r>
    <r>
      <rPr>
        <sz val="12"/>
        <rFont val="Times New Roman"/>
        <family val="1"/>
      </rPr>
      <t>=SQRT(64)</t>
    </r>
    <r>
      <rPr>
        <sz val="12"/>
        <rFont val="細明體"/>
        <family val="3"/>
        <charset val="136"/>
      </rPr>
      <t>；但若要求開三方，那</t>
    </r>
    <r>
      <rPr>
        <sz val="12"/>
        <rFont val="Times New Roman"/>
        <family val="1"/>
      </rPr>
      <t>SQRT()</t>
    </r>
    <r>
      <rPr>
        <sz val="12"/>
        <rFont val="細明體"/>
        <family val="3"/>
        <charset val="136"/>
      </rPr>
      <t>可就無能為力了。</t>
    </r>
    <phoneticPr fontId="3" type="noConversion"/>
  </si>
  <si>
    <r>
      <t>但仍可利用</t>
    </r>
    <r>
      <rPr>
        <sz val="12"/>
        <color indexed="10"/>
        <rFont val="Times New Roman"/>
        <family val="1"/>
      </rPr>
      <t xml:space="preserve"> ^ </t>
    </r>
    <r>
      <rPr>
        <sz val="12"/>
        <color indexed="10"/>
        <rFont val="細明體"/>
        <family val="3"/>
        <charset val="136"/>
      </rPr>
      <t>運算符號來解決（乘冪為</t>
    </r>
    <r>
      <rPr>
        <sz val="12"/>
        <color indexed="10"/>
        <rFont val="Times New Roman"/>
        <family val="1"/>
      </rPr>
      <t>1/3</t>
    </r>
    <r>
      <rPr>
        <sz val="12"/>
        <color indexed="10"/>
        <rFont val="細明體"/>
        <family val="3"/>
        <charset val="136"/>
      </rPr>
      <t>即等於開三方）</t>
    </r>
  </si>
  <si>
    <r>
      <t>假定老師大發慈悲，擬將原成績開根號乘以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並無條件進位，且將不及格者改為以紅字顯示。</t>
    </r>
  </si>
  <si>
    <r>
      <t>PRODUCT(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>1,[</t>
    </r>
    <r>
      <rPr>
        <b/>
        <sz val="14"/>
        <color indexed="54"/>
        <rFont val="華康粗黑體"/>
        <family val="3"/>
        <charset val="136"/>
      </rPr>
      <t>數值</t>
    </r>
    <r>
      <rPr>
        <b/>
        <sz val="14"/>
        <color indexed="54"/>
        <rFont val="Century Schoolbook"/>
        <family val="1"/>
      </rPr>
      <t xml:space="preserve">2],...) </t>
    </r>
  </si>
  <si>
    <r>
      <t>¢</t>
    </r>
    <r>
      <rPr>
        <sz val="14"/>
        <color indexed="8"/>
        <rFont val="新細明體"/>
        <family val="1"/>
        <charset val="136"/>
      </rPr>
      <t>可求算最多可達</t>
    </r>
    <r>
      <rPr>
        <sz val="14"/>
        <color indexed="8"/>
        <rFont val="Century Schoolbook"/>
        <family val="1"/>
      </rPr>
      <t>255</t>
    </r>
    <r>
      <rPr>
        <sz val="14"/>
        <color indexed="8"/>
        <rFont val="新細明體"/>
        <family val="1"/>
        <charset val="136"/>
      </rPr>
      <t>個數值引數之乘積。</t>
    </r>
  </si>
  <si>
    <t xml:space="preserve">或 </t>
  </si>
  <si>
    <r>
      <t>¢</t>
    </r>
    <r>
      <rPr>
        <sz val="14"/>
        <color indexed="8"/>
        <rFont val="新細明體"/>
        <family val="1"/>
        <charset val="136"/>
      </rPr>
      <t>因此，如下例之</t>
    </r>
    <r>
      <rPr>
        <sz val="14"/>
        <color indexed="8"/>
        <rFont val="Century Schoolbook"/>
        <family val="1"/>
      </rPr>
      <t>D2</t>
    </r>
    <r>
      <rPr>
        <sz val="14"/>
        <color indexed="8"/>
        <rFont val="新細明體"/>
        <family val="1"/>
        <charset val="136"/>
      </rPr>
      <t xml:space="preserve">的金額，可以 </t>
    </r>
  </si>
  <si>
    <r>
      <t>來求得：</t>
    </r>
    <r>
      <rPr>
        <sz val="14"/>
        <color indexed="8"/>
        <rFont val="Century Schoolbook"/>
        <family val="1"/>
      </rPr>
      <t xml:space="preserve"> </t>
    </r>
  </si>
  <si>
    <r>
      <t>若結束時間較小應再加</t>
    </r>
    <r>
      <rPr>
        <sz val="12"/>
        <color indexed="10"/>
        <rFont val="Times New Roman"/>
        <family val="1"/>
      </rPr>
      <t>1</t>
    </r>
    <r>
      <rPr>
        <sz val="12"/>
        <color indexed="10"/>
        <rFont val="細明體"/>
        <family val="3"/>
        <charset val="136"/>
      </rPr>
      <t>，即</t>
    </r>
    <r>
      <rPr>
        <sz val="12"/>
        <color indexed="10"/>
        <rFont val="Times New Roman"/>
        <family val="1"/>
      </rPr>
      <t>24:00</t>
    </r>
    <phoneticPr fontId="3" type="noConversion"/>
  </si>
  <si>
    <r>
      <t>=IF(AND(A2-INT(A2)&gt;=TIME(8,0,0),A2-INT(A2)&lt;TIME(23,0,0)),“</t>
    </r>
    <r>
      <rPr>
        <sz val="14"/>
        <color indexed="50"/>
        <rFont val="新細明體"/>
        <family val="1"/>
        <charset val="136"/>
      </rPr>
      <t>一般</t>
    </r>
    <r>
      <rPr>
        <sz val="14"/>
        <color indexed="50"/>
        <rFont val="Century Schoolbook"/>
        <family val="1"/>
      </rPr>
      <t>”,“</t>
    </r>
    <r>
      <rPr>
        <sz val="14"/>
        <color indexed="50"/>
        <rFont val="新細明體"/>
        <family val="1"/>
        <charset val="136"/>
      </rPr>
      <t>減價</t>
    </r>
    <r>
      <rPr>
        <sz val="14"/>
        <color indexed="50"/>
        <rFont val="Century Schoolbook"/>
        <family val="1"/>
      </rPr>
      <t>“)</t>
    </r>
  </si>
  <si>
    <r>
      <t>判斷通話時段為『一般』或『減價』。其中之</t>
    </r>
    <r>
      <rPr>
        <sz val="14"/>
        <color indexed="8"/>
        <rFont val="Century Schoolbook"/>
        <family val="1"/>
      </rPr>
      <t>A2-INT(A2)</t>
    </r>
    <r>
      <rPr>
        <sz val="14"/>
        <color indexed="8"/>
        <rFont val="新細明體"/>
        <family val="1"/>
        <charset val="136"/>
      </rPr>
      <t>，係在將開始時間內之日期部份排除掉。如</t>
    </r>
    <r>
      <rPr>
        <sz val="14"/>
        <color indexed="8"/>
        <rFont val="Century Schoolbook"/>
        <family val="1"/>
      </rPr>
      <t>2007/4/10 23:55:36</t>
    </r>
    <r>
      <rPr>
        <sz val="14"/>
        <color indexed="8"/>
        <rFont val="新細明體"/>
        <family val="1"/>
        <charset val="136"/>
      </rPr>
      <t>之數值為</t>
    </r>
    <r>
      <rPr>
        <sz val="14"/>
        <color indexed="8"/>
        <rFont val="Century Schoolbook"/>
        <family val="1"/>
      </rPr>
      <t>39182.9969444444</t>
    </r>
    <r>
      <rPr>
        <sz val="14"/>
        <color indexed="8"/>
        <rFont val="新細明體"/>
        <family val="1"/>
        <charset val="136"/>
      </rPr>
      <t>，其整數部份表日期，小數部份表時間。將其減去整數後，其小數部份即為時間</t>
    </r>
    <r>
      <rPr>
        <sz val="14"/>
        <color indexed="8"/>
        <rFont val="Century Schoolbook"/>
        <family val="1"/>
      </rPr>
      <t>23:55:36</t>
    </r>
    <r>
      <rPr>
        <sz val="14"/>
        <color indexed="8"/>
        <rFont val="新細明體"/>
        <family val="1"/>
        <charset val="136"/>
      </rPr>
      <t xml:space="preserve">。 </t>
    </r>
  </si>
  <si>
    <t xml:space="preserve">一舉求算出停車費： </t>
  </si>
  <si>
    <r>
      <t>¢</t>
    </r>
    <r>
      <rPr>
        <sz val="14"/>
        <color indexed="8"/>
        <rFont val="新細明體"/>
        <family val="1"/>
        <charset val="136"/>
      </rPr>
      <t>停車時間事實上仍為零點幾天（如：</t>
    </r>
    <r>
      <rPr>
        <sz val="14"/>
        <color indexed="8"/>
        <rFont val="Century Schoolbook"/>
        <family val="1"/>
      </rPr>
      <t>02:30</t>
    </r>
    <r>
      <rPr>
        <sz val="14"/>
        <color indexed="8"/>
        <rFont val="新細明體"/>
        <family val="1"/>
        <charset val="136"/>
      </rPr>
      <t>為</t>
    </r>
    <r>
      <rPr>
        <sz val="14"/>
        <color indexed="8"/>
        <rFont val="Century Schoolbook"/>
        <family val="1"/>
      </rPr>
      <t>0.104167</t>
    </r>
    <r>
      <rPr>
        <sz val="14"/>
        <color indexed="8"/>
        <rFont val="新細明體"/>
        <family val="1"/>
        <charset val="136"/>
      </rPr>
      <t>天），將其乘以一天之</t>
    </r>
    <r>
      <rPr>
        <sz val="14"/>
        <color indexed="8"/>
        <rFont val="Century Schoolbook"/>
        <family val="1"/>
      </rPr>
      <t>60*24</t>
    </r>
    <r>
      <rPr>
        <sz val="14"/>
        <color indexed="8"/>
        <rFont val="新細明體"/>
        <family val="1"/>
        <charset val="136"/>
      </rPr>
      <t>分鐘，即可換算出停車時間的分鐘數。</t>
    </r>
    <r>
      <rPr>
        <sz val="14"/>
        <color indexed="8"/>
        <rFont val="Century Schoolbook"/>
        <family val="1"/>
      </rPr>
      <t xml:space="preserve"> </t>
    </r>
  </si>
  <si>
    <r>
      <t>¢</t>
    </r>
    <r>
      <rPr>
        <sz val="14"/>
        <color indexed="8"/>
        <rFont val="新細明體"/>
        <family val="1"/>
        <charset val="136"/>
      </rPr>
      <t>就</t>
    </r>
    <r>
      <rPr>
        <sz val="14"/>
        <color indexed="8"/>
        <rFont val="Century Schoolbook"/>
        <family val="1"/>
      </rPr>
      <t>E2</t>
    </r>
    <r>
      <rPr>
        <sz val="14"/>
        <color indexed="8"/>
        <rFont val="新細明體"/>
        <family val="1"/>
        <charset val="136"/>
      </rPr>
      <t>之計費單位言，以</t>
    </r>
    <r>
      <rPr>
        <sz val="14"/>
        <color indexed="50"/>
        <rFont val="Century Schoolbook"/>
        <family val="1"/>
      </rPr>
      <t>=ROUNDUP(D2/30,0)</t>
    </r>
  </si>
  <si>
    <r>
      <t>無條件於整數進位，即可算出計費單位。再乘以費率</t>
    </r>
    <r>
      <rPr>
        <sz val="14"/>
        <color indexed="8"/>
        <rFont val="Century Schoolbook"/>
        <family val="1"/>
      </rPr>
      <t>50</t>
    </r>
    <r>
      <rPr>
        <sz val="14"/>
        <color indexed="8"/>
        <rFont val="新細明體"/>
        <family val="1"/>
        <charset val="136"/>
      </rPr>
      <t xml:space="preserve">元即為停車費。 </t>
    </r>
  </si>
  <si>
    <r>
      <t>¢</t>
    </r>
    <r>
      <rPr>
        <sz val="14"/>
        <color indexed="8"/>
        <rFont val="新細明體"/>
        <family val="1"/>
        <charset val="136"/>
      </rPr>
      <t>如果不分層求算，也可以：</t>
    </r>
    <r>
      <rPr>
        <sz val="14"/>
        <color indexed="50"/>
        <rFont val="Century Schoolbook"/>
        <family val="1"/>
      </rPr>
      <t>=ROUNDUP((C2*60*24)/30,0)*50</t>
    </r>
  </si>
  <si>
    <r>
      <t>¢</t>
    </r>
    <r>
      <rPr>
        <sz val="14"/>
        <color indexed="52"/>
        <rFont val="新細明體"/>
        <family val="1"/>
        <charset val="136"/>
      </rPr>
      <t>儲存</t>
    </r>
    <r>
      <rPr>
        <sz val="14"/>
        <color indexed="8"/>
        <rFont val="新細明體"/>
        <family val="1"/>
        <charset val="136"/>
      </rPr>
      <t>格</t>
    </r>
    <r>
      <rPr>
        <sz val="14"/>
        <color indexed="8"/>
        <rFont val="Wingdings"/>
        <charset val="2"/>
      </rPr>
      <t>&gt;</t>
    </r>
    <r>
      <rPr>
        <sz val="14"/>
        <color indexed="8"/>
        <rFont val="新細明體"/>
        <family val="1"/>
        <charset val="136"/>
      </rPr>
      <t>『數值』</t>
    </r>
    <r>
      <rPr>
        <sz val="14"/>
        <color indexed="8"/>
        <rFont val="Wingdings"/>
        <charset val="2"/>
      </rPr>
      <t>&gt;</t>
    </r>
    <r>
      <rPr>
        <sz val="14"/>
        <color indexed="8"/>
        <rFont val="新細明體"/>
        <family val="1"/>
        <charset val="136"/>
      </rPr>
      <t xml:space="preserve">選『特殊』格式 </t>
    </r>
    <phoneticPr fontId="3" type="noConversion"/>
  </si>
  <si>
    <r>
      <t>¢</t>
    </r>
    <r>
      <rPr>
        <sz val="14"/>
        <color indexed="8"/>
        <rFont val="Century Schoolbook"/>
        <family val="1"/>
      </rPr>
      <t>C2</t>
    </r>
    <r>
      <rPr>
        <sz val="14"/>
        <color indexed="8"/>
        <rFont val="新細明體"/>
        <family val="1"/>
        <charset val="136"/>
      </rPr>
      <t>之運算式為：</t>
    </r>
    <r>
      <rPr>
        <b/>
        <sz val="14"/>
        <color indexed="50"/>
        <rFont val="Century Schoolbook"/>
        <family val="1"/>
      </rPr>
      <t>=INT(B2/6)+IF(MOD(B2,6)=0,0,1)</t>
    </r>
  </si>
  <si>
    <r>
      <t>判斷</t>
    </r>
    <r>
      <rPr>
        <sz val="14"/>
        <color indexed="8"/>
        <rFont val="Century Schoolbook"/>
        <family val="1"/>
      </rPr>
      <t>B2</t>
    </r>
    <r>
      <rPr>
        <sz val="14"/>
        <color indexed="8"/>
        <rFont val="新細明體"/>
        <family val="1"/>
        <charset val="136"/>
      </rPr>
      <t>通話秒數是否可被</t>
    </r>
    <r>
      <rPr>
        <sz val="14"/>
        <color indexed="8"/>
        <rFont val="Century Schoolbook"/>
        <family val="1"/>
      </rPr>
      <t>6</t>
    </r>
    <r>
      <rPr>
        <sz val="14"/>
        <color indexed="8"/>
        <rFont val="新細明體"/>
        <family val="1"/>
        <charset val="136"/>
      </rPr>
      <t>整除？若無，即增加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>個計費單位。</t>
    </r>
    <r>
      <rPr>
        <sz val="14"/>
        <color indexed="8"/>
        <rFont val="Century Schoolbook"/>
        <family val="1"/>
      </rPr>
      <t xml:space="preserve"> </t>
    </r>
  </si>
  <si>
    <r>
      <t>¢</t>
    </r>
    <r>
      <rPr>
        <sz val="14"/>
        <color indexed="8"/>
        <rFont val="新細明體"/>
        <family val="1"/>
        <charset val="136"/>
      </rPr>
      <t>通話時間事實上仍為零點幾天（如：</t>
    </r>
    <r>
      <rPr>
        <sz val="14"/>
        <color indexed="8"/>
        <rFont val="Century Schoolbook"/>
        <family val="1"/>
      </rPr>
      <t>0:03:15</t>
    </r>
    <r>
      <rPr>
        <sz val="14"/>
        <color indexed="8"/>
        <rFont val="新細明體"/>
        <family val="1"/>
        <charset val="136"/>
      </rPr>
      <t>即</t>
    </r>
    <r>
      <rPr>
        <sz val="14"/>
        <color indexed="8"/>
        <rFont val="Century Schoolbook"/>
        <family val="1"/>
      </rPr>
      <t>0.002256944</t>
    </r>
    <r>
      <rPr>
        <sz val="14"/>
        <color indexed="8"/>
        <rFont val="新細明體"/>
        <family val="1"/>
        <charset val="136"/>
      </rPr>
      <t>天），</t>
    </r>
    <phoneticPr fontId="3" type="noConversion"/>
  </si>
  <si>
    <r>
      <t>故</t>
    </r>
    <r>
      <rPr>
        <sz val="12"/>
        <rFont val="Times New Roman"/>
        <family val="1"/>
      </rPr>
      <t>B2</t>
    </r>
    <r>
      <rPr>
        <sz val="12"/>
        <rFont val="細明體"/>
        <family val="3"/>
        <charset val="136"/>
      </rPr>
      <t>之運算式為：</t>
    </r>
    <r>
      <rPr>
        <sz val="12"/>
        <rFont val="Times New Roman"/>
        <family val="1"/>
      </rPr>
      <t>=A2*24*60*60</t>
    </r>
    <r>
      <rPr>
        <sz val="12"/>
        <rFont val="細明體"/>
        <family val="3"/>
        <charset val="136"/>
      </rPr>
      <t>，將其乘以一天之</t>
    </r>
    <r>
      <rPr>
        <sz val="12"/>
        <rFont val="Times New Roman"/>
        <family val="1"/>
      </rPr>
      <t>24*60*60</t>
    </r>
    <r>
      <rPr>
        <sz val="12"/>
        <rFont val="細明體"/>
        <family val="3"/>
        <charset val="136"/>
      </rPr>
      <t>秒數，即可換算出通話秒數</t>
    </r>
    <r>
      <rPr>
        <sz val="12"/>
        <rFont val="Times New Roman"/>
        <family val="1"/>
      </rPr>
      <t xml:space="preserve"> </t>
    </r>
  </si>
  <si>
    <r>
      <t>美金常用紙幣有</t>
    </r>
    <r>
      <rPr>
        <sz val="14"/>
        <color indexed="8"/>
        <rFont val="Century Schoolbook"/>
        <family val="1"/>
      </rPr>
      <t>100</t>
    </r>
    <r>
      <rPr>
        <sz val="14"/>
        <color indexed="8"/>
        <rFont val="新細明體"/>
        <family val="1"/>
        <charset val="136"/>
      </rPr>
      <t>、</t>
    </r>
    <r>
      <rPr>
        <sz val="14"/>
        <color indexed="8"/>
        <rFont val="Century Schoolbook"/>
        <family val="1"/>
      </rPr>
      <t>20</t>
    </r>
    <r>
      <rPr>
        <sz val="14"/>
        <color indexed="8"/>
        <rFont val="新細明體"/>
        <family val="1"/>
        <charset val="136"/>
      </rPr>
      <t>、</t>
    </r>
    <r>
      <rPr>
        <sz val="14"/>
        <color indexed="8"/>
        <rFont val="Century Schoolbook"/>
        <family val="1"/>
      </rPr>
      <t>10</t>
    </r>
    <r>
      <rPr>
        <sz val="14"/>
        <color indexed="8"/>
        <rFont val="新細明體"/>
        <family val="1"/>
        <charset val="136"/>
      </rPr>
      <t>、</t>
    </r>
    <r>
      <rPr>
        <sz val="14"/>
        <color indexed="8"/>
        <rFont val="Century Schoolbook"/>
        <family val="1"/>
      </rPr>
      <t>5</t>
    </r>
    <r>
      <rPr>
        <sz val="14"/>
        <color indexed="8"/>
        <rFont val="新細明體"/>
        <family val="1"/>
        <charset val="136"/>
      </rPr>
      <t>、</t>
    </r>
    <r>
      <rPr>
        <sz val="14"/>
        <color indexed="8"/>
        <rFont val="Century Schoolbook"/>
        <family val="1"/>
      </rPr>
      <t>1</t>
    </r>
    <r>
      <rPr>
        <sz val="14"/>
        <color indexed="8"/>
        <rFont val="新細明體"/>
        <family val="1"/>
        <charset val="136"/>
      </rPr>
      <t>元，硬幣有</t>
    </r>
    <r>
      <rPr>
        <sz val="14"/>
        <color indexed="8"/>
        <rFont val="Century Schoolbook"/>
        <family val="1"/>
      </rPr>
      <t>25</t>
    </r>
    <r>
      <rPr>
        <sz val="14"/>
        <color indexed="8"/>
        <rFont val="新細明體"/>
        <family val="1"/>
        <charset val="136"/>
      </rPr>
      <t>分（</t>
    </r>
    <r>
      <rPr>
        <sz val="14"/>
        <color indexed="8"/>
        <rFont val="Century Schoolbook"/>
        <family val="1"/>
      </rPr>
      <t>quarter</t>
    </r>
    <r>
      <rPr>
        <sz val="14"/>
        <color indexed="8"/>
        <rFont val="新細明體"/>
        <family val="1"/>
        <charset val="136"/>
      </rPr>
      <t>，</t>
    </r>
    <r>
      <rPr>
        <sz val="14"/>
        <color indexed="8"/>
        <rFont val="Century Schoolbook"/>
        <family val="1"/>
      </rPr>
      <t>0.25</t>
    </r>
    <r>
      <rPr>
        <sz val="14"/>
        <color indexed="8"/>
        <rFont val="新細明體"/>
        <family val="1"/>
        <charset val="136"/>
      </rPr>
      <t>元）、十分（</t>
    </r>
    <r>
      <rPr>
        <sz val="14"/>
        <color indexed="8"/>
        <rFont val="Century Schoolbook"/>
        <family val="1"/>
      </rPr>
      <t>dime</t>
    </r>
    <r>
      <rPr>
        <sz val="14"/>
        <color indexed="8"/>
        <rFont val="新細明體"/>
        <family val="1"/>
        <charset val="136"/>
      </rPr>
      <t>，</t>
    </r>
    <r>
      <rPr>
        <sz val="14"/>
        <color indexed="8"/>
        <rFont val="Century Schoolbook"/>
        <family val="1"/>
      </rPr>
      <t>0.1</t>
    </r>
    <r>
      <rPr>
        <sz val="14"/>
        <color indexed="8"/>
        <rFont val="新細明體"/>
        <family val="1"/>
        <charset val="136"/>
      </rPr>
      <t>元）、五分（</t>
    </r>
    <r>
      <rPr>
        <sz val="14"/>
        <color indexed="8"/>
        <rFont val="Century Schoolbook"/>
        <family val="1"/>
      </rPr>
      <t>nickel</t>
    </r>
    <r>
      <rPr>
        <sz val="14"/>
        <color indexed="8"/>
        <rFont val="新細明體"/>
        <family val="1"/>
        <charset val="136"/>
      </rPr>
      <t>，</t>
    </r>
    <r>
      <rPr>
        <sz val="14"/>
        <color indexed="8"/>
        <rFont val="Century Schoolbook"/>
        <family val="1"/>
      </rPr>
      <t>0.05</t>
    </r>
    <r>
      <rPr>
        <sz val="14"/>
        <color indexed="8"/>
        <rFont val="新細明體"/>
        <family val="1"/>
        <charset val="136"/>
      </rPr>
      <t>元）與一分（</t>
    </r>
    <r>
      <rPr>
        <sz val="14"/>
        <color indexed="8"/>
        <rFont val="Century Schoolbook"/>
        <family val="1"/>
      </rPr>
      <t>cent</t>
    </r>
    <r>
      <rPr>
        <sz val="14"/>
        <color indexed="8"/>
        <rFont val="新細明體"/>
        <family val="1"/>
        <charset val="136"/>
      </rPr>
      <t>，</t>
    </r>
    <r>
      <rPr>
        <sz val="14"/>
        <color indexed="8"/>
        <rFont val="Century Schoolbook"/>
        <family val="1"/>
      </rPr>
      <t>0.01</t>
    </r>
    <r>
      <rPr>
        <sz val="14"/>
        <color indexed="8"/>
        <rFont val="新細明體"/>
        <family val="1"/>
        <charset val="136"/>
      </rPr>
      <t>元）。</t>
    </r>
    <phoneticPr fontId="3" type="noConversion"/>
  </si>
  <si>
    <t>試分析要發放下示之薪水，各種紙幣及硬幣應準備多少？</t>
  </si>
  <si>
    <t>數學和三角函數</t>
  </si>
  <si>
    <t>ABS</t>
  </si>
  <si>
    <t>傳回數字的絕對值</t>
  </si>
  <si>
    <t>對數字四捨五入為最接近的整數或到最接近進位基準的倍數</t>
  </si>
  <si>
    <t>將數值進位到最接近之基底的倍數</t>
  </si>
  <si>
    <t>將一數值趨向零捨去</t>
  </si>
  <si>
    <t>MROUND</t>
  </si>
  <si>
    <t>傳回引數按指定基數四捨五入後的數值</t>
  </si>
  <si>
    <t>EVEN</t>
  </si>
  <si>
    <t>將數向上四捨五入至最接近的偶數整數</t>
  </si>
  <si>
    <t>ODD</t>
  </si>
  <si>
    <t>將數進位至最接近的奇數整數</t>
  </si>
  <si>
    <t>INT</t>
  </si>
  <si>
    <t>將數向下四捨五入至最接近的整數</t>
  </si>
  <si>
    <t>傳回商數的整數部份</t>
  </si>
  <si>
    <t>MOD</t>
  </si>
  <si>
    <t>傳回兩數相除的餘數</t>
  </si>
  <si>
    <t>ROUND</t>
  </si>
  <si>
    <t>將數四捨五入至指定數</t>
  </si>
  <si>
    <t>ROUNDDOWN</t>
  </si>
  <si>
    <t>ROUNDUP</t>
  </si>
  <si>
    <t>TRUNC</t>
  </si>
  <si>
    <t>將數截尾為整數</t>
  </si>
  <si>
    <t>POWER</t>
  </si>
  <si>
    <t>傳回數字的指數結果</t>
  </si>
  <si>
    <t>乘冪</t>
  </si>
  <si>
    <t>PRODUCT</t>
  </si>
  <si>
    <t>將所有引數相乘</t>
  </si>
  <si>
    <t>SQRT</t>
  </si>
  <si>
    <t>傳回正平方根</t>
  </si>
  <si>
    <t>SUMSQ</t>
  </si>
  <si>
    <t>傳回引數的平方和</t>
  </si>
  <si>
    <t>RAND</t>
  </si>
  <si>
    <t>亂數</t>
  </si>
  <si>
    <t>RANDBETWEEN</t>
  </si>
  <si>
    <t>傳回指定數之間的亂數</t>
  </si>
  <si>
    <t>ROMAN</t>
  </si>
  <si>
    <t>將阿拉伯數字轉換為文字型式的羅馬數字</t>
  </si>
  <si>
    <t>SUBTOTAL</t>
  </si>
  <si>
    <t>傳回清單或資料庫中的小計</t>
  </si>
  <si>
    <t>SUM</t>
  </si>
  <si>
    <t>引數相加</t>
  </si>
  <si>
    <t>SUMIF</t>
  </si>
  <si>
    <t>按指定準則加總指定儲存格</t>
  </si>
  <si>
    <t>GCD</t>
  </si>
  <si>
    <t>傳回最大公約數</t>
  </si>
  <si>
    <t>LCM</t>
  </si>
  <si>
    <t>傳回最小公倍數</t>
  </si>
  <si>
    <t>FACT</t>
  </si>
  <si>
    <t>傳回數的階乘</t>
  </si>
  <si>
    <t>FACTDOUBLE</t>
  </si>
  <si>
    <t>傳回一數值的雙階乘</t>
  </si>
  <si>
    <t>COMBIN</t>
  </si>
  <si>
    <t>傳回指定數目物件的組合個數</t>
  </si>
  <si>
    <t>EXP</t>
  </si>
  <si>
    <t>LN</t>
  </si>
  <si>
    <t>傳回數的自然對數</t>
  </si>
  <si>
    <t>LOG</t>
  </si>
  <si>
    <t>傳回數的指定底數的對數</t>
  </si>
  <si>
    <t>LOG10</t>
  </si>
  <si>
    <t>SERIESSUM</t>
  </si>
  <si>
    <t>傳回基於公式的冪級數的和</t>
  </si>
  <si>
    <t>SIGN</t>
  </si>
  <si>
    <t>傳回數的正負號</t>
  </si>
  <si>
    <t>MULTINOMIAL</t>
  </si>
  <si>
    <t>傳回一組數字的多項式</t>
  </si>
  <si>
    <t>COS</t>
  </si>
  <si>
    <t>傳回數字的餘弦</t>
  </si>
  <si>
    <t>SIN</t>
  </si>
  <si>
    <t>傳回指定角度的正弦</t>
  </si>
  <si>
    <t>TAN</t>
  </si>
  <si>
    <t>傳回數的正切</t>
  </si>
  <si>
    <t>COSH</t>
  </si>
  <si>
    <t>傳回數字的雙曲餘弦</t>
  </si>
  <si>
    <t>SINH</t>
  </si>
  <si>
    <t>傳回數的雙曲正弦值</t>
  </si>
  <si>
    <t>TANH</t>
  </si>
  <si>
    <t>傳回數的雙曲線正切值</t>
  </si>
  <si>
    <t>ACOS</t>
  </si>
  <si>
    <t>傳回數字的反餘弦</t>
  </si>
  <si>
    <t>反三角函數</t>
  </si>
  <si>
    <t>ASIN</t>
  </si>
  <si>
    <t>傳回數字的反正弦</t>
  </si>
  <si>
    <t>ATAN</t>
  </si>
  <si>
    <t>傳回數字的反正切</t>
  </si>
  <si>
    <t>ACOSH</t>
  </si>
  <si>
    <t>傳回數字的反雙曲餘弦值</t>
  </si>
  <si>
    <t>ASINH</t>
  </si>
  <si>
    <t>傳回數字的反雙曲線正弦值</t>
  </si>
  <si>
    <t>ATANH</t>
  </si>
  <si>
    <t>傳回引數的反雙曲線正切值</t>
  </si>
  <si>
    <t>ATAN2</t>
  </si>
  <si>
    <t>DEGREES</t>
  </si>
  <si>
    <t>將弧度轉換為度</t>
  </si>
  <si>
    <t>RADIANS</t>
  </si>
  <si>
    <t>將度轉換為弧度</t>
  </si>
  <si>
    <t>PI</t>
  </si>
  <si>
    <t>MDETERM</t>
  </si>
  <si>
    <t>傳回陣列的矩陣陣列式</t>
  </si>
  <si>
    <t>MMULT</t>
  </si>
  <si>
    <t>傳回兩個陣列的矩陣乘積</t>
  </si>
  <si>
    <t>MINVERSE</t>
  </si>
  <si>
    <t>傳回陣列的反矩陣</t>
  </si>
  <si>
    <t>SUMPRODUCT</t>
  </si>
  <si>
    <t>傳回陣列中所有對應元件乘積的總和。</t>
  </si>
  <si>
    <t>SUMX2MY2</t>
  </si>
  <si>
    <t>傳回在兩個陣列的相對數值之平方差總和</t>
  </si>
  <si>
    <t>ch12-7</t>
  </si>
  <si>
    <t>SUMX2PY2</t>
  </si>
  <si>
    <t>傳回兩個陣列中各元素平方和的總和</t>
  </si>
  <si>
    <t>ch12-8</t>
  </si>
  <si>
    <t>SUMXMY2</t>
  </si>
  <si>
    <t>傳回兩個陣列中對應數值差的平方和</t>
  </si>
  <si>
    <t>ch12-9</t>
  </si>
  <si>
    <t>說明</t>
    <phoneticPr fontId="3" type="noConversion"/>
  </si>
  <si>
    <t>類別</t>
    <phoneticPr fontId="3" type="noConversion"/>
  </si>
  <si>
    <t>語法</t>
    <phoneticPr fontId="3" type="noConversion"/>
  </si>
  <si>
    <t>課本章節</t>
    <phoneticPr fontId="3" type="noConversion"/>
  </si>
  <si>
    <t>=ABS(number)</t>
    <phoneticPr fontId="3" type="noConversion"/>
  </si>
  <si>
    <r>
      <t>c</t>
    </r>
    <r>
      <rPr>
        <sz val="12"/>
        <rFont val="Times New Roman"/>
        <family val="1"/>
      </rPr>
      <t>h4-10</t>
    </r>
    <phoneticPr fontId="3" type="noConversion"/>
  </si>
  <si>
    <r>
      <t>c</t>
    </r>
    <r>
      <rPr>
        <sz val="12"/>
        <rFont val="Times New Roman"/>
        <family val="1"/>
      </rPr>
      <t>h4-14</t>
    </r>
    <phoneticPr fontId="3" type="noConversion"/>
  </si>
  <si>
    <r>
      <t>c</t>
    </r>
    <r>
      <rPr>
        <sz val="12"/>
        <rFont val="Times New Roman"/>
        <family val="1"/>
      </rPr>
      <t>h4-15</t>
    </r>
    <r>
      <rPr>
        <b/>
        <sz val="12"/>
        <rFont val="Times New Roman"/>
        <family val="1"/>
      </rPr>
      <t/>
    </r>
  </si>
  <si>
    <r>
      <t>c</t>
    </r>
    <r>
      <rPr>
        <sz val="12"/>
        <rFont val="Times New Roman"/>
        <family val="1"/>
      </rPr>
      <t>h4-16</t>
    </r>
    <r>
      <rPr>
        <b/>
        <sz val="12"/>
        <rFont val="Times New Roman"/>
        <family val="1"/>
      </rPr>
      <t/>
    </r>
  </si>
  <si>
    <t>進位</t>
    <phoneticPr fontId="3" type="noConversion"/>
  </si>
  <si>
    <r>
      <t>c</t>
    </r>
    <r>
      <rPr>
        <sz val="12"/>
        <rFont val="Times New Roman"/>
        <family val="1"/>
      </rPr>
      <t>h4-17</t>
    </r>
    <r>
      <rPr>
        <b/>
        <sz val="12"/>
        <rFont val="Times New Roman"/>
        <family val="1"/>
      </rPr>
      <t/>
    </r>
  </si>
  <si>
    <r>
      <t>c</t>
    </r>
    <r>
      <rPr>
        <sz val="12"/>
        <rFont val="Times New Roman"/>
        <family val="1"/>
      </rPr>
      <t>h4-18</t>
    </r>
    <r>
      <rPr>
        <b/>
        <sz val="12"/>
        <rFont val="Times New Roman"/>
        <family val="1"/>
      </rPr>
      <t/>
    </r>
  </si>
  <si>
    <r>
      <t>c</t>
    </r>
    <r>
      <rPr>
        <sz val="12"/>
        <rFont val="Times New Roman"/>
        <family val="1"/>
      </rPr>
      <t>h4-1</t>
    </r>
    <phoneticPr fontId="3" type="noConversion"/>
  </si>
  <si>
    <t>QUOTIENT</t>
    <phoneticPr fontId="3" type="noConversion"/>
  </si>
  <si>
    <t>商數</t>
    <phoneticPr fontId="3" type="noConversion"/>
  </si>
  <si>
    <t>餘數</t>
    <phoneticPr fontId="3" type="noConversion"/>
  </si>
  <si>
    <t>ch4-2</t>
    <phoneticPr fontId="3" type="noConversion"/>
  </si>
  <si>
    <r>
      <t>c</t>
    </r>
    <r>
      <rPr>
        <sz val="12"/>
        <rFont val="Times New Roman"/>
        <family val="1"/>
      </rPr>
      <t>h4-3</t>
    </r>
    <phoneticPr fontId="3" type="noConversion"/>
  </si>
  <si>
    <r>
      <t>將數趨向</t>
    </r>
    <r>
      <rPr>
        <sz val="12"/>
        <color indexed="12"/>
        <rFont val="Times New Roman"/>
        <family val="1"/>
      </rPr>
      <t xml:space="preserve"> 0 </t>
    </r>
    <r>
      <rPr>
        <sz val="12"/>
        <color indexed="12"/>
        <rFont val="細明體"/>
        <family val="3"/>
        <charset val="136"/>
      </rPr>
      <t>值捨去</t>
    </r>
    <phoneticPr fontId="3" type="noConversion"/>
  </si>
  <si>
    <t>捨位</t>
    <phoneticPr fontId="3" type="noConversion"/>
  </si>
  <si>
    <r>
      <t>c</t>
    </r>
    <r>
      <rPr>
        <sz val="12"/>
        <rFont val="Times New Roman"/>
        <family val="1"/>
      </rPr>
      <t>h4-4</t>
    </r>
    <r>
      <rPr>
        <b/>
        <sz val="12"/>
        <rFont val="Times New Roman"/>
        <family val="1"/>
      </rPr>
      <t/>
    </r>
  </si>
  <si>
    <r>
      <t>將數趨向</t>
    </r>
    <r>
      <rPr>
        <sz val="12"/>
        <color indexed="12"/>
        <rFont val="Times New Roman"/>
        <family val="1"/>
      </rPr>
      <t xml:space="preserve"> 0</t>
    </r>
    <r>
      <rPr>
        <sz val="12"/>
        <color indexed="12"/>
        <rFont val="細明體"/>
        <family val="3"/>
        <charset val="136"/>
      </rPr>
      <t>值值四捨五入</t>
    </r>
    <phoneticPr fontId="3" type="noConversion"/>
  </si>
  <si>
    <r>
      <t>c</t>
    </r>
    <r>
      <rPr>
        <sz val="12"/>
        <rFont val="Times New Roman"/>
        <family val="1"/>
      </rPr>
      <t>h4-5</t>
    </r>
    <r>
      <rPr>
        <b/>
        <sz val="12"/>
        <rFont val="Times New Roman"/>
        <family val="1"/>
      </rPr>
      <t/>
    </r>
  </si>
  <si>
    <t>=ROUNDDOWN</t>
    <phoneticPr fontId="3" type="noConversion"/>
  </si>
  <si>
    <r>
      <t>c</t>
    </r>
    <r>
      <rPr>
        <sz val="12"/>
        <rFont val="Times New Roman"/>
        <family val="1"/>
      </rPr>
      <t>h4-6</t>
    </r>
    <phoneticPr fontId="3" type="noConversion"/>
  </si>
  <si>
    <r>
      <t>POWER(</t>
    </r>
    <r>
      <rPr>
        <b/>
        <sz val="12"/>
        <color indexed="54"/>
        <rFont val="華康粗黑體"/>
        <family val="3"/>
        <charset val="136"/>
      </rPr>
      <t>底數</t>
    </r>
    <r>
      <rPr>
        <b/>
        <sz val="12"/>
        <color indexed="54"/>
        <rFont val="Century Schoolbook"/>
        <family val="1"/>
      </rPr>
      <t>,</t>
    </r>
    <r>
      <rPr>
        <b/>
        <sz val="12"/>
        <color indexed="54"/>
        <rFont val="華康粗黑體"/>
        <family val="3"/>
        <charset val="136"/>
      </rPr>
      <t>指數</t>
    </r>
    <r>
      <rPr>
        <b/>
        <sz val="12"/>
        <color indexed="54"/>
        <rFont val="Century Schoolbook"/>
        <family val="1"/>
      </rPr>
      <t xml:space="preserve">) </t>
    </r>
  </si>
  <si>
    <r>
      <t>c</t>
    </r>
    <r>
      <rPr>
        <sz val="12"/>
        <rFont val="Times New Roman"/>
        <family val="1"/>
      </rPr>
      <t>h4-9</t>
    </r>
    <phoneticPr fontId="3" type="noConversion"/>
  </si>
  <si>
    <t>=a^b</t>
    <phoneticPr fontId="3" type="noConversion"/>
  </si>
  <si>
    <t>乘積</t>
    <phoneticPr fontId="3" type="noConversion"/>
  </si>
  <si>
    <r>
      <t>PRODUCT(</t>
    </r>
    <r>
      <rPr>
        <b/>
        <sz val="12"/>
        <color indexed="54"/>
        <rFont val="華康粗黑體"/>
        <family val="3"/>
        <charset val="136"/>
      </rPr>
      <t>數值</t>
    </r>
    <r>
      <rPr>
        <b/>
        <sz val="12"/>
        <color indexed="54"/>
        <rFont val="Century Schoolbook"/>
        <family val="1"/>
      </rPr>
      <t>1,[</t>
    </r>
    <r>
      <rPr>
        <b/>
        <sz val="12"/>
        <color indexed="54"/>
        <rFont val="華康粗黑體"/>
        <family val="3"/>
        <charset val="136"/>
      </rPr>
      <t>數值</t>
    </r>
    <r>
      <rPr>
        <b/>
        <sz val="12"/>
        <color indexed="54"/>
        <rFont val="Century Schoolbook"/>
        <family val="1"/>
      </rPr>
      <t xml:space="preserve">2],...) </t>
    </r>
  </si>
  <si>
    <r>
      <t>c</t>
    </r>
    <r>
      <rPr>
        <sz val="12"/>
        <rFont val="Times New Roman"/>
        <family val="1"/>
      </rPr>
      <t>h4-7</t>
    </r>
    <phoneticPr fontId="3" type="noConversion"/>
  </si>
  <si>
    <r>
      <t>c</t>
    </r>
    <r>
      <rPr>
        <sz val="12"/>
        <rFont val="Times New Roman"/>
        <family val="1"/>
      </rPr>
      <t>h4-8</t>
    </r>
    <phoneticPr fontId="3" type="noConversion"/>
  </si>
  <si>
    <t>統計函數</t>
    <phoneticPr fontId="3" type="noConversion"/>
  </si>
  <si>
    <r>
      <t>c</t>
    </r>
    <r>
      <rPr>
        <sz val="12"/>
        <rFont val="Times New Roman"/>
        <family val="1"/>
      </rPr>
      <t>h7-23</t>
    </r>
    <phoneticPr fontId="3" type="noConversion"/>
  </si>
  <si>
    <t>傳回 0 和 1 之間的亂數</t>
    <phoneticPr fontId="3" type="noConversion"/>
  </si>
  <si>
    <r>
      <t>c</t>
    </r>
    <r>
      <rPr>
        <sz val="12"/>
        <rFont val="Times New Roman"/>
        <family val="1"/>
      </rPr>
      <t>h4-12</t>
    </r>
    <phoneticPr fontId="3" type="noConversion"/>
  </si>
  <si>
    <r>
      <t>c</t>
    </r>
    <r>
      <rPr>
        <sz val="12"/>
        <rFont val="Times New Roman"/>
        <family val="1"/>
      </rPr>
      <t>h4-13</t>
    </r>
    <r>
      <rPr>
        <b/>
        <sz val="12"/>
        <rFont val="Times New Roman"/>
        <family val="1"/>
      </rPr>
      <t/>
    </r>
  </si>
  <si>
    <r>
      <t>c</t>
    </r>
    <r>
      <rPr>
        <sz val="12"/>
        <rFont val="Times New Roman"/>
        <family val="1"/>
      </rPr>
      <t>h4-24</t>
    </r>
    <r>
      <rPr>
        <b/>
        <sz val="12"/>
        <rFont val="Times New Roman"/>
        <family val="1"/>
      </rPr>
      <t/>
    </r>
    <phoneticPr fontId="3" type="noConversion"/>
  </si>
  <si>
    <r>
      <t>c</t>
    </r>
    <r>
      <rPr>
        <sz val="12"/>
        <rFont val="Times New Roman"/>
        <family val="1"/>
      </rPr>
      <t>h7-24</t>
    </r>
    <phoneticPr fontId="3" type="noConversion"/>
  </si>
  <si>
    <r>
      <t>c</t>
    </r>
    <r>
      <rPr>
        <sz val="12"/>
        <rFont val="Times New Roman"/>
        <family val="1"/>
      </rPr>
      <t>h7</t>
    </r>
    <phoneticPr fontId="3" type="noConversion"/>
  </si>
  <si>
    <r>
      <t>c</t>
    </r>
    <r>
      <rPr>
        <sz val="12"/>
        <rFont val="Times New Roman"/>
        <family val="1"/>
      </rPr>
      <t>h4-19</t>
    </r>
    <phoneticPr fontId="3" type="noConversion"/>
  </si>
  <si>
    <r>
      <t>c</t>
    </r>
    <r>
      <rPr>
        <sz val="12"/>
        <rFont val="Times New Roman"/>
        <family val="1"/>
      </rPr>
      <t>h4-20</t>
    </r>
    <r>
      <rPr>
        <b/>
        <sz val="12"/>
        <rFont val="Times New Roman"/>
        <family val="1"/>
      </rPr>
      <t/>
    </r>
  </si>
  <si>
    <r>
      <t>傳回數字</t>
    </r>
    <r>
      <rPr>
        <sz val="12"/>
        <color indexed="8"/>
        <rFont val="Century Schoolbook"/>
        <family val="1"/>
      </rPr>
      <t>n</t>
    </r>
    <r>
      <rPr>
        <sz val="12"/>
        <color indexed="8"/>
        <rFont val="新細明體"/>
        <family val="1"/>
        <charset val="136"/>
      </rPr>
      <t>的階乘（</t>
    </r>
    <r>
      <rPr>
        <sz val="12"/>
        <color indexed="8"/>
        <rFont val="Century Schoolbook"/>
        <family val="1"/>
      </rPr>
      <t>n!=n</t>
    </r>
    <r>
      <rPr>
        <sz val="12"/>
        <color indexed="8"/>
        <rFont val="新細明體"/>
        <family val="1"/>
        <charset val="136"/>
      </rPr>
      <t>×</t>
    </r>
    <r>
      <rPr>
        <sz val="12"/>
        <color indexed="8"/>
        <rFont val="Century Schoolbook"/>
        <family val="1"/>
      </rPr>
      <t>(n-1)</t>
    </r>
    <r>
      <rPr>
        <sz val="12"/>
        <color indexed="8"/>
        <rFont val="新細明體"/>
        <family val="1"/>
        <charset val="136"/>
      </rPr>
      <t>×</t>
    </r>
    <r>
      <rPr>
        <sz val="12"/>
        <color indexed="8"/>
        <rFont val="Century Schoolbook"/>
        <family val="1"/>
      </rPr>
      <t>(n-2)</t>
    </r>
    <r>
      <rPr>
        <sz val="12"/>
        <color indexed="8"/>
        <rFont val="新細明體"/>
        <family val="1"/>
        <charset val="136"/>
      </rPr>
      <t>×</t>
    </r>
    <r>
      <rPr>
        <sz val="12"/>
        <color indexed="8"/>
        <rFont val="Arial"/>
        <family val="2"/>
      </rPr>
      <t>…</t>
    </r>
    <r>
      <rPr>
        <sz val="12"/>
        <color indexed="8"/>
        <rFont val="新細明體"/>
        <family val="1"/>
        <charset val="136"/>
      </rPr>
      <t>×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 xml:space="preserve">）。 </t>
    </r>
    <phoneticPr fontId="3" type="noConversion"/>
  </si>
  <si>
    <r>
      <t>c</t>
    </r>
    <r>
      <rPr>
        <sz val="12"/>
        <rFont val="Times New Roman"/>
        <family val="1"/>
      </rPr>
      <t>h4-21</t>
    </r>
    <r>
      <rPr>
        <b/>
        <sz val="12"/>
        <rFont val="Times New Roman"/>
        <family val="1"/>
      </rPr>
      <t/>
    </r>
  </si>
  <si>
    <r>
      <t>c</t>
    </r>
    <r>
      <rPr>
        <sz val="12"/>
        <rFont val="Times New Roman"/>
        <family val="1"/>
      </rPr>
      <t>h4-22</t>
    </r>
    <r>
      <rPr>
        <b/>
        <sz val="12"/>
        <rFont val="Times New Roman"/>
        <family val="1"/>
      </rPr>
      <t/>
    </r>
  </si>
  <si>
    <t>組合</t>
    <phoneticPr fontId="3" type="noConversion"/>
  </si>
  <si>
    <r>
      <t>c</t>
    </r>
    <r>
      <rPr>
        <sz val="12"/>
        <rFont val="Times New Roman"/>
        <family val="1"/>
      </rPr>
      <t>h4-23</t>
    </r>
    <phoneticPr fontId="3" type="noConversion"/>
  </si>
  <si>
    <t>如包牌</t>
    <phoneticPr fontId="3" type="noConversion"/>
  </si>
  <si>
    <r>
      <t>傳回</t>
    </r>
    <r>
      <rPr>
        <sz val="12"/>
        <rFont val="Times New Roman"/>
        <family val="1"/>
      </rPr>
      <t xml:space="preserve"> e </t>
    </r>
    <r>
      <rPr>
        <sz val="12"/>
        <rFont val="細明體"/>
        <family val="3"/>
        <charset val="136"/>
      </rPr>
      <t>被提升指定次方後的數值</t>
    </r>
    <phoneticPr fontId="3" type="noConversion"/>
  </si>
  <si>
    <r>
      <t>傳回自然對數基底</t>
    </r>
    <r>
      <rPr>
        <sz val="12"/>
        <color indexed="8"/>
        <rFont val="Century Schoolbook"/>
        <family val="1"/>
      </rPr>
      <t>e</t>
    </r>
    <r>
      <rPr>
        <sz val="12"/>
        <color indexed="8"/>
        <rFont val="新細明體"/>
        <family val="1"/>
        <charset val="136"/>
      </rPr>
      <t>（</t>
    </r>
    <r>
      <rPr>
        <sz val="12"/>
        <color indexed="8"/>
        <rFont val="Century Schoolbook"/>
        <family val="1"/>
      </rPr>
      <t>2.71828182845904</t>
    </r>
    <r>
      <rPr>
        <sz val="12"/>
        <color indexed="8"/>
        <rFont val="新細明體"/>
        <family val="1"/>
        <charset val="136"/>
      </rPr>
      <t>）的</t>
    </r>
    <r>
      <rPr>
        <b/>
        <sz val="12"/>
        <color indexed="50"/>
        <rFont val="新細明體"/>
        <family val="1"/>
        <charset val="136"/>
      </rPr>
      <t>數值</t>
    </r>
    <r>
      <rPr>
        <sz val="12"/>
        <color indexed="8"/>
        <rFont val="新細明體"/>
        <family val="1"/>
        <charset val="136"/>
      </rPr>
      <t>次方值。</t>
    </r>
  </si>
  <si>
    <r>
      <t>c</t>
    </r>
    <r>
      <rPr>
        <sz val="12"/>
        <rFont val="Times New Roman"/>
        <family val="1"/>
      </rPr>
      <t>h4-25</t>
    </r>
    <phoneticPr fontId="3" type="noConversion"/>
  </si>
  <si>
    <r>
      <t>本函數為</t>
    </r>
    <r>
      <rPr>
        <sz val="12"/>
        <rFont val="Times New Roman"/>
        <family val="1"/>
      </rPr>
      <t>EXP()</t>
    </r>
    <r>
      <rPr>
        <sz val="12"/>
        <rFont val="細明體"/>
        <family val="3"/>
        <charset val="136"/>
      </rPr>
      <t>的反函數</t>
    </r>
    <phoneticPr fontId="3" type="noConversion"/>
  </si>
  <si>
    <r>
      <t>c</t>
    </r>
    <r>
      <rPr>
        <sz val="12"/>
        <rFont val="Times New Roman"/>
        <family val="1"/>
      </rPr>
      <t>h4-26</t>
    </r>
    <r>
      <rPr>
        <b/>
        <sz val="12"/>
        <rFont val="Times New Roman"/>
        <family val="1"/>
      </rPr>
      <t/>
    </r>
  </si>
  <si>
    <t xml:space="preserve"> ← =LOG(A2,B2)</t>
    <phoneticPr fontId="3" type="noConversion"/>
  </si>
  <si>
    <r>
      <t>c</t>
    </r>
    <r>
      <rPr>
        <sz val="12"/>
        <rFont val="Times New Roman"/>
        <family val="1"/>
      </rPr>
      <t>h4-27</t>
    </r>
    <phoneticPr fontId="3" type="noConversion"/>
  </si>
  <si>
    <r>
      <t>傳回以</t>
    </r>
    <r>
      <rPr>
        <sz val="12"/>
        <rFont val="Times New Roman"/>
        <family val="1"/>
      </rPr>
      <t>10</t>
    </r>
    <r>
      <rPr>
        <sz val="12"/>
        <rFont val="細明體"/>
        <family val="3"/>
        <charset val="136"/>
      </rPr>
      <t>為底數的對數</t>
    </r>
    <phoneticPr fontId="3" type="noConversion"/>
  </si>
  <si>
    <t xml:space="preserve"> ← =LOG(A3)</t>
    <phoneticPr fontId="3" type="noConversion"/>
  </si>
  <si>
    <r>
      <t>c</t>
    </r>
    <r>
      <rPr>
        <sz val="12"/>
        <rFont val="Times New Roman"/>
        <family val="1"/>
      </rPr>
      <t>h4-28</t>
    </r>
    <r>
      <rPr>
        <b/>
        <sz val="12"/>
        <rFont val="Times New Roman"/>
        <family val="1"/>
      </rPr>
      <t/>
    </r>
  </si>
  <si>
    <t>2、3、4 總和的階層佔階層之乘積的比率 (1260)</t>
    <phoneticPr fontId="3" type="noConversion"/>
  </si>
  <si>
    <t>三角函數</t>
    <phoneticPr fontId="3" type="noConversion"/>
  </si>
  <si>
    <r>
      <t>c</t>
    </r>
    <r>
      <rPr>
        <sz val="12"/>
        <rFont val="Times New Roman"/>
        <family val="1"/>
      </rPr>
      <t>h4-29</t>
    </r>
    <phoneticPr fontId="3" type="noConversion"/>
  </si>
  <si>
    <r>
      <t>c</t>
    </r>
    <r>
      <rPr>
        <sz val="12"/>
        <rFont val="Times New Roman"/>
        <family val="1"/>
      </rPr>
      <t>h4-30</t>
    </r>
    <r>
      <rPr>
        <b/>
        <sz val="12"/>
        <rFont val="Times New Roman"/>
        <family val="1"/>
      </rPr>
      <t/>
    </r>
  </si>
  <si>
    <t>從 x 和 y 座標傳回反正切</t>
    <phoneticPr fontId="3" type="noConversion"/>
  </si>
  <si>
    <t>圓周</t>
    <phoneticPr fontId="3" type="noConversion"/>
  </si>
  <si>
    <r>
      <t>傳回</t>
    </r>
    <r>
      <rPr>
        <sz val="12"/>
        <rFont val="Times New Roman"/>
        <family val="1"/>
      </rPr>
      <t>pi</t>
    </r>
    <r>
      <rPr>
        <sz val="12"/>
        <rFont val="細明體"/>
        <family val="3"/>
        <charset val="136"/>
      </rPr>
      <t>值</t>
    </r>
    <phoneticPr fontId="3" type="noConversion"/>
  </si>
  <si>
    <r>
      <t>c</t>
    </r>
    <r>
      <rPr>
        <sz val="12"/>
        <rFont val="Times New Roman"/>
        <family val="1"/>
      </rPr>
      <t>h4-11</t>
    </r>
    <phoneticPr fontId="3" type="noConversion"/>
  </si>
  <si>
    <r>
      <t>SQRT</t>
    </r>
    <r>
      <rPr>
        <sz val="12"/>
        <color indexed="12"/>
        <rFont val="Times New Roman"/>
        <family val="1"/>
      </rPr>
      <t>PI</t>
    </r>
    <phoneticPr fontId="3" type="noConversion"/>
  </si>
  <si>
    <r>
      <t>傳回某數與</t>
    </r>
    <r>
      <rPr>
        <sz val="12"/>
        <rFont val="Times New Roman"/>
        <family val="1"/>
      </rPr>
      <t xml:space="preserve"> Pi </t>
    </r>
    <r>
      <rPr>
        <sz val="12"/>
        <rFont val="細明體"/>
        <family val="3"/>
        <charset val="136"/>
      </rPr>
      <t>乘積的平方根</t>
    </r>
    <phoneticPr fontId="3" type="noConversion"/>
  </si>
  <si>
    <t>array</t>
    <phoneticPr fontId="3" type="noConversion"/>
  </si>
  <si>
    <t>ch12-2</t>
    <phoneticPr fontId="3" type="noConversion"/>
  </si>
  <si>
    <t>ch12-3</t>
    <phoneticPr fontId="3" type="noConversion"/>
  </si>
  <si>
    <t>ch12-4</t>
    <phoneticPr fontId="3" type="noConversion"/>
  </si>
  <si>
    <t>ch12-6</t>
    <phoneticPr fontId="3" type="noConversion"/>
  </si>
  <si>
    <r>
      <t>=</t>
    </r>
    <r>
      <rPr>
        <sz val="12"/>
        <rFont val="Times New Roman"/>
        <family val="1"/>
      </rPr>
      <t>sign(number)</t>
    </r>
    <phoneticPr fontId="3" type="noConversion"/>
  </si>
  <si>
    <t>備註</t>
    <phoneticPr fontId="3" type="noConversion"/>
  </si>
  <si>
    <t>=ceiling(number,significance)</t>
    <phoneticPr fontId="3" type="noConversion"/>
  </si>
  <si>
    <r>
      <t>=</t>
    </r>
    <r>
      <rPr>
        <sz val="12"/>
        <rFont val="Times New Roman"/>
        <family val="1"/>
      </rPr>
      <t>floor(number,significance)</t>
    </r>
    <phoneticPr fontId="3" type="noConversion"/>
  </si>
  <si>
    <r>
      <t>即數值應為</t>
    </r>
    <r>
      <rPr>
        <sz val="12"/>
        <rFont val="Times New Roman"/>
        <family val="1"/>
      </rPr>
      <t>e</t>
    </r>
    <r>
      <rPr>
        <sz val="12"/>
        <rFont val="細明體"/>
        <family val="3"/>
        <charset val="136"/>
      </rPr>
      <t>的幾次方，本函數為</t>
    </r>
    <r>
      <rPr>
        <sz val="12"/>
        <color indexed="10"/>
        <rFont val="Times New Roman"/>
        <family val="1"/>
      </rPr>
      <t>EXP()</t>
    </r>
    <r>
      <rPr>
        <sz val="12"/>
        <color indexed="10"/>
        <rFont val="細明體"/>
        <family val="3"/>
        <charset val="136"/>
      </rPr>
      <t>的反函數</t>
    </r>
    <r>
      <rPr>
        <sz val="12"/>
        <rFont val="細明體"/>
        <family val="3"/>
        <charset val="136"/>
      </rPr>
      <t>。</t>
    </r>
    <phoneticPr fontId="3" type="noConversion"/>
  </si>
  <si>
    <r>
      <t>羅馬字</t>
    </r>
    <r>
      <rPr>
        <sz val="12"/>
        <rFont val="Times New Roman"/>
        <family val="1"/>
      </rPr>
      <t>-</t>
    </r>
    <r>
      <rPr>
        <sz val="12"/>
        <rFont val="細明體"/>
        <family val="3"/>
        <charset val="136"/>
      </rPr>
      <t>練習</t>
    </r>
  </si>
  <si>
    <r>
      <t>包牌</t>
    </r>
    <r>
      <rPr>
        <sz val="12"/>
        <rFont val="Times New Roman"/>
        <family val="1"/>
      </rPr>
      <t>-</t>
    </r>
    <r>
      <rPr>
        <sz val="12"/>
        <rFont val="細明體"/>
        <family val="3"/>
        <charset val="136"/>
      </rPr>
      <t>練習</t>
    </r>
  </si>
  <si>
    <r>
      <t>組合</t>
    </r>
    <r>
      <rPr>
        <sz val="12"/>
        <rFont val="Times New Roman"/>
        <family val="1"/>
      </rPr>
      <t>-</t>
    </r>
    <r>
      <rPr>
        <sz val="12"/>
        <rFont val="細明體"/>
        <family val="3"/>
        <charset val="136"/>
      </rPr>
      <t>練習</t>
    </r>
  </si>
  <si>
    <r>
      <t>¢</t>
    </r>
    <r>
      <rPr>
        <sz val="14"/>
        <color indexed="8"/>
        <rFont val="新細明體"/>
        <family val="1"/>
        <charset val="136"/>
      </rPr>
      <t>如果數字不是整數，小數部份會被自動捨去。</t>
    </r>
    <r>
      <rPr>
        <sz val="14"/>
        <color indexed="12"/>
        <rFont val="新細明體"/>
        <family val="1"/>
        <charset val="136"/>
      </rPr>
      <t>而</t>
    </r>
    <r>
      <rPr>
        <sz val="14"/>
        <color indexed="12"/>
        <rFont val="Century Schoolbook"/>
        <family val="1"/>
      </rPr>
      <t>0</t>
    </r>
    <r>
      <rPr>
        <sz val="14"/>
        <color indexed="12"/>
        <rFont val="新細明體"/>
        <family val="1"/>
        <charset val="136"/>
      </rPr>
      <t>的階乘為</t>
    </r>
    <r>
      <rPr>
        <sz val="14"/>
        <color indexed="12"/>
        <rFont val="Century Schoolbook"/>
        <family val="1"/>
      </rPr>
      <t>1</t>
    </r>
    <r>
      <rPr>
        <sz val="14"/>
        <color indexed="12"/>
        <rFont val="新細明體"/>
        <family val="1"/>
        <charset val="136"/>
      </rPr>
      <t>。</t>
    </r>
    <phoneticPr fontId="3" type="noConversion"/>
  </si>
  <si>
    <t>最小值</t>
    <phoneticPr fontId="3" type="noConversion"/>
  </si>
  <si>
    <t>最大值</t>
    <phoneticPr fontId="3" type="noConversion"/>
  </si>
  <si>
    <t>F9=更新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</si>
</sst>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0_ "/>
    <numFmt numFmtId="177" formatCode="yyyy/m/d\ h:mm"/>
    <numFmt numFmtId="178" formatCode="0.0"/>
    <numFmt numFmtId="179" formatCode="0.0000"/>
    <numFmt numFmtId="180" formatCode="0_ "/>
    <numFmt numFmtId="181" formatCode="[DBNum2][$-404]General"/>
    <numFmt numFmtId="182" formatCode="yyyy/m/d\ hh:mm:ss"/>
    <numFmt numFmtId="183" formatCode="0.000"/>
    <numFmt numFmtId="184" formatCode="0.0_ "/>
    <numFmt numFmtId="185" formatCode="&quot;$&quot;#,##0_);[Red]\(&quot;$&quot;#,##0\)"/>
    <numFmt numFmtId="186" formatCode="m&quot;月&quot;d&quot;日&quot;"/>
  </numFmts>
  <fonts count="59">
    <font>
      <sz val="12"/>
      <name val="Times New Roman"/>
      <family val="1"/>
    </font>
    <font>
      <sz val="12"/>
      <color indexed="8"/>
      <name val="新細明體"/>
      <family val="1"/>
      <charset val="136"/>
    </font>
    <font>
      <b/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b/>
      <sz val="12"/>
      <name val="Times New Roman"/>
      <family val="1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Times New Roman"/>
      <family val="1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4"/>
      <name val="新細明體"/>
      <family val="1"/>
      <charset val="136"/>
    </font>
    <font>
      <vertAlign val="superscript"/>
      <sz val="14"/>
      <name val="新細明體"/>
      <family val="1"/>
      <charset val="136"/>
    </font>
    <font>
      <vertAlign val="superscript"/>
      <sz val="12"/>
      <name val="新細明體"/>
      <family val="1"/>
      <charset val="136"/>
    </font>
    <font>
      <vertAlign val="subscript"/>
      <sz val="12"/>
      <name val="新細明體"/>
      <family val="1"/>
      <charset val="136"/>
    </font>
    <font>
      <sz val="12"/>
      <name val="Times New Roman"/>
      <family val="1"/>
    </font>
    <font>
      <sz val="12"/>
      <color indexed="10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b/>
      <sz val="12"/>
      <name val="Helv"/>
      <family val="2"/>
    </font>
    <font>
      <u/>
      <sz val="12"/>
      <color indexed="12"/>
      <name val="Times New Roman"/>
      <family val="1"/>
    </font>
    <font>
      <b/>
      <sz val="14"/>
      <color indexed="54"/>
      <name val="Century Schoolbook"/>
      <family val="1"/>
    </font>
    <font>
      <b/>
      <sz val="14"/>
      <color indexed="54"/>
      <name val="華康粗黑體"/>
      <family val="3"/>
      <charset val="136"/>
    </font>
    <font>
      <sz val="14"/>
      <color indexed="52"/>
      <name val="Wingdings"/>
      <charset val="2"/>
    </font>
    <font>
      <sz val="14"/>
      <color indexed="8"/>
      <name val="新細明體"/>
      <family val="1"/>
      <charset val="136"/>
    </font>
    <font>
      <sz val="14"/>
      <color indexed="8"/>
      <name val="Century Schoolbook"/>
      <family val="1"/>
    </font>
    <font>
      <b/>
      <sz val="12"/>
      <color indexed="54"/>
      <name val="Century Schoolbook"/>
      <family val="1"/>
    </font>
    <font>
      <sz val="12"/>
      <color indexed="52"/>
      <name val="Wingdings"/>
      <charset val="2"/>
    </font>
    <font>
      <sz val="12"/>
      <color indexed="8"/>
      <name val="Century Schoolbook"/>
      <family val="1"/>
    </font>
    <font>
      <sz val="14"/>
      <color indexed="54"/>
      <name val="Century Schoolbook"/>
      <family val="1"/>
    </font>
    <font>
      <sz val="14"/>
      <color indexed="54"/>
      <name val="華康粗黑體"/>
      <family val="3"/>
      <charset val="136"/>
    </font>
    <font>
      <b/>
      <sz val="14"/>
      <color indexed="50"/>
      <name val="新細明體"/>
      <family val="1"/>
      <charset val="136"/>
    </font>
    <font>
      <i/>
      <sz val="14"/>
      <color indexed="5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50"/>
      <name val="Century Schoolbook"/>
      <family val="1"/>
    </font>
    <font>
      <b/>
      <sz val="14"/>
      <color indexed="8"/>
      <name val="Century Schoolbook"/>
      <family val="1"/>
    </font>
    <font>
      <u/>
      <sz val="14"/>
      <color indexed="12"/>
      <name val="新細明體"/>
      <family val="1"/>
      <charset val="136"/>
    </font>
    <font>
      <sz val="14"/>
      <color indexed="8"/>
      <name val="Arial"/>
      <family val="2"/>
    </font>
    <font>
      <b/>
      <sz val="14"/>
      <color indexed="54"/>
      <name val="新細明體"/>
      <family val="1"/>
      <charset val="136"/>
    </font>
    <font>
      <sz val="14"/>
      <color indexed="50"/>
      <name val="細明體"/>
      <family val="3"/>
      <charset val="136"/>
    </font>
    <font>
      <sz val="12"/>
      <color indexed="10"/>
      <name val="細明體"/>
      <family val="3"/>
      <charset val="136"/>
    </font>
    <font>
      <sz val="12"/>
      <color indexed="10"/>
      <name val="Times New Roman"/>
      <family val="1"/>
    </font>
    <font>
      <sz val="14"/>
      <color indexed="50"/>
      <name val="新細明體"/>
      <family val="1"/>
      <charset val="136"/>
    </font>
    <font>
      <sz val="14"/>
      <color indexed="52"/>
      <name val="新細明體"/>
      <family val="1"/>
      <charset val="136"/>
    </font>
    <font>
      <sz val="14"/>
      <color indexed="8"/>
      <name val="Wingdings"/>
      <charset val="2"/>
    </font>
    <font>
      <b/>
      <sz val="14"/>
      <color indexed="50"/>
      <name val="Century Schoolbook"/>
      <family val="1"/>
    </font>
    <font>
      <sz val="12"/>
      <color indexed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細明體"/>
      <family val="3"/>
      <charset val="136"/>
    </font>
    <font>
      <sz val="12"/>
      <color indexed="12"/>
      <name val="細明體"/>
      <family val="3"/>
      <charset val="136"/>
    </font>
    <font>
      <b/>
      <sz val="12"/>
      <color indexed="54"/>
      <name val="華康粗黑體"/>
      <family val="3"/>
      <charset val="136"/>
    </font>
    <font>
      <sz val="12"/>
      <color indexed="8"/>
      <name val="Arial"/>
      <family val="2"/>
    </font>
    <font>
      <b/>
      <sz val="12"/>
      <color indexed="50"/>
      <name val="新細明體"/>
      <family val="1"/>
      <charset val="136"/>
    </font>
    <font>
      <sz val="12"/>
      <color indexed="8"/>
      <name val="Tahoma"/>
      <family val="2"/>
    </font>
    <font>
      <sz val="14"/>
      <color indexed="12"/>
      <name val="新細明體"/>
      <family val="1"/>
      <charset val="136"/>
    </font>
    <font>
      <sz val="14"/>
      <color indexed="12"/>
      <name val="Century Schoolbook"/>
      <family val="1"/>
    </font>
  </fonts>
  <fills count="16">
    <fill>
      <patternFill patternType="none"/>
    </fill>
    <fill>
      <patternFill patternType="gray125"/>
    </fill>
    <fill>
      <patternFill patternType="solid">
        <fgColor indexed="16"/>
        <bgColor indexed="9"/>
      </patternFill>
    </fill>
    <fill>
      <patternFill patternType="darkGray">
        <fgColor indexed="9"/>
        <bgColor indexed="13"/>
      </patternFill>
    </fill>
    <fill>
      <patternFill patternType="solid">
        <fgColor indexed="41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3" fontId="21" fillId="0" borderId="0"/>
    <xf numFmtId="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2" fillId="0" borderId="0"/>
    <xf numFmtId="0" fontId="6" fillId="0" borderId="0"/>
    <xf numFmtId="0" fontId="6" fillId="0" borderId="0"/>
    <xf numFmtId="0" fontId="20" fillId="0" borderId="0"/>
    <xf numFmtId="46" fontId="4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2" fillId="0" borderId="0" xfId="0" applyFont="1"/>
    <xf numFmtId="0" fontId="7" fillId="0" borderId="0" xfId="7" applyFont="1" applyAlignment="1">
      <alignment horizontal="right"/>
    </xf>
    <xf numFmtId="0" fontId="6" fillId="0" borderId="0" xfId="7"/>
    <xf numFmtId="3" fontId="6" fillId="0" borderId="0" xfId="7" applyNumberFormat="1"/>
    <xf numFmtId="0" fontId="4" fillId="0" borderId="0" xfId="0" applyFont="1"/>
    <xf numFmtId="0" fontId="0" fillId="0" borderId="0" xfId="0" quotePrefix="1"/>
    <xf numFmtId="21" fontId="0" fillId="0" borderId="0" xfId="0" applyNumberFormat="1"/>
    <xf numFmtId="178" fontId="0" fillId="0" borderId="0" xfId="0" applyNumberFormat="1"/>
    <xf numFmtId="0" fontId="9" fillId="2" borderId="1" xfId="7" applyFont="1" applyFill="1" applyBorder="1" applyAlignment="1"/>
    <xf numFmtId="0" fontId="9" fillId="2" borderId="2" xfId="7" applyFont="1" applyFill="1" applyBorder="1" applyAlignment="1"/>
    <xf numFmtId="0" fontId="10" fillId="3" borderId="1" xfId="7" applyFont="1" applyFill="1" applyBorder="1" applyAlignment="1">
      <alignment horizontal="left"/>
    </xf>
    <xf numFmtId="4" fontId="10" fillId="3" borderId="1" xfId="7" applyNumberFormat="1" applyFont="1" applyFill="1" applyBorder="1" applyAlignment="1"/>
    <xf numFmtId="0" fontId="10" fillId="3" borderId="1" xfId="7" applyFont="1" applyFill="1" applyBorder="1" applyAlignment="1"/>
    <xf numFmtId="0" fontId="10" fillId="4" borderId="1" xfId="7" applyFont="1" applyFill="1" applyBorder="1" applyAlignment="1"/>
    <xf numFmtId="1" fontId="10" fillId="4" borderId="1" xfId="7" applyNumberFormat="1" applyFont="1" applyFill="1" applyBorder="1" applyAlignment="1"/>
    <xf numFmtId="4" fontId="10" fillId="3" borderId="3" xfId="7" applyNumberFormat="1" applyFont="1" applyFill="1" applyBorder="1" applyAlignment="1"/>
    <xf numFmtId="0" fontId="9" fillId="2" borderId="4" xfId="7" applyFont="1" applyFill="1" applyBorder="1" applyAlignment="1"/>
    <xf numFmtId="4" fontId="10" fillId="3" borderId="5" xfId="7" applyNumberFormat="1" applyFont="1" applyFill="1" applyBorder="1" applyAlignment="1"/>
    <xf numFmtId="0" fontId="10" fillId="3" borderId="5" xfId="7" applyFont="1" applyFill="1" applyBorder="1" applyAlignment="1"/>
    <xf numFmtId="0" fontId="10" fillId="4" borderId="5" xfId="7" applyFont="1" applyFill="1" applyBorder="1" applyAlignment="1"/>
    <xf numFmtId="1" fontId="10" fillId="4" borderId="6" xfId="7" applyNumberFormat="1" applyFont="1" applyFill="1" applyBorder="1" applyAlignment="1"/>
    <xf numFmtId="4" fontId="10" fillId="3" borderId="7" xfId="7" applyNumberFormat="1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5" borderId="1" xfId="0" applyFont="1" applyFill="1" applyBorder="1" applyAlignment="1">
      <alignment horizontal="right"/>
    </xf>
    <xf numFmtId="0" fontId="13" fillId="5" borderId="2" xfId="0" applyFont="1" applyFill="1" applyBorder="1" applyAlignment="1">
      <alignment horizontal="right"/>
    </xf>
    <xf numFmtId="0" fontId="13" fillId="5" borderId="5" xfId="0" applyFont="1" applyFill="1" applyBorder="1" applyAlignment="1">
      <alignment horizontal="left"/>
    </xf>
    <xf numFmtId="0" fontId="12" fillId="0" borderId="0" xfId="0" quotePrefix="1" applyFont="1" applyAlignment="1">
      <alignment horizontal="left"/>
    </xf>
    <xf numFmtId="176" fontId="12" fillId="0" borderId="0" xfId="0" applyNumberFormat="1" applyFont="1"/>
    <xf numFmtId="177" fontId="12" fillId="0" borderId="0" xfId="0" quotePrefix="1" applyNumberFormat="1" applyFont="1"/>
    <xf numFmtId="14" fontId="12" fillId="0" borderId="0" xfId="0" quotePrefix="1" applyNumberFormat="1" applyFont="1"/>
    <xf numFmtId="20" fontId="12" fillId="0" borderId="0" xfId="0" quotePrefix="1" applyNumberFormat="1" applyFont="1"/>
    <xf numFmtId="0" fontId="12" fillId="0" borderId="0" xfId="0" applyFont="1" applyAlignment="1">
      <alignment horizontal="center"/>
    </xf>
    <xf numFmtId="179" fontId="12" fillId="0" borderId="0" xfId="0" applyNumberFormat="1" applyFont="1"/>
    <xf numFmtId="179" fontId="12" fillId="0" borderId="0" xfId="0" quotePrefix="1" applyNumberFormat="1" applyFont="1"/>
    <xf numFmtId="1" fontId="12" fillId="0" borderId="0" xfId="0" applyNumberFormat="1" applyFont="1"/>
    <xf numFmtId="183" fontId="12" fillId="0" borderId="0" xfId="0" quotePrefix="1" applyNumberFormat="1" applyFont="1"/>
    <xf numFmtId="11" fontId="12" fillId="0" borderId="0" xfId="0" quotePrefix="1" applyNumberFormat="1" applyFont="1"/>
    <xf numFmtId="178" fontId="12" fillId="0" borderId="0" xfId="0" applyNumberFormat="1" applyFont="1"/>
    <xf numFmtId="11" fontId="12" fillId="0" borderId="0" xfId="0" applyNumberFormat="1" applyFont="1"/>
    <xf numFmtId="0" fontId="13" fillId="0" borderId="0" xfId="0" applyFont="1" applyAlignment="1">
      <alignment horizontal="center"/>
    </xf>
    <xf numFmtId="183" fontId="12" fillId="0" borderId="0" xfId="0" applyNumberFormat="1" applyFont="1"/>
    <xf numFmtId="0" fontId="12" fillId="0" borderId="0" xfId="0" quotePrefix="1" applyFont="1"/>
    <xf numFmtId="3" fontId="12" fillId="0" borderId="0" xfId="0" applyNumberFormat="1" applyFont="1"/>
    <xf numFmtId="0" fontId="12" fillId="0" borderId="0" xfId="7" applyFont="1"/>
    <xf numFmtId="9" fontId="12" fillId="0" borderId="0" xfId="0" applyNumberFormat="1" applyFont="1"/>
    <xf numFmtId="2" fontId="12" fillId="0" borderId="0" xfId="0" quotePrefix="1" applyNumberFormat="1" applyFont="1"/>
    <xf numFmtId="2" fontId="12" fillId="0" borderId="0" xfId="0" applyNumberFormat="1" applyFont="1"/>
    <xf numFmtId="0" fontId="13" fillId="0" borderId="0" xfId="7" applyFont="1" applyAlignment="1">
      <alignment horizontal="center"/>
    </xf>
    <xf numFmtId="12" fontId="12" fillId="0" borderId="0" xfId="0" applyNumberFormat="1" applyFont="1"/>
    <xf numFmtId="0" fontId="13" fillId="0" borderId="0" xfId="7" applyFont="1"/>
    <xf numFmtId="0" fontId="13" fillId="0" borderId="0" xfId="7" applyFont="1" applyAlignment="1">
      <alignment horizontal="right"/>
    </xf>
    <xf numFmtId="0" fontId="12" fillId="0" borderId="0" xfId="7" applyFont="1" applyFill="1" applyBorder="1" applyAlignment="1"/>
    <xf numFmtId="0" fontId="12" fillId="0" borderId="0" xfId="0" applyFont="1" applyAlignment="1">
      <alignment horizontal="left"/>
    </xf>
    <xf numFmtId="182" fontId="12" fillId="0" borderId="0" xfId="0" applyNumberFormat="1" applyFont="1"/>
    <xf numFmtId="21" fontId="12" fillId="0" borderId="0" xfId="0" applyNumberFormat="1" applyFont="1"/>
    <xf numFmtId="20" fontId="12" fillId="0" borderId="0" xfId="0" applyNumberFormat="1" applyFont="1"/>
    <xf numFmtId="181" fontId="12" fillId="0" borderId="0" xfId="0" applyNumberFormat="1" applyFont="1"/>
    <xf numFmtId="3" fontId="12" fillId="0" borderId="8" xfId="0" applyNumberFormat="1" applyFont="1" applyBorder="1"/>
    <xf numFmtId="3" fontId="12" fillId="0" borderId="9" xfId="0" applyNumberFormat="1" applyFont="1" applyBorder="1"/>
    <xf numFmtId="0" fontId="12" fillId="0" borderId="1" xfId="0" applyFont="1" applyBorder="1"/>
    <xf numFmtId="3" fontId="12" fillId="0" borderId="1" xfId="0" applyNumberFormat="1" applyFont="1" applyBorder="1"/>
    <xf numFmtId="3" fontId="12" fillId="0" borderId="2" xfId="0" applyNumberFormat="1" applyFont="1" applyBorder="1"/>
    <xf numFmtId="0" fontId="12" fillId="0" borderId="5" xfId="0" applyFont="1" applyBorder="1"/>
    <xf numFmtId="0" fontId="12" fillId="0" borderId="7" xfId="0" applyFont="1" applyBorder="1"/>
    <xf numFmtId="3" fontId="12" fillId="0" borderId="5" xfId="0" applyNumberFormat="1" applyFont="1" applyBorder="1"/>
    <xf numFmtId="0" fontId="13" fillId="5" borderId="4" xfId="0" applyFont="1" applyFill="1" applyBorder="1" applyAlignment="1">
      <alignment horizontal="left"/>
    </xf>
    <xf numFmtId="3" fontId="12" fillId="0" borderId="7" xfId="0" applyNumberFormat="1" applyFont="1" applyBorder="1"/>
    <xf numFmtId="0" fontId="20" fillId="6" borderId="1" xfId="9" applyFill="1" applyBorder="1"/>
    <xf numFmtId="0" fontId="20" fillId="0" borderId="0" xfId="9" applyFill="1" applyBorder="1"/>
    <xf numFmtId="0" fontId="20" fillId="0" borderId="0" xfId="9"/>
    <xf numFmtId="184" fontId="20" fillId="7" borderId="1" xfId="9" applyNumberFormat="1" applyFill="1" applyBorder="1"/>
    <xf numFmtId="0" fontId="20" fillId="7" borderId="1" xfId="9" applyFill="1" applyBorder="1"/>
    <xf numFmtId="0" fontId="20" fillId="0" borderId="0" xfId="9" applyFill="1"/>
    <xf numFmtId="0" fontId="20" fillId="0" borderId="0" xfId="9" applyFont="1"/>
    <xf numFmtId="180" fontId="10" fillId="3" borderId="1" xfId="7" applyNumberFormat="1" applyFont="1" applyFill="1" applyBorder="1" applyAlignment="1"/>
    <xf numFmtId="0" fontId="6" fillId="0" borderId="0" xfId="7" applyFont="1"/>
    <xf numFmtId="0" fontId="6" fillId="0" borderId="0" xfId="7" quotePrefix="1" applyFont="1"/>
    <xf numFmtId="20" fontId="0" fillId="0" borderId="0" xfId="0" applyNumberFormat="1"/>
    <xf numFmtId="0" fontId="24" fillId="0" borderId="0" xfId="0" applyFont="1"/>
    <xf numFmtId="0" fontId="26" fillId="0" borderId="0" xfId="0" applyFont="1"/>
    <xf numFmtId="0" fontId="27" fillId="0" borderId="0" xfId="0" applyFont="1"/>
    <xf numFmtId="0" fontId="12" fillId="8" borderId="0" xfId="0" applyFont="1" applyFill="1" applyAlignment="1">
      <alignment horizontal="right"/>
    </xf>
    <xf numFmtId="0" fontId="12" fillId="7" borderId="0" xfId="0" applyFont="1" applyFill="1" applyAlignment="1">
      <alignment horizontal="right"/>
    </xf>
    <xf numFmtId="0" fontId="0" fillId="0" borderId="0" xfId="0" applyNumberFormat="1"/>
    <xf numFmtId="0" fontId="20" fillId="9" borderId="1" xfId="9" applyFill="1" applyBorder="1"/>
    <xf numFmtId="0" fontId="12" fillId="0" borderId="0" xfId="0" applyFont="1" applyFill="1"/>
    <xf numFmtId="0" fontId="20" fillId="0" borderId="1" xfId="9" applyFill="1" applyBorder="1"/>
    <xf numFmtId="0" fontId="0" fillId="0" borderId="0" xfId="0" applyFill="1"/>
    <xf numFmtId="0" fontId="26" fillId="0" borderId="0" xfId="0" applyFont="1" applyFill="1"/>
    <xf numFmtId="0" fontId="20" fillId="0" borderId="0" xfId="9" applyFont="1" applyFill="1" applyBorder="1"/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8" fillId="0" borderId="0" xfId="0" applyFont="1"/>
    <xf numFmtId="0" fontId="28" fillId="0" borderId="0" xfId="0" applyFont="1"/>
    <xf numFmtId="0" fontId="39" fillId="0" borderId="0" xfId="11" applyFont="1" applyAlignment="1" applyProtection="1"/>
    <xf numFmtId="0" fontId="1" fillId="0" borderId="0" xfId="0" applyFont="1"/>
    <xf numFmtId="0" fontId="12" fillId="10" borderId="0" xfId="0" applyFont="1" applyFill="1"/>
    <xf numFmtId="0" fontId="41" fillId="0" borderId="0" xfId="0" applyFont="1"/>
    <xf numFmtId="0" fontId="0" fillId="10" borderId="0" xfId="0" applyFill="1"/>
    <xf numFmtId="0" fontId="0" fillId="7" borderId="0" xfId="0" applyFill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2" fillId="7" borderId="0" xfId="0" applyFont="1" applyFill="1" applyAlignment="1">
      <alignment wrapText="1"/>
    </xf>
    <xf numFmtId="0" fontId="12" fillId="10" borderId="0" xfId="0" applyFont="1" applyFill="1" applyAlignment="1">
      <alignment wrapText="1"/>
    </xf>
    <xf numFmtId="0" fontId="37" fillId="0" borderId="0" xfId="0" applyFont="1"/>
    <xf numFmtId="0" fontId="37" fillId="0" borderId="0" xfId="0" quotePrefix="1" applyFont="1"/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0" fontId="43" fillId="0" borderId="0" xfId="0" applyFont="1"/>
    <xf numFmtId="2" fontId="12" fillId="7" borderId="0" xfId="0" applyNumberFormat="1" applyFont="1" applyFill="1"/>
    <xf numFmtId="2" fontId="12" fillId="8" borderId="0" xfId="0" applyNumberFormat="1" applyFont="1" applyFill="1"/>
    <xf numFmtId="0" fontId="12" fillId="8" borderId="0" xfId="0" applyFont="1" applyFill="1"/>
    <xf numFmtId="0" fontId="13" fillId="11" borderId="0" xfId="0" applyFont="1" applyFill="1" applyAlignment="1">
      <alignment horizontal="right"/>
    </xf>
    <xf numFmtId="0" fontId="13" fillId="11" borderId="0" xfId="0" applyFont="1" applyFill="1"/>
    <xf numFmtId="0" fontId="13" fillId="0" borderId="0" xfId="0" applyFont="1" applyFill="1" applyAlignment="1">
      <alignment horizontal="right"/>
    </xf>
    <xf numFmtId="0" fontId="12" fillId="12" borderId="0" xfId="0" applyFont="1" applyFill="1" applyAlignment="1">
      <alignment horizontal="right"/>
    </xf>
    <xf numFmtId="0" fontId="18" fillId="0" borderId="0" xfId="0" applyFont="1"/>
    <xf numFmtId="0" fontId="49" fillId="0" borderId="1" xfId="0" applyFont="1" applyBorder="1"/>
    <xf numFmtId="0" fontId="49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quotePrefix="1" applyFont="1" applyBorder="1" applyAlignment="1">
      <alignment wrapText="1"/>
    </xf>
    <xf numFmtId="0" fontId="18" fillId="0" borderId="1" xfId="0" applyFont="1" applyBorder="1" applyAlignment="1">
      <alignment shrinkToFit="1"/>
    </xf>
    <xf numFmtId="0" fontId="50" fillId="10" borderId="1" xfId="0" applyFont="1" applyFill="1" applyBorder="1"/>
    <xf numFmtId="0" fontId="50" fillId="10" borderId="1" xfId="0" applyFont="1" applyFill="1" applyBorder="1" applyAlignment="1">
      <alignment wrapText="1"/>
    </xf>
    <xf numFmtId="0" fontId="51" fillId="1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9" fillId="10" borderId="1" xfId="0" applyFont="1" applyFill="1" applyBorder="1"/>
    <xf numFmtId="0" fontId="49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49" fillId="7" borderId="1" xfId="0" applyFont="1" applyFill="1" applyBorder="1"/>
    <xf numFmtId="0" fontId="49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9" fillId="0" borderId="0" xfId="0" applyFont="1"/>
    <xf numFmtId="0" fontId="49" fillId="8" borderId="1" xfId="0" applyFont="1" applyFill="1" applyBorder="1"/>
    <xf numFmtId="0" fontId="49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18" fillId="7" borderId="1" xfId="0" applyFont="1" applyFill="1" applyBorder="1"/>
    <xf numFmtId="0" fontId="0" fillId="7" borderId="1" xfId="0" applyFont="1" applyFill="1" applyBorder="1" applyAlignment="1">
      <alignment wrapText="1"/>
    </xf>
    <xf numFmtId="0" fontId="49" fillId="0" borderId="1" xfId="0" applyFont="1" applyBorder="1" applyAlignment="1">
      <alignment shrinkToFit="1"/>
    </xf>
    <xf numFmtId="0" fontId="52" fillId="8" borderId="1" xfId="0" applyFont="1" applyFill="1" applyBorder="1" applyAlignment="1">
      <alignment wrapText="1"/>
    </xf>
    <xf numFmtId="0" fontId="18" fillId="8" borderId="1" xfId="0" applyFont="1" applyFill="1" applyBorder="1"/>
    <xf numFmtId="0" fontId="0" fillId="8" borderId="1" xfId="0" applyFont="1" applyFill="1" applyBorder="1" applyAlignment="1">
      <alignment wrapText="1"/>
    </xf>
    <xf numFmtId="0" fontId="29" fillId="0" borderId="1" xfId="0" applyFont="1" applyBorder="1" applyAlignment="1">
      <alignment wrapText="1"/>
    </xf>
    <xf numFmtId="0" fontId="18" fillId="0" borderId="10" xfId="0" applyFont="1" applyFill="1" applyBorder="1" applyAlignment="1">
      <alignment shrinkToFit="1"/>
    </xf>
    <xf numFmtId="0" fontId="18" fillId="0" borderId="1" xfId="0" quotePrefix="1" applyFont="1" applyBorder="1"/>
    <xf numFmtId="0" fontId="52" fillId="1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8" fillId="10" borderId="1" xfId="0" applyFont="1" applyFill="1" applyBorder="1"/>
    <xf numFmtId="0" fontId="0" fillId="10" borderId="1" xfId="0" applyFont="1" applyFill="1" applyBorder="1" applyAlignment="1">
      <alignment wrapText="1"/>
    </xf>
    <xf numFmtId="186" fontId="18" fillId="0" borderId="1" xfId="0" applyNumberFormat="1" applyFont="1" applyBorder="1" applyAlignment="1">
      <alignment shrinkToFit="1"/>
    </xf>
    <xf numFmtId="0" fontId="4" fillId="0" borderId="1" xfId="0" applyFont="1" applyBorder="1" applyAlignment="1">
      <alignment shrinkToFit="1"/>
    </xf>
    <xf numFmtId="0" fontId="18" fillId="0" borderId="1" xfId="0" applyFont="1" applyBorder="1"/>
    <xf numFmtId="0" fontId="0" fillId="0" borderId="1" xfId="0" applyFont="1" applyBorder="1" applyAlignment="1">
      <alignment wrapText="1"/>
    </xf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8" fillId="10" borderId="1" xfId="0" applyFont="1" applyFill="1" applyBorder="1" applyAlignment="1">
      <alignment vertical="top"/>
    </xf>
    <xf numFmtId="0" fontId="0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vertical="top" wrapText="1"/>
    </xf>
    <xf numFmtId="0" fontId="56" fillId="13" borderId="1" xfId="0" applyFont="1" applyFill="1" applyBorder="1" applyAlignment="1">
      <alignment vertical="top" wrapText="1"/>
    </xf>
    <xf numFmtId="0" fontId="1" fillId="0" borderId="1" xfId="0" applyFont="1" applyBorder="1" applyAlignment="1">
      <alignment shrinkToFit="1"/>
    </xf>
    <xf numFmtId="0" fontId="18" fillId="0" borderId="0" xfId="0" applyFont="1" applyAlignment="1">
      <alignment vertical="top"/>
    </xf>
    <xf numFmtId="0" fontId="18" fillId="9" borderId="1" xfId="0" applyFont="1" applyFill="1" applyBorder="1"/>
    <xf numFmtId="0" fontId="0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0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shrinkToFit="1"/>
    </xf>
    <xf numFmtId="0" fontId="18" fillId="0" borderId="0" xfId="0" applyFont="1" applyAlignment="1">
      <alignment horizontal="center"/>
    </xf>
    <xf numFmtId="0" fontId="4" fillId="0" borderId="1" xfId="0" quotePrefix="1" applyFont="1" applyBorder="1" applyAlignment="1">
      <alignment wrapText="1"/>
    </xf>
    <xf numFmtId="0" fontId="13" fillId="15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4" fillId="15" borderId="0" xfId="0" applyFont="1" applyFill="1"/>
    <xf numFmtId="0" fontId="12" fillId="14" borderId="0" xfId="0" applyFont="1" applyFill="1"/>
    <xf numFmtId="0" fontId="12" fillId="15" borderId="0" xfId="0" applyFont="1" applyFill="1"/>
    <xf numFmtId="0" fontId="13" fillId="5" borderId="11" xfId="0" applyFont="1" applyFill="1" applyBorder="1" applyAlignment="1">
      <alignment horizontal="right" vertical="center"/>
    </xf>
    <xf numFmtId="0" fontId="0" fillId="5" borderId="12" xfId="0" applyFill="1" applyBorder="1" applyAlignment="1">
      <alignment vertical="center"/>
    </xf>
    <xf numFmtId="0" fontId="13" fillId="5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right" vertical="center"/>
    </xf>
    <xf numFmtId="0" fontId="0" fillId="5" borderId="8" xfId="0" applyFill="1" applyBorder="1" applyAlignment="1">
      <alignment vertical="center"/>
    </xf>
    <xf numFmtId="0" fontId="9" fillId="2" borderId="16" xfId="7" applyFont="1" applyFill="1" applyBorder="1" applyAlignment="1">
      <alignment horizontal="right" vertical="center"/>
    </xf>
    <xf numFmtId="0" fontId="9" fillId="2" borderId="17" xfId="7" applyFont="1" applyFill="1" applyBorder="1" applyAlignment="1">
      <alignment horizontal="right" vertical="center"/>
    </xf>
    <xf numFmtId="0" fontId="9" fillId="2" borderId="15" xfId="7" applyFont="1" applyFill="1" applyBorder="1" applyAlignment="1">
      <alignment vertical="center"/>
    </xf>
    <xf numFmtId="0" fontId="9" fillId="2" borderId="8" xfId="7" applyFont="1" applyFill="1" applyBorder="1" applyAlignment="1">
      <alignment vertical="center"/>
    </xf>
    <xf numFmtId="0" fontId="9" fillId="2" borderId="13" xfId="7" applyFont="1" applyFill="1" applyBorder="1" applyAlignment="1">
      <alignment horizontal="center"/>
    </xf>
    <xf numFmtId="0" fontId="9" fillId="2" borderId="14" xfId="7" applyFont="1" applyFill="1" applyBorder="1" applyAlignment="1">
      <alignment horizontal="center"/>
    </xf>
  </cellXfs>
  <cellStyles count="12">
    <cellStyle name="Comma [0]" xfId="1"/>
    <cellStyle name="Currency [0]" xfId="2"/>
    <cellStyle name="number" xfId="3"/>
    <cellStyle name="Rounded Comma" xfId="4"/>
    <cellStyle name="Rounded Currency" xfId="5"/>
    <cellStyle name="Title" xfId="6"/>
    <cellStyle name="一般" xfId="0" builtinId="0"/>
    <cellStyle name="一般 2" xfId="7"/>
    <cellStyle name="一般 3" xfId="8"/>
    <cellStyle name="一般_function-進位" xfId="9"/>
    <cellStyle name="貨幣[0]_Macro1" xfId="10"/>
    <cellStyle name="超連結" xfId="11" builtinId="8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EXP!$A$7</c:f>
              <c:strCache>
                <c:ptCount val="1"/>
                <c:pt idx="0">
                  <c:v>X</c:v>
                </c:pt>
              </c:strCache>
            </c:strRef>
          </c:tx>
          <c:val>
            <c:numRef>
              <c:f>EXP!$A$8:$A$14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F-4612-87AD-0E1A67B63649}"/>
            </c:ext>
          </c:extLst>
        </c:ser>
        <c:ser>
          <c:idx val="1"/>
          <c:order val="1"/>
          <c:tx>
            <c:strRef>
              <c:f>EXP!$C$7</c:f>
              <c:strCache>
                <c:ptCount val="1"/>
                <c:pt idx="0">
                  <c:v>函數</c:v>
                </c:pt>
              </c:strCache>
            </c:strRef>
          </c:tx>
          <c:val>
            <c:numRef>
              <c:f>EXP!$C$8:$C$14</c:f>
              <c:numCache>
                <c:formatCode>0.0</c:formatCode>
                <c:ptCount val="7"/>
                <c:pt idx="0">
                  <c:v>0.97940000000000005</c:v>
                </c:pt>
                <c:pt idx="1">
                  <c:v>2.7006294089954155</c:v>
                </c:pt>
                <c:pt idx="2">
                  <c:v>7.4468033538196092</c:v>
                </c:pt>
                <c:pt idx="3">
                  <c:v>20.534057729559859</c:v>
                </c:pt>
                <c:pt idx="4">
                  <c:v>56.621278528138632</c:v>
                </c:pt>
                <c:pt idx="5">
                  <c:v>156.1293546743025</c:v>
                </c:pt>
                <c:pt idx="6">
                  <c:v>430.51615973136302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F-4612-87AD-0E1A67B63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106559"/>
        <c:axId val="1"/>
      </c:lineChart>
      <c:catAx>
        <c:axId val="142510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510655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5751212235548"/>
          <c:y val="0.39917855894161097"/>
          <c:w val="0.16028726857719583"/>
          <c:h val="0.1975316580329621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6</xdr:row>
          <xdr:rowOff>123825</xdr:rowOff>
        </xdr:from>
        <xdr:to>
          <xdr:col>6</xdr:col>
          <xdr:colOff>228600</xdr:colOff>
          <xdr:row>15</xdr:row>
          <xdr:rowOff>142875</xdr:rowOff>
        </xdr:to>
        <xdr:sp macro="" textlink="">
          <xdr:nvSpPr>
            <xdr:cNvPr id="5121" name="Object 8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23B618A2-8C3C-40F4-B3DB-8CE100B4F8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1</xdr:row>
          <xdr:rowOff>38100</xdr:rowOff>
        </xdr:from>
        <xdr:to>
          <xdr:col>8</xdr:col>
          <xdr:colOff>447675</xdr:colOff>
          <xdr:row>8</xdr:row>
          <xdr:rowOff>57150</xdr:rowOff>
        </xdr:to>
        <xdr:sp macro="" textlink="">
          <xdr:nvSpPr>
            <xdr:cNvPr id="4097" name="Object 9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5914782-ADEA-4509-9A6E-C01E0C2D78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6</xdr:row>
      <xdr:rowOff>247650</xdr:rowOff>
    </xdr:from>
    <xdr:to>
      <xdr:col>12</xdr:col>
      <xdr:colOff>561975</xdr:colOff>
      <xdr:row>18</xdr:row>
      <xdr:rowOff>9525</xdr:rowOff>
    </xdr:to>
    <xdr:graphicFrame macro="">
      <xdr:nvGraphicFramePr>
        <xdr:cNvPr id="2049" name="圖表 1">
          <a:extLst>
            <a:ext uri="{FF2B5EF4-FFF2-40B4-BE49-F238E27FC236}">
              <a16:creationId xmlns:a16="http://schemas.microsoft.com/office/drawing/2014/main" id="{569B6AAA-2427-49D9-988A-030F2E513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1</xdr:row>
          <xdr:rowOff>66675</xdr:rowOff>
        </xdr:from>
        <xdr:to>
          <xdr:col>13</xdr:col>
          <xdr:colOff>247650</xdr:colOff>
          <xdr:row>5</xdr:row>
          <xdr:rowOff>19050</xdr:rowOff>
        </xdr:to>
        <xdr:sp macro="" textlink="">
          <xdr:nvSpPr>
            <xdr:cNvPr id="2050" name="Object 7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146EB41-3E6C-4AC7-95F7-19BAEB1B06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pane ySplit="1" topLeftCell="A35" activePane="bottomLeft" state="frozen"/>
      <selection pane="bottomLeft" activeCell="E23" sqref="E23"/>
    </sheetView>
  </sheetViews>
  <sheetFormatPr defaultRowHeight="15.75"/>
  <cols>
    <col min="1" max="1" width="16.875" style="159" customWidth="1"/>
    <col min="2" max="2" width="36.75" style="127" customWidth="1"/>
    <col min="3" max="3" width="19.125" style="127" customWidth="1"/>
    <col min="4" max="4" width="22.375" style="127" customWidth="1"/>
    <col min="5" max="5" width="17.5" style="129" customWidth="1"/>
    <col min="6" max="16384" width="9" style="124"/>
  </cols>
  <sheetData>
    <row r="1" spans="1:6" s="175" customFormat="1" ht="16.5">
      <c r="A1" s="172" t="s">
        <v>352</v>
      </c>
      <c r="B1" s="173" t="s">
        <v>466</v>
      </c>
      <c r="C1" s="173" t="s">
        <v>467</v>
      </c>
      <c r="D1" s="173" t="s">
        <v>468</v>
      </c>
      <c r="E1" s="174" t="s">
        <v>469</v>
      </c>
      <c r="F1" s="174" t="s">
        <v>540</v>
      </c>
    </row>
    <row r="2" spans="1:6">
      <c r="A2" s="125" t="s">
        <v>353</v>
      </c>
      <c r="B2" s="126" t="s">
        <v>354</v>
      </c>
      <c r="D2" s="128" t="s">
        <v>470</v>
      </c>
      <c r="E2" s="129" t="s">
        <v>471</v>
      </c>
    </row>
    <row r="3" spans="1:6" ht="33">
      <c r="A3" s="130" t="s">
        <v>295</v>
      </c>
      <c r="B3" s="131" t="s">
        <v>355</v>
      </c>
      <c r="C3" s="132" t="s">
        <v>356</v>
      </c>
      <c r="D3" s="176" t="s">
        <v>541</v>
      </c>
      <c r="E3" s="129" t="s">
        <v>472</v>
      </c>
    </row>
    <row r="4" spans="1:6" ht="16.5">
      <c r="A4" s="134" t="s">
        <v>296</v>
      </c>
      <c r="B4" s="135" t="s">
        <v>357</v>
      </c>
      <c r="C4" s="136" t="s">
        <v>288</v>
      </c>
      <c r="D4" s="128" t="s">
        <v>542</v>
      </c>
      <c r="E4" s="129" t="s">
        <v>473</v>
      </c>
    </row>
    <row r="5" spans="1:6" ht="16.5">
      <c r="A5" s="134" t="s">
        <v>358</v>
      </c>
      <c r="B5" s="135" t="s">
        <v>359</v>
      </c>
      <c r="C5" s="136" t="s">
        <v>285</v>
      </c>
      <c r="D5" s="133"/>
      <c r="E5" s="129" t="s">
        <v>474</v>
      </c>
    </row>
    <row r="6" spans="1:6" s="140" customFormat="1" ht="16.5">
      <c r="A6" s="137" t="s">
        <v>360</v>
      </c>
      <c r="B6" s="138" t="s">
        <v>361</v>
      </c>
      <c r="C6" s="139" t="s">
        <v>475</v>
      </c>
      <c r="D6" s="126"/>
      <c r="E6" s="129" t="s">
        <v>476</v>
      </c>
    </row>
    <row r="7" spans="1:6" ht="16.5">
      <c r="A7" s="137" t="s">
        <v>362</v>
      </c>
      <c r="B7" s="138" t="s">
        <v>363</v>
      </c>
      <c r="C7" s="139" t="s">
        <v>475</v>
      </c>
      <c r="E7" s="129" t="s">
        <v>477</v>
      </c>
    </row>
    <row r="8" spans="1:6" s="140" customFormat="1" ht="16.5">
      <c r="A8" s="141" t="s">
        <v>364</v>
      </c>
      <c r="B8" s="142" t="s">
        <v>365</v>
      </c>
      <c r="C8" s="143" t="s">
        <v>475</v>
      </c>
      <c r="D8" s="126"/>
      <c r="E8" s="129" t="s">
        <v>478</v>
      </c>
    </row>
    <row r="9" spans="1:6" ht="16.5">
      <c r="A9" s="144" t="s">
        <v>479</v>
      </c>
      <c r="B9" s="145" t="s">
        <v>366</v>
      </c>
      <c r="C9" s="139" t="s">
        <v>480</v>
      </c>
    </row>
    <row r="10" spans="1:6" s="140" customFormat="1" ht="16.5">
      <c r="A10" s="137" t="s">
        <v>367</v>
      </c>
      <c r="B10" s="138" t="s">
        <v>368</v>
      </c>
      <c r="C10" s="139" t="s">
        <v>481</v>
      </c>
      <c r="D10" s="126"/>
      <c r="E10" s="146" t="s">
        <v>482</v>
      </c>
    </row>
    <row r="11" spans="1:6" ht="16.5">
      <c r="A11" s="141" t="s">
        <v>369</v>
      </c>
      <c r="B11" s="142" t="s">
        <v>370</v>
      </c>
      <c r="C11" s="143" t="s">
        <v>475</v>
      </c>
      <c r="E11" s="129" t="s">
        <v>483</v>
      </c>
    </row>
    <row r="12" spans="1:6" ht="16.5">
      <c r="A12" s="141" t="s">
        <v>371</v>
      </c>
      <c r="B12" s="147" t="s">
        <v>484</v>
      </c>
      <c r="C12" s="143" t="s">
        <v>485</v>
      </c>
      <c r="E12" s="129" t="s">
        <v>486</v>
      </c>
    </row>
    <row r="13" spans="1:6" ht="16.5">
      <c r="A13" s="141" t="s">
        <v>372</v>
      </c>
      <c r="B13" s="147" t="s">
        <v>487</v>
      </c>
      <c r="C13" s="143" t="s">
        <v>475</v>
      </c>
      <c r="E13" s="129" t="s">
        <v>488</v>
      </c>
    </row>
    <row r="14" spans="1:6" ht="16.5">
      <c r="A14" s="148" t="s">
        <v>373</v>
      </c>
      <c r="B14" s="149" t="s">
        <v>374</v>
      </c>
      <c r="C14" s="143" t="s">
        <v>485</v>
      </c>
      <c r="D14" s="128" t="s">
        <v>489</v>
      </c>
      <c r="E14" s="129" t="s">
        <v>490</v>
      </c>
    </row>
    <row r="15" spans="1:6" ht="16.5">
      <c r="A15" s="144" t="s">
        <v>375</v>
      </c>
      <c r="B15" s="145" t="s">
        <v>376</v>
      </c>
      <c r="C15" s="139" t="s">
        <v>377</v>
      </c>
      <c r="D15" s="150" t="s">
        <v>491</v>
      </c>
      <c r="E15" s="151" t="s">
        <v>492</v>
      </c>
      <c r="F15" s="152" t="s">
        <v>493</v>
      </c>
    </row>
    <row r="16" spans="1:6" ht="33">
      <c r="A16" s="144" t="s">
        <v>378</v>
      </c>
      <c r="B16" s="145" t="s">
        <v>379</v>
      </c>
      <c r="C16" s="139" t="s">
        <v>494</v>
      </c>
      <c r="D16" s="150" t="s">
        <v>495</v>
      </c>
      <c r="E16" s="129" t="s">
        <v>496</v>
      </c>
    </row>
    <row r="17" spans="1:6">
      <c r="A17" s="144" t="s">
        <v>380</v>
      </c>
      <c r="B17" s="145" t="s">
        <v>381</v>
      </c>
      <c r="D17" s="127">
        <f>SQRT(64)</f>
        <v>8</v>
      </c>
      <c r="E17" s="129" t="s">
        <v>497</v>
      </c>
    </row>
    <row r="18" spans="1:6" ht="16.5">
      <c r="A18" s="144" t="s">
        <v>382</v>
      </c>
      <c r="B18" s="145" t="s">
        <v>383</v>
      </c>
      <c r="C18" s="133" t="s">
        <v>498</v>
      </c>
      <c r="D18" s="127">
        <f>SUMSQ(4,4)</f>
        <v>32</v>
      </c>
      <c r="E18" s="129" t="s">
        <v>499</v>
      </c>
    </row>
    <row r="19" spans="1:6" ht="16.5">
      <c r="A19" s="134" t="s">
        <v>384</v>
      </c>
      <c r="B19" s="153" t="s">
        <v>500</v>
      </c>
      <c r="C19" s="153" t="s">
        <v>385</v>
      </c>
      <c r="E19" s="129" t="s">
        <v>501</v>
      </c>
    </row>
    <row r="20" spans="1:6" ht="16.5">
      <c r="A20" s="134" t="s">
        <v>386</v>
      </c>
      <c r="B20" s="135" t="s">
        <v>387</v>
      </c>
      <c r="C20" s="153" t="s">
        <v>385</v>
      </c>
      <c r="E20" s="129" t="s">
        <v>502</v>
      </c>
    </row>
    <row r="21" spans="1:6">
      <c r="A21" s="137" t="s">
        <v>388</v>
      </c>
      <c r="B21" s="138" t="s">
        <v>389</v>
      </c>
      <c r="E21" s="129" t="s">
        <v>503</v>
      </c>
    </row>
    <row r="22" spans="1:6" ht="16.5">
      <c r="A22" s="148" t="s">
        <v>390</v>
      </c>
      <c r="B22" s="149" t="s">
        <v>391</v>
      </c>
      <c r="C22" s="143" t="s">
        <v>498</v>
      </c>
      <c r="E22" s="129" t="s">
        <v>504</v>
      </c>
    </row>
    <row r="23" spans="1:6" ht="16.5">
      <c r="A23" s="141" t="s">
        <v>392</v>
      </c>
      <c r="B23" s="142" t="s">
        <v>393</v>
      </c>
      <c r="C23" s="143" t="s">
        <v>498</v>
      </c>
      <c r="E23" s="129" t="s">
        <v>505</v>
      </c>
    </row>
    <row r="24" spans="1:6" ht="16.5">
      <c r="A24" s="141" t="s">
        <v>394</v>
      </c>
      <c r="B24" s="142" t="s">
        <v>395</v>
      </c>
      <c r="C24" s="143" t="s">
        <v>498</v>
      </c>
      <c r="E24" s="129" t="s">
        <v>505</v>
      </c>
    </row>
    <row r="25" spans="1:6">
      <c r="A25" s="148" t="s">
        <v>396</v>
      </c>
      <c r="B25" s="149" t="s">
        <v>397</v>
      </c>
      <c r="E25" s="129" t="s">
        <v>506</v>
      </c>
    </row>
    <row r="26" spans="1:6">
      <c r="A26" s="148" t="s">
        <v>398</v>
      </c>
      <c r="B26" s="149" t="s">
        <v>399</v>
      </c>
      <c r="E26" s="129" t="s">
        <v>507</v>
      </c>
    </row>
    <row r="27" spans="1:6" ht="33">
      <c r="A27" s="125" t="s">
        <v>400</v>
      </c>
      <c r="B27" s="126" t="s">
        <v>401</v>
      </c>
      <c r="D27" s="154" t="s">
        <v>508</v>
      </c>
      <c r="E27" s="129" t="s">
        <v>509</v>
      </c>
    </row>
    <row r="28" spans="1:6">
      <c r="A28" s="125" t="s">
        <v>402</v>
      </c>
      <c r="B28" s="126" t="s">
        <v>403</v>
      </c>
      <c r="E28" s="129" t="s">
        <v>510</v>
      </c>
    </row>
    <row r="29" spans="1:6" ht="16.5">
      <c r="A29" s="155" t="s">
        <v>404</v>
      </c>
      <c r="B29" s="156" t="s">
        <v>405</v>
      </c>
      <c r="C29" s="136" t="s">
        <v>511</v>
      </c>
      <c r="D29" s="150" t="s">
        <v>256</v>
      </c>
      <c r="E29" s="157" t="s">
        <v>512</v>
      </c>
      <c r="F29" s="158" t="s">
        <v>513</v>
      </c>
    </row>
    <row r="30" spans="1:6" ht="49.5">
      <c r="A30" s="159" t="s">
        <v>406</v>
      </c>
      <c r="B30" s="133" t="s">
        <v>514</v>
      </c>
      <c r="D30" s="154" t="s">
        <v>515</v>
      </c>
      <c r="E30" s="157" t="s">
        <v>516</v>
      </c>
    </row>
    <row r="31" spans="1:6" ht="16.5">
      <c r="A31" s="159" t="s">
        <v>407</v>
      </c>
      <c r="B31" s="160" t="s">
        <v>408</v>
      </c>
      <c r="D31" s="133" t="s">
        <v>517</v>
      </c>
      <c r="E31" s="157" t="s">
        <v>518</v>
      </c>
    </row>
    <row r="32" spans="1:6" ht="16.5">
      <c r="A32" s="159" t="s">
        <v>409</v>
      </c>
      <c r="B32" s="160" t="s">
        <v>410</v>
      </c>
      <c r="C32" s="161">
        <f>LOG(64,4)</f>
        <v>3</v>
      </c>
      <c r="D32" s="162" t="s">
        <v>519</v>
      </c>
      <c r="E32" s="129" t="s">
        <v>520</v>
      </c>
    </row>
    <row r="33" spans="1:5" ht="16.5">
      <c r="A33" s="159" t="s">
        <v>411</v>
      </c>
      <c r="B33" s="133" t="s">
        <v>521</v>
      </c>
      <c r="C33" s="161">
        <f>LOG(100)</f>
        <v>2</v>
      </c>
      <c r="D33" s="162" t="s">
        <v>522</v>
      </c>
      <c r="E33" s="129" t="s">
        <v>523</v>
      </c>
    </row>
    <row r="34" spans="1:5">
      <c r="A34" s="159" t="s">
        <v>412</v>
      </c>
      <c r="B34" s="160" t="s">
        <v>413</v>
      </c>
    </row>
    <row r="35" spans="1:5">
      <c r="A35" s="141" t="s">
        <v>414</v>
      </c>
      <c r="B35" s="142" t="s">
        <v>415</v>
      </c>
      <c r="D35" s="128" t="s">
        <v>539</v>
      </c>
    </row>
    <row r="36" spans="1:5" s="168" customFormat="1" ht="16.5">
      <c r="A36" s="163" t="s">
        <v>416</v>
      </c>
      <c r="B36" s="164" t="s">
        <v>417</v>
      </c>
      <c r="C36" s="165"/>
      <c r="D36" s="166">
        <f>MULTINOMIAL(2, 3, 4)</f>
        <v>1259.9999999999991</v>
      </c>
      <c r="E36" s="167" t="s">
        <v>524</v>
      </c>
    </row>
    <row r="37" spans="1:5" ht="16.5">
      <c r="A37" s="169" t="s">
        <v>418</v>
      </c>
      <c r="B37" s="170" t="s">
        <v>419</v>
      </c>
      <c r="C37" s="171" t="s">
        <v>525</v>
      </c>
      <c r="D37" s="133"/>
      <c r="E37" s="129" t="s">
        <v>526</v>
      </c>
    </row>
    <row r="38" spans="1:5" ht="16.5">
      <c r="A38" s="169" t="s">
        <v>420</v>
      </c>
      <c r="B38" s="170" t="s">
        <v>421</v>
      </c>
      <c r="C38" s="171" t="s">
        <v>525</v>
      </c>
      <c r="E38" s="129" t="s">
        <v>526</v>
      </c>
    </row>
    <row r="39" spans="1:5" ht="16.5">
      <c r="A39" s="169" t="s">
        <v>422</v>
      </c>
      <c r="B39" s="171" t="s">
        <v>423</v>
      </c>
      <c r="C39" s="171" t="s">
        <v>525</v>
      </c>
      <c r="E39" s="129" t="s">
        <v>526</v>
      </c>
    </row>
    <row r="40" spans="1:5" ht="16.5">
      <c r="A40" s="144" t="s">
        <v>424</v>
      </c>
      <c r="B40" s="145" t="s">
        <v>425</v>
      </c>
      <c r="C40" s="139" t="s">
        <v>525</v>
      </c>
    </row>
    <row r="41" spans="1:5" ht="16.5">
      <c r="A41" s="144" t="s">
        <v>426</v>
      </c>
      <c r="B41" s="145" t="s">
        <v>427</v>
      </c>
      <c r="C41" s="139" t="s">
        <v>525</v>
      </c>
    </row>
    <row r="42" spans="1:5" ht="16.5">
      <c r="A42" s="144" t="s">
        <v>428</v>
      </c>
      <c r="B42" s="145" t="s">
        <v>429</v>
      </c>
      <c r="C42" s="139" t="s">
        <v>525</v>
      </c>
    </row>
    <row r="43" spans="1:5">
      <c r="A43" s="169" t="s">
        <v>430</v>
      </c>
      <c r="B43" s="170" t="s">
        <v>431</v>
      </c>
      <c r="C43" s="170" t="s">
        <v>432</v>
      </c>
      <c r="E43" s="129" t="s">
        <v>527</v>
      </c>
    </row>
    <row r="44" spans="1:5">
      <c r="A44" s="169" t="s">
        <v>433</v>
      </c>
      <c r="B44" s="170" t="s">
        <v>434</v>
      </c>
      <c r="C44" s="170" t="s">
        <v>432</v>
      </c>
      <c r="E44" s="129" t="s">
        <v>527</v>
      </c>
    </row>
    <row r="45" spans="1:5">
      <c r="A45" s="169" t="s">
        <v>435</v>
      </c>
      <c r="B45" s="170" t="s">
        <v>436</v>
      </c>
      <c r="C45" s="170" t="s">
        <v>432</v>
      </c>
      <c r="E45" s="129" t="s">
        <v>527</v>
      </c>
    </row>
    <row r="46" spans="1:5" ht="16.5">
      <c r="A46" s="144" t="s">
        <v>437</v>
      </c>
      <c r="B46" s="145" t="s">
        <v>438</v>
      </c>
      <c r="C46" s="139" t="s">
        <v>525</v>
      </c>
    </row>
    <row r="47" spans="1:5" ht="16.5">
      <c r="A47" s="144" t="s">
        <v>439</v>
      </c>
      <c r="B47" s="145" t="s">
        <v>440</v>
      </c>
      <c r="C47" s="139" t="s">
        <v>525</v>
      </c>
    </row>
    <row r="48" spans="1:5" ht="16.5">
      <c r="A48" s="144" t="s">
        <v>441</v>
      </c>
      <c r="B48" s="145" t="s">
        <v>442</v>
      </c>
      <c r="C48" s="139" t="s">
        <v>525</v>
      </c>
    </row>
    <row r="49" spans="1:5" ht="16.5">
      <c r="A49" s="144" t="s">
        <v>443</v>
      </c>
      <c r="B49" s="139" t="s">
        <v>528</v>
      </c>
      <c r="C49" s="139" t="s">
        <v>525</v>
      </c>
    </row>
    <row r="50" spans="1:5" ht="16.5">
      <c r="A50" s="159" t="s">
        <v>444</v>
      </c>
      <c r="B50" s="160" t="s">
        <v>445</v>
      </c>
      <c r="C50" s="133" t="s">
        <v>529</v>
      </c>
    </row>
    <row r="51" spans="1:5" ht="16.5">
      <c r="A51" s="159" t="s">
        <v>446</v>
      </c>
      <c r="B51" s="160" t="s">
        <v>447</v>
      </c>
      <c r="C51" s="133" t="s">
        <v>529</v>
      </c>
    </row>
    <row r="52" spans="1:5" ht="16.5">
      <c r="A52" s="159" t="s">
        <v>448</v>
      </c>
      <c r="B52" s="133" t="s">
        <v>530</v>
      </c>
      <c r="C52" s="133" t="s">
        <v>529</v>
      </c>
      <c r="E52" s="129" t="s">
        <v>531</v>
      </c>
    </row>
    <row r="53" spans="1:5" ht="16.5">
      <c r="A53" s="159" t="s">
        <v>532</v>
      </c>
      <c r="B53" s="133" t="s">
        <v>533</v>
      </c>
      <c r="C53" s="133" t="s">
        <v>529</v>
      </c>
    </row>
    <row r="54" spans="1:5" ht="16.5">
      <c r="A54" s="125" t="s">
        <v>449</v>
      </c>
      <c r="B54" s="126" t="s">
        <v>450</v>
      </c>
      <c r="C54" s="171" t="s">
        <v>534</v>
      </c>
      <c r="E54" s="129" t="s">
        <v>535</v>
      </c>
    </row>
    <row r="55" spans="1:5" ht="16.5">
      <c r="A55" s="125" t="s">
        <v>451</v>
      </c>
      <c r="B55" s="126" t="s">
        <v>452</v>
      </c>
      <c r="C55" s="171" t="s">
        <v>534</v>
      </c>
      <c r="E55" s="129" t="s">
        <v>536</v>
      </c>
    </row>
    <row r="56" spans="1:5" ht="16.5">
      <c r="A56" s="125" t="s">
        <v>453</v>
      </c>
      <c r="B56" s="126" t="s">
        <v>454</v>
      </c>
      <c r="C56" s="171" t="s">
        <v>534</v>
      </c>
      <c r="E56" s="129" t="s">
        <v>537</v>
      </c>
    </row>
    <row r="57" spans="1:5" ht="16.5">
      <c r="A57" s="144" t="s">
        <v>455</v>
      </c>
      <c r="B57" s="145" t="s">
        <v>456</v>
      </c>
      <c r="C57" s="171" t="s">
        <v>534</v>
      </c>
      <c r="E57" s="129" t="s">
        <v>538</v>
      </c>
    </row>
    <row r="58" spans="1:5" ht="16.5">
      <c r="A58" s="125" t="s">
        <v>457</v>
      </c>
      <c r="B58" s="126" t="s">
        <v>458</v>
      </c>
      <c r="C58" s="171" t="s">
        <v>534</v>
      </c>
      <c r="E58" s="129" t="s">
        <v>459</v>
      </c>
    </row>
    <row r="59" spans="1:5" ht="16.5">
      <c r="A59" s="125" t="s">
        <v>460</v>
      </c>
      <c r="B59" s="126" t="s">
        <v>461</v>
      </c>
      <c r="C59" s="171" t="s">
        <v>534</v>
      </c>
      <c r="E59" s="129" t="s">
        <v>462</v>
      </c>
    </row>
    <row r="60" spans="1:5" ht="16.5">
      <c r="A60" s="125" t="s">
        <v>463</v>
      </c>
      <c r="B60" s="126" t="s">
        <v>464</v>
      </c>
      <c r="C60" s="171" t="s">
        <v>534</v>
      </c>
      <c r="E60" s="129" t="s">
        <v>465</v>
      </c>
    </row>
  </sheetData>
  <phoneticPr fontId="3" type="noConversion"/>
  <pageMargins left="0.75" right="0.75" top="1" bottom="0.81" header="0.5" footer="0.5"/>
  <pageSetup paperSize="9" orientation="landscape" r:id="rId1"/>
  <headerFooter alignWithMargins="0"/>
  <rowBreaks count="1" manualBreakCount="1">
    <brk id="3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7"/>
  <sheetViews>
    <sheetView workbookViewId="0">
      <selection activeCell="I34" sqref="I34"/>
    </sheetView>
  </sheetViews>
  <sheetFormatPr defaultRowHeight="15.75"/>
  <cols>
    <col min="2" max="2" width="23.75" customWidth="1"/>
  </cols>
  <sheetData>
    <row r="1" spans="1:2" ht="16.5">
      <c r="A1" s="24">
        <f>TRUNC(-4.8)</f>
        <v>-4</v>
      </c>
      <c r="B1" s="24" t="s">
        <v>55</v>
      </c>
    </row>
    <row r="2" spans="1:2" ht="16.5">
      <c r="A2" s="24">
        <f>TRUNC(999/500,0)</f>
        <v>1</v>
      </c>
      <c r="B2" s="24" t="s">
        <v>56</v>
      </c>
    </row>
    <row r="6" spans="1:2" ht="19.5">
      <c r="A6" s="85" t="s">
        <v>225</v>
      </c>
    </row>
    <row r="7" spans="1:2" ht="19.5">
      <c r="A7" s="86" t="s">
        <v>226</v>
      </c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4" sqref="B4"/>
    </sheetView>
  </sheetViews>
  <sheetFormatPr defaultRowHeight="15.75"/>
  <cols>
    <col min="1" max="1" width="13.875" bestFit="1" customWidth="1"/>
    <col min="2" max="2" width="10.875" customWidth="1"/>
    <col min="4" max="4" width="11.5" customWidth="1"/>
  </cols>
  <sheetData>
    <row r="1" spans="1:3" ht="16.5">
      <c r="A1" s="24" t="s">
        <v>37</v>
      </c>
      <c r="B1" s="41">
        <v>12.5</v>
      </c>
      <c r="C1" s="48"/>
    </row>
    <row r="2" spans="1:3" ht="16.5">
      <c r="A2" s="24" t="s">
        <v>38</v>
      </c>
      <c r="B2" s="41">
        <f>ROUND(B1,0)</f>
        <v>13</v>
      </c>
      <c r="C2" s="48" t="s">
        <v>203</v>
      </c>
    </row>
    <row r="3" spans="1:3" ht="16.5">
      <c r="A3" s="24"/>
      <c r="B3" s="24"/>
      <c r="C3" s="24"/>
    </row>
    <row r="4" spans="1:3" ht="16.5">
      <c r="A4" s="24" t="s">
        <v>201</v>
      </c>
      <c r="B4" s="24">
        <f>B1*4</f>
        <v>50</v>
      </c>
      <c r="C4" s="48" t="s">
        <v>204</v>
      </c>
    </row>
    <row r="5" spans="1:3" ht="16.5">
      <c r="A5" s="24" t="s">
        <v>202</v>
      </c>
      <c r="B5" s="24">
        <f>B2*4</f>
        <v>52</v>
      </c>
      <c r="C5" s="48" t="s">
        <v>205</v>
      </c>
    </row>
  </sheetData>
  <phoneticPr fontId="3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第&amp;P頁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RowHeight="15.75"/>
  <cols>
    <col min="1" max="1" width="10.75" customWidth="1"/>
    <col min="2" max="2" width="33.375" customWidth="1"/>
    <col min="4" max="4" width="11.5" customWidth="1"/>
  </cols>
  <sheetData>
    <row r="1" spans="1:2" ht="16.5">
      <c r="A1" s="24" t="s">
        <v>39</v>
      </c>
      <c r="B1" s="34">
        <v>65378.65</v>
      </c>
    </row>
    <row r="2" spans="1:2" ht="16.5">
      <c r="A2" s="24"/>
      <c r="B2" s="24"/>
    </row>
    <row r="3" spans="1:2" ht="16.5">
      <c r="A3" s="24" t="s">
        <v>40</v>
      </c>
      <c r="B3" s="63">
        <f>ROUND(B1,2)</f>
        <v>65378.65</v>
      </c>
    </row>
    <row r="4" spans="1:2" ht="16.5">
      <c r="A4" s="24"/>
      <c r="B4" s="48"/>
    </row>
    <row r="5" spans="1:2" ht="19.5">
      <c r="B5" s="86" t="s">
        <v>345</v>
      </c>
    </row>
  </sheetData>
  <phoneticPr fontId="3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第&amp;P頁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" sqref="E2"/>
    </sheetView>
  </sheetViews>
  <sheetFormatPr defaultRowHeight="15.75"/>
  <cols>
    <col min="1" max="2" width="18" customWidth="1"/>
    <col min="3" max="3" width="9.75" customWidth="1"/>
    <col min="4" max="4" width="6.75" customWidth="1"/>
    <col min="5" max="5" width="9.375" customWidth="1"/>
    <col min="6" max="6" width="6.5" customWidth="1"/>
    <col min="7" max="7" width="6" bestFit="1" customWidth="1"/>
    <col min="8" max="8" width="7.125" customWidth="1"/>
  </cols>
  <sheetData>
    <row r="1" spans="1:9" ht="16.5">
      <c r="A1" s="25" t="s">
        <v>47</v>
      </c>
      <c r="B1" s="25" t="s">
        <v>48</v>
      </c>
      <c r="C1" s="25" t="s">
        <v>49</v>
      </c>
      <c r="D1" s="25" t="s">
        <v>50</v>
      </c>
      <c r="E1" s="25" t="s">
        <v>51</v>
      </c>
      <c r="F1" s="120" t="s">
        <v>52</v>
      </c>
      <c r="G1" s="25" t="s">
        <v>53</v>
      </c>
      <c r="H1" s="24"/>
      <c r="I1" s="25"/>
    </row>
    <row r="2" spans="1:9" ht="16.5">
      <c r="A2" s="60">
        <v>39182.9969444444</v>
      </c>
      <c r="B2" s="60">
        <v>39183.008402777778</v>
      </c>
      <c r="C2" s="61">
        <f t="shared" ref="C2:C7" si="0">B2-A2</f>
        <v>1.1458333377959207E-2</v>
      </c>
      <c r="D2" s="24">
        <f t="shared" ref="D2:D7" si="1">C2*24*60*60</f>
        <v>990.00000385567546</v>
      </c>
      <c r="E2" s="24">
        <f t="shared" ref="E2:E7" si="2">ROUNDUP(D2/6,0)</f>
        <v>166</v>
      </c>
      <c r="F2" s="24" t="str">
        <f t="shared" ref="F2:F7" si="3">IF(AND(A2-INT(A2)&gt;=TIME(8,0,0),A2-INT(A2)&lt;TIME(23,0,0)),"一般","減價")</f>
        <v>減價</v>
      </c>
      <c r="G2" s="44">
        <f t="shared" ref="G2:G7" si="4">IF(F2="減價",0.24,0.36)*E2</f>
        <v>39.839999999999996</v>
      </c>
      <c r="H2" s="24"/>
      <c r="I2" s="44"/>
    </row>
    <row r="3" spans="1:9" ht="16.5">
      <c r="A3" s="60">
        <v>39183.96402777778</v>
      </c>
      <c r="B3" s="60">
        <v>39183.972384259258</v>
      </c>
      <c r="C3" s="61">
        <f t="shared" si="0"/>
        <v>8.3564814776764251E-3</v>
      </c>
      <c r="D3" s="24">
        <f t="shared" si="1"/>
        <v>721.99999967124313</v>
      </c>
      <c r="E3" s="24">
        <f t="shared" si="2"/>
        <v>121</v>
      </c>
      <c r="F3" s="24" t="str">
        <f t="shared" si="3"/>
        <v>減價</v>
      </c>
      <c r="G3" s="44">
        <f t="shared" si="4"/>
        <v>29.04</v>
      </c>
      <c r="H3" s="24"/>
      <c r="I3" s="44"/>
    </row>
    <row r="4" spans="1:9" ht="16.5">
      <c r="A4" s="60">
        <v>39185.788263888891</v>
      </c>
      <c r="B4" s="60">
        <v>39185.798703703702</v>
      </c>
      <c r="C4" s="61">
        <f t="shared" si="0"/>
        <v>1.0439814810524695E-2</v>
      </c>
      <c r="D4" s="24">
        <f t="shared" si="1"/>
        <v>901.99999962933362</v>
      </c>
      <c r="E4" s="24">
        <f t="shared" si="2"/>
        <v>151</v>
      </c>
      <c r="F4" s="24" t="str">
        <f t="shared" si="3"/>
        <v>一般</v>
      </c>
      <c r="G4" s="44">
        <f t="shared" si="4"/>
        <v>54.36</v>
      </c>
      <c r="H4" s="24"/>
      <c r="I4" s="44"/>
    </row>
    <row r="5" spans="1:9" ht="16.5">
      <c r="A5" s="60">
        <v>39187.229375000003</v>
      </c>
      <c r="B5" s="60">
        <v>39187.237685185188</v>
      </c>
      <c r="C5" s="61">
        <f t="shared" si="0"/>
        <v>8.3101851851097308E-3</v>
      </c>
      <c r="D5" s="24">
        <f t="shared" si="1"/>
        <v>717.99999999348074</v>
      </c>
      <c r="E5" s="24">
        <f t="shared" si="2"/>
        <v>120</v>
      </c>
      <c r="F5" s="24" t="str">
        <f t="shared" si="3"/>
        <v>減價</v>
      </c>
      <c r="G5" s="44">
        <f t="shared" si="4"/>
        <v>28.799999999999997</v>
      </c>
      <c r="H5" s="24"/>
      <c r="I5" s="44"/>
    </row>
    <row r="6" spans="1:9" ht="16.5">
      <c r="A6" s="60">
        <v>39188.514236111114</v>
      </c>
      <c r="B6" s="60">
        <v>39188.515625</v>
      </c>
      <c r="C6" s="61">
        <f t="shared" si="0"/>
        <v>1.3888888861401938E-3</v>
      </c>
      <c r="D6" s="24">
        <f t="shared" si="1"/>
        <v>119.99999976251274</v>
      </c>
      <c r="E6" s="24">
        <f t="shared" si="2"/>
        <v>20</v>
      </c>
      <c r="F6" s="24" t="str">
        <f t="shared" si="3"/>
        <v>一般</v>
      </c>
      <c r="G6" s="44">
        <f t="shared" si="4"/>
        <v>7.1999999999999993</v>
      </c>
      <c r="H6" s="24"/>
      <c r="I6" s="44"/>
    </row>
    <row r="7" spans="1:9" ht="16.5">
      <c r="A7" s="60">
        <v>39190.997986111113</v>
      </c>
      <c r="B7" s="60">
        <v>39191.005787037036</v>
      </c>
      <c r="C7" s="61">
        <f t="shared" si="0"/>
        <v>7.8009259232203476E-3</v>
      </c>
      <c r="D7" s="24">
        <f t="shared" si="1"/>
        <v>673.99999976623803</v>
      </c>
      <c r="E7" s="24">
        <f t="shared" si="2"/>
        <v>113</v>
      </c>
      <c r="F7" s="24" t="str">
        <f t="shared" si="3"/>
        <v>減價</v>
      </c>
      <c r="G7" s="44">
        <f t="shared" si="4"/>
        <v>27.119999999999997</v>
      </c>
      <c r="H7" s="24"/>
      <c r="I7" s="44"/>
    </row>
    <row r="8" spans="1:9" ht="16.5">
      <c r="A8" s="24"/>
      <c r="B8" s="24"/>
      <c r="C8" s="24"/>
      <c r="D8" s="24"/>
      <c r="E8" s="24"/>
      <c r="F8" s="24"/>
      <c r="G8" s="24"/>
      <c r="H8" s="24"/>
      <c r="I8" s="24"/>
    </row>
    <row r="9" spans="1:9" ht="19.5">
      <c r="A9" s="24"/>
      <c r="B9" s="24"/>
      <c r="C9" s="24"/>
      <c r="D9" s="24"/>
      <c r="E9" s="24"/>
      <c r="F9" s="112" t="s">
        <v>338</v>
      </c>
      <c r="G9" s="24"/>
      <c r="H9" s="24"/>
      <c r="I9" s="24"/>
    </row>
    <row r="10" spans="1:9" ht="19.5">
      <c r="A10" s="24"/>
      <c r="B10" s="24"/>
      <c r="C10" s="24"/>
      <c r="D10" s="24"/>
      <c r="E10" s="24"/>
      <c r="F10" s="87" t="s">
        <v>339</v>
      </c>
      <c r="G10" s="24"/>
      <c r="H10" s="24"/>
      <c r="I10" s="24"/>
    </row>
    <row r="11" spans="1:9" ht="19.5">
      <c r="A11" s="24"/>
      <c r="B11" s="24"/>
      <c r="C11" s="24"/>
      <c r="D11" s="24"/>
      <c r="E11" s="24"/>
      <c r="F11" s="87"/>
      <c r="G11" s="24"/>
      <c r="H11" s="24"/>
      <c r="I11" s="24"/>
    </row>
    <row r="12" spans="1:9" ht="19.5">
      <c r="A12" s="24"/>
      <c r="B12" s="24"/>
      <c r="C12" s="24"/>
      <c r="D12" s="24"/>
      <c r="E12" s="24"/>
      <c r="F12" s="87"/>
      <c r="G12" s="24"/>
      <c r="H12" s="24"/>
      <c r="I12" s="24"/>
    </row>
    <row r="13" spans="1:9" ht="16.5">
      <c r="A13" s="24"/>
      <c r="B13" s="24" t="s">
        <v>160</v>
      </c>
      <c r="C13" s="24"/>
      <c r="D13" s="24"/>
      <c r="E13" s="24"/>
      <c r="F13" s="24"/>
      <c r="G13" s="24"/>
      <c r="H13" s="24"/>
      <c r="I13" s="24"/>
    </row>
    <row r="14" spans="1:9" ht="18.75">
      <c r="A14" s="24"/>
      <c r="B14" s="33" t="s">
        <v>197</v>
      </c>
      <c r="C14" s="24"/>
      <c r="D14" s="24"/>
      <c r="E14" s="24"/>
      <c r="F14" s="24"/>
      <c r="G14" s="24"/>
      <c r="H14" s="86"/>
      <c r="I14" s="23"/>
    </row>
    <row r="15" spans="1:9" ht="16.5">
      <c r="A15" s="24"/>
      <c r="B15" s="24" t="s">
        <v>198</v>
      </c>
      <c r="C15" s="24"/>
      <c r="D15" s="24"/>
      <c r="E15" s="24"/>
      <c r="F15" s="24"/>
      <c r="G15" s="24"/>
    </row>
    <row r="16" spans="1:9" ht="18.75">
      <c r="I16" s="23"/>
    </row>
    <row r="18" spans="1:5">
      <c r="E18" t="s">
        <v>231</v>
      </c>
    </row>
    <row r="19" spans="1:5">
      <c r="A19" s="84">
        <v>0.5</v>
      </c>
      <c r="B19" s="84">
        <v>0.875</v>
      </c>
      <c r="C19" s="90">
        <f>B19-A19</f>
        <v>0.375</v>
      </c>
      <c r="D19">
        <f>IF(B19&lt;A19,(B19-A19)+1,B19-A19)</f>
        <v>0.375</v>
      </c>
      <c r="E19">
        <f>D19*24</f>
        <v>9</v>
      </c>
    </row>
    <row r="20" spans="1:5">
      <c r="A20" s="84">
        <v>0.83333333333333337</v>
      </c>
      <c r="B20" s="84">
        <v>8.3333333333333329E-2</v>
      </c>
      <c r="C20" s="90">
        <f>B20-A20</f>
        <v>-0.75</v>
      </c>
      <c r="D20">
        <f>IF(B20&lt;A20,(B20-A20)+1,B20-A20)</f>
        <v>0.25</v>
      </c>
      <c r="E20">
        <f>D20*24</f>
        <v>6</v>
      </c>
    </row>
    <row r="24" spans="1:5" ht="16.5">
      <c r="B24" s="116" t="s">
        <v>337</v>
      </c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2" sqref="E2"/>
    </sheetView>
  </sheetViews>
  <sheetFormatPr defaultRowHeight="15.75"/>
  <cols>
    <col min="1" max="2" width="9.5" bestFit="1" customWidth="1"/>
    <col min="3" max="3" width="9.625" customWidth="1"/>
    <col min="4" max="4" width="7.5" bestFit="1" customWidth="1"/>
    <col min="5" max="5" width="9.5" bestFit="1" customWidth="1"/>
    <col min="6" max="7" width="6" bestFit="1" customWidth="1"/>
    <col min="8" max="8" width="12.625" bestFit="1" customWidth="1"/>
  </cols>
  <sheetData>
    <row r="1" spans="1:8" ht="16.5">
      <c r="A1" s="26" t="s">
        <v>42</v>
      </c>
      <c r="B1" s="26" t="s">
        <v>43</v>
      </c>
      <c r="C1" s="29" t="s">
        <v>44</v>
      </c>
      <c r="D1" s="26" t="s">
        <v>45</v>
      </c>
      <c r="E1" s="121" t="s">
        <v>21</v>
      </c>
      <c r="F1" s="122" t="s">
        <v>22</v>
      </c>
      <c r="G1" s="24"/>
      <c r="H1" s="120" t="s">
        <v>46</v>
      </c>
    </row>
    <row r="2" spans="1:8" ht="16.5">
      <c r="A2" s="62">
        <v>0.64583333333333337</v>
      </c>
      <c r="B2" s="62">
        <v>0.75</v>
      </c>
      <c r="C2" s="62">
        <f>B2-A2</f>
        <v>0.10416666666666663</v>
      </c>
      <c r="D2" s="24">
        <f>C2*24*60</f>
        <v>149.99999999999994</v>
      </c>
      <c r="E2" s="24">
        <f>ROUNDUP(D2/30,0)</f>
        <v>5</v>
      </c>
      <c r="F2" s="24">
        <f>E2*50</f>
        <v>250</v>
      </c>
      <c r="G2" s="24"/>
      <c r="H2" s="24">
        <f>ROUNDUP((C2*60*24)/30,0)*50</f>
        <v>250</v>
      </c>
    </row>
    <row r="3" spans="1:8" ht="16.5">
      <c r="A3" s="62">
        <v>0.76041666666666663</v>
      </c>
      <c r="B3" s="62">
        <v>0.90277777777777779</v>
      </c>
      <c r="C3" s="62">
        <f>B3-A3</f>
        <v>0.14236111111111116</v>
      </c>
      <c r="D3" s="24">
        <f>C3*24*60</f>
        <v>205.00000000000006</v>
      </c>
      <c r="E3" s="24">
        <f>ROUNDUP(D3/30,0)</f>
        <v>7</v>
      </c>
      <c r="F3" s="24">
        <f>E3*50</f>
        <v>350</v>
      </c>
      <c r="G3" s="24"/>
      <c r="H3" s="24">
        <f>ROUNDUP((C3*60*24)/30,0)*50</f>
        <v>350</v>
      </c>
    </row>
    <row r="4" spans="1:8" ht="16.5">
      <c r="A4" s="62">
        <v>0.83333333333333337</v>
      </c>
      <c r="B4" s="62">
        <v>0.91666666666666663</v>
      </c>
      <c r="C4" s="62">
        <f>B4-A4</f>
        <v>8.3333333333333259E-2</v>
      </c>
      <c r="D4" s="24">
        <f>C4*24*60</f>
        <v>119.99999999999989</v>
      </c>
      <c r="E4" s="24">
        <f>ROUNDUP(D4/30,0)</f>
        <v>4</v>
      </c>
      <c r="F4" s="24">
        <f>E4*50</f>
        <v>200</v>
      </c>
      <c r="G4" s="24"/>
      <c r="H4" s="24">
        <f>ROUNDUP((C4*60*24)/30,0)*50</f>
        <v>200</v>
      </c>
    </row>
    <row r="5" spans="1:8" ht="16.5">
      <c r="A5" s="62">
        <v>0.79513888888888884</v>
      </c>
      <c r="B5" s="62">
        <v>0.96527777777777779</v>
      </c>
      <c r="C5" s="62">
        <f>B5-A5</f>
        <v>0.17013888888888895</v>
      </c>
      <c r="D5" s="24">
        <f>C5*24*60</f>
        <v>245.00000000000009</v>
      </c>
      <c r="E5" s="24">
        <f>ROUNDUP(D5/30,0)</f>
        <v>9</v>
      </c>
      <c r="F5" s="24">
        <f>E5*50</f>
        <v>450</v>
      </c>
      <c r="G5" s="24"/>
      <c r="H5" s="24">
        <f>ROUNDUP((C5*60*24)/30,0)*50</f>
        <v>450</v>
      </c>
    </row>
    <row r="6" spans="1:8" ht="16.5">
      <c r="A6" s="24"/>
      <c r="B6" s="24"/>
      <c r="C6" s="24"/>
      <c r="D6" s="24"/>
      <c r="E6" s="24"/>
      <c r="F6" s="24"/>
      <c r="G6" s="24"/>
      <c r="H6" s="24"/>
    </row>
    <row r="7" spans="1:8" ht="16.5">
      <c r="A7" s="24"/>
      <c r="B7" s="24" t="s">
        <v>161</v>
      </c>
      <c r="C7" s="24"/>
      <c r="D7" s="24"/>
      <c r="E7" s="24"/>
      <c r="F7" s="24"/>
      <c r="G7" s="24"/>
      <c r="H7" s="24"/>
    </row>
    <row r="10" spans="1:8" ht="19.5">
      <c r="B10" s="86" t="s">
        <v>341</v>
      </c>
    </row>
    <row r="11" spans="1:8" ht="19.5">
      <c r="B11" s="86" t="s">
        <v>342</v>
      </c>
    </row>
    <row r="12" spans="1:8" ht="19.5">
      <c r="B12" s="87" t="s">
        <v>343</v>
      </c>
    </row>
    <row r="13" spans="1:8" ht="19.5">
      <c r="B13" s="86" t="s">
        <v>344</v>
      </c>
    </row>
    <row r="14" spans="1:8" ht="19.5">
      <c r="B14" s="87" t="s">
        <v>340</v>
      </c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"/>
    </sheetView>
  </sheetViews>
  <sheetFormatPr defaultRowHeight="15.75"/>
  <cols>
    <col min="1" max="1" width="10.75" customWidth="1"/>
    <col min="2" max="2" width="8.625" customWidth="1"/>
    <col min="3" max="3" width="8.75" customWidth="1"/>
    <col min="4" max="4" width="10.375" customWidth="1"/>
  </cols>
  <sheetData>
    <row r="1" spans="1:2" ht="16.5">
      <c r="A1" s="26" t="s">
        <v>159</v>
      </c>
      <c r="B1" s="25" t="s">
        <v>22</v>
      </c>
    </row>
    <row r="2" spans="1:2" ht="16.5">
      <c r="A2" s="53">
        <v>1.7</v>
      </c>
      <c r="B2" s="24">
        <f>IF(A2&lt;1,70,70+ROUNDDOWN((A2-0.5)/0.5,0)*5)</f>
        <v>80</v>
      </c>
    </row>
    <row r="3" spans="1:2" ht="16.5">
      <c r="A3" s="53">
        <v>2.4</v>
      </c>
      <c r="B3" s="24">
        <f>IF(A3&lt;1,70,70+ROUNDDOWN((A3-0.5)/0.5,0)*5)</f>
        <v>85</v>
      </c>
    </row>
    <row r="4" spans="1:2" ht="16.5">
      <c r="A4" s="53">
        <v>1</v>
      </c>
      <c r="B4" s="24">
        <f>IF(A4&lt;1,70,70+ROUNDDOWN((A4-0.5)/0.5,0)*5)</f>
        <v>75</v>
      </c>
    </row>
    <row r="5" spans="1:2" ht="16.5">
      <c r="A5" s="53">
        <v>0.75</v>
      </c>
      <c r="B5" s="24">
        <f>IF(A5&lt;1,70,70+ROUNDDOWN((A5-0.5)/0.5,0)*5)</f>
        <v>70</v>
      </c>
    </row>
    <row r="6" spans="1:2" ht="16.5">
      <c r="A6" s="53">
        <v>6.8</v>
      </c>
      <c r="B6" s="24">
        <f>IF(A6&lt;1,70,70+ROUNDDOWN((A6-0.5)/0.5,0)*5)</f>
        <v>130</v>
      </c>
    </row>
    <row r="9" spans="1:2" ht="19.5">
      <c r="A9" s="87" t="s">
        <v>227</v>
      </c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" sqref="B2"/>
    </sheetView>
  </sheetViews>
  <sheetFormatPr defaultRowHeight="15.75"/>
  <cols>
    <col min="1" max="1" width="15.25" customWidth="1"/>
  </cols>
  <sheetData>
    <row r="1" spans="1:4" ht="16.5">
      <c r="A1" s="24">
        <v>10</v>
      </c>
      <c r="B1" s="24">
        <v>3</v>
      </c>
      <c r="C1" s="24">
        <v>6</v>
      </c>
      <c r="D1" s="24">
        <v>4</v>
      </c>
    </row>
    <row r="2" spans="1:4" ht="16.5">
      <c r="A2" s="24"/>
      <c r="B2" s="24"/>
      <c r="C2" s="24"/>
      <c r="D2" s="24"/>
    </row>
    <row r="3" spans="1:4" ht="16.5">
      <c r="A3" s="24" t="s">
        <v>190</v>
      </c>
      <c r="B3" s="48">
        <f>PRODUCT(A1:D1)</f>
        <v>720</v>
      </c>
      <c r="C3" s="24" t="s">
        <v>192</v>
      </c>
      <c r="D3" s="24"/>
    </row>
    <row r="4" spans="1:4" ht="16.5">
      <c r="A4" s="24" t="s">
        <v>191</v>
      </c>
      <c r="B4" s="48">
        <f>PRODUCT(A1:D1,0.05)</f>
        <v>36</v>
      </c>
      <c r="C4" s="24" t="s">
        <v>193</v>
      </c>
      <c r="D4" s="24"/>
    </row>
    <row r="7" spans="1:4" ht="19.5">
      <c r="A7" s="85" t="s">
        <v>332</v>
      </c>
    </row>
    <row r="8" spans="1:4" ht="19.5">
      <c r="A8" s="86" t="s">
        <v>333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0" sqref="A10"/>
    </sheetView>
  </sheetViews>
  <sheetFormatPr defaultRowHeight="15.75"/>
  <cols>
    <col min="1" max="1" width="10.25" bestFit="1" customWidth="1"/>
    <col min="2" max="2" width="7" bestFit="1" customWidth="1"/>
    <col min="3" max="3" width="6" bestFit="1" customWidth="1"/>
    <col min="4" max="4" width="7" bestFit="1" customWidth="1"/>
  </cols>
  <sheetData>
    <row r="1" spans="1:5" ht="16.5">
      <c r="A1" s="26" t="s">
        <v>57</v>
      </c>
      <c r="B1" s="25" t="s">
        <v>58</v>
      </c>
      <c r="C1" s="25" t="s">
        <v>59</v>
      </c>
      <c r="D1" s="25" t="s">
        <v>60</v>
      </c>
      <c r="E1" s="24"/>
    </row>
    <row r="2" spans="1:5" ht="16.5">
      <c r="A2" s="24" t="s">
        <v>61</v>
      </c>
      <c r="B2" s="118">
        <v>36.25</v>
      </c>
      <c r="C2" s="119">
        <v>15</v>
      </c>
      <c r="D2" s="117">
        <f t="shared" ref="D2:D7" si="0">PRODUCT(B2:C2)</f>
        <v>543.75</v>
      </c>
      <c r="E2" s="24"/>
    </row>
    <row r="3" spans="1:5" ht="16.5">
      <c r="A3" s="24" t="s">
        <v>62</v>
      </c>
      <c r="B3" s="53">
        <v>40</v>
      </c>
      <c r="C3" s="24">
        <v>18</v>
      </c>
      <c r="D3" s="53">
        <f t="shared" si="0"/>
        <v>720</v>
      </c>
      <c r="E3" s="24"/>
    </row>
    <row r="4" spans="1:5" ht="16.5">
      <c r="A4" s="24" t="s">
        <v>63</v>
      </c>
      <c r="B4" s="53">
        <v>125.6</v>
      </c>
      <c r="C4" s="24">
        <v>6</v>
      </c>
      <c r="D4" s="53">
        <f t="shared" si="0"/>
        <v>753.59999999999991</v>
      </c>
      <c r="E4" s="24"/>
    </row>
    <row r="5" spans="1:5" ht="16.5">
      <c r="A5" s="24" t="s">
        <v>64</v>
      </c>
      <c r="B5" s="53">
        <v>6.5</v>
      </c>
      <c r="C5" s="24">
        <v>24</v>
      </c>
      <c r="D5" s="53">
        <f t="shared" si="0"/>
        <v>156</v>
      </c>
      <c r="E5" s="24"/>
    </row>
    <row r="6" spans="1:5" ht="16.5">
      <c r="A6" s="24" t="s">
        <v>65</v>
      </c>
      <c r="B6" s="53">
        <v>48.5</v>
      </c>
      <c r="C6" s="24">
        <v>14</v>
      </c>
      <c r="D6" s="53">
        <f t="shared" si="0"/>
        <v>679</v>
      </c>
      <c r="E6" s="24"/>
    </row>
    <row r="7" spans="1:5" ht="16.5">
      <c r="A7" s="24" t="s">
        <v>66</v>
      </c>
      <c r="B7" s="53">
        <v>33.6</v>
      </c>
      <c r="C7" s="24">
        <v>18</v>
      </c>
      <c r="D7" s="53">
        <f t="shared" si="0"/>
        <v>604.80000000000007</v>
      </c>
      <c r="E7" s="24"/>
    </row>
    <row r="10" spans="1:5" ht="19.5">
      <c r="A10" s="85" t="s">
        <v>332</v>
      </c>
    </row>
    <row r="11" spans="1:5" ht="19.5">
      <c r="A11" s="86" t="s">
        <v>333</v>
      </c>
    </row>
    <row r="13" spans="1:5" ht="19.5">
      <c r="A13" s="86" t="s">
        <v>335</v>
      </c>
      <c r="B13" s="23"/>
    </row>
    <row r="14" spans="1:5" ht="18.75">
      <c r="A14" s="23"/>
      <c r="B14" s="112">
        <f>B2*C2</f>
        <v>543.75</v>
      </c>
    </row>
    <row r="15" spans="1:5" ht="19.5">
      <c r="A15" s="23"/>
      <c r="B15" s="87" t="s">
        <v>334</v>
      </c>
    </row>
    <row r="16" spans="1:5" ht="18.75">
      <c r="A16" s="23"/>
      <c r="B16" s="112">
        <f>PRODUCT(B2:C2)</f>
        <v>543.75</v>
      </c>
    </row>
    <row r="17" spans="1:2" ht="19.5">
      <c r="A17" s="23"/>
      <c r="B17" s="87" t="s">
        <v>336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12" sqref="B12"/>
    </sheetView>
  </sheetViews>
  <sheetFormatPr defaultRowHeight="15.75"/>
  <cols>
    <col min="2" max="2" width="11.125" customWidth="1"/>
    <col min="3" max="4" width="10" customWidth="1"/>
  </cols>
  <sheetData>
    <row r="1" spans="1:3" ht="16.5">
      <c r="A1" s="24" t="s">
        <v>67</v>
      </c>
      <c r="B1" s="24" t="s">
        <v>189</v>
      </c>
      <c r="C1" s="24"/>
    </row>
    <row r="2" spans="1:3" ht="16.5">
      <c r="A2" s="24">
        <v>64</v>
      </c>
      <c r="B2" s="24">
        <f>SQRT(A2)</f>
        <v>8</v>
      </c>
      <c r="C2" s="24"/>
    </row>
    <row r="3" spans="1:3" ht="16.5">
      <c r="A3" s="24"/>
      <c r="B3" s="24"/>
      <c r="C3" s="24"/>
    </row>
    <row r="4" spans="1:3" ht="16.5">
      <c r="A4" s="24"/>
      <c r="B4" s="24"/>
      <c r="C4" s="24"/>
    </row>
    <row r="5" spans="1:3" ht="16.5">
      <c r="A5" s="24" t="s">
        <v>67</v>
      </c>
      <c r="B5" s="24" t="s">
        <v>68</v>
      </c>
      <c r="C5" s="24" t="s">
        <v>69</v>
      </c>
    </row>
    <row r="6" spans="1:3" ht="16.5">
      <c r="A6" s="24">
        <v>64</v>
      </c>
      <c r="B6" s="55">
        <v>0.33333333333333331</v>
      </c>
      <c r="C6" s="24">
        <f>A6^B6</f>
        <v>3.9999999999999991</v>
      </c>
    </row>
    <row r="7" spans="1:3" ht="16.5">
      <c r="A7" s="24"/>
      <c r="B7" s="27" t="s">
        <v>70</v>
      </c>
      <c r="C7" s="24"/>
    </row>
    <row r="8" spans="1:3" ht="16.5">
      <c r="A8" s="24"/>
      <c r="B8" s="24" t="s">
        <v>158</v>
      </c>
      <c r="C8" s="24"/>
    </row>
    <row r="11" spans="1:3" ht="19.5">
      <c r="B11" s="85" t="s">
        <v>325</v>
      </c>
    </row>
    <row r="12" spans="1:3" s="114" customFormat="1" ht="19.5">
      <c r="B12" s="115" t="s">
        <v>326</v>
      </c>
    </row>
    <row r="14" spans="1:3" ht="19.5">
      <c r="B14" s="87" t="s">
        <v>327</v>
      </c>
    </row>
    <row r="15" spans="1:3" ht="16.5">
      <c r="B15" s="5" t="s">
        <v>328</v>
      </c>
    </row>
    <row r="16" spans="1:3" ht="16.5">
      <c r="B16" s="5" t="s">
        <v>329</v>
      </c>
    </row>
    <row r="17" spans="2:2" ht="16.5">
      <c r="B17" s="116" t="s">
        <v>330</v>
      </c>
    </row>
  </sheetData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2"/>
  <sheetViews>
    <sheetView workbookViewId="0">
      <selection activeCell="D2" sqref="D2"/>
    </sheetView>
  </sheetViews>
  <sheetFormatPr defaultRowHeight="16.5"/>
  <cols>
    <col min="1" max="1" width="8.5" style="3" bestFit="1" customWidth="1"/>
    <col min="2" max="2" width="7.5" style="3" bestFit="1" customWidth="1"/>
    <col min="3" max="4" width="8.125" style="3" bestFit="1" customWidth="1"/>
    <col min="5" max="16384" width="9" style="3"/>
  </cols>
  <sheetData>
    <row r="1" spans="1:4">
      <c r="A1" s="56" t="s">
        <v>71</v>
      </c>
      <c r="B1" s="56" t="s">
        <v>72</v>
      </c>
      <c r="C1" s="57" t="s">
        <v>73</v>
      </c>
      <c r="D1" s="57" t="s">
        <v>74</v>
      </c>
    </row>
    <row r="2" spans="1:4">
      <c r="A2" s="58">
        <v>9679001</v>
      </c>
      <c r="B2" s="50" t="s">
        <v>75</v>
      </c>
      <c r="C2" s="50">
        <v>26</v>
      </c>
      <c r="D2" s="50">
        <f>ROUNDUP(SQRT(C2)*10,0)</f>
        <v>51</v>
      </c>
    </row>
    <row r="3" spans="1:4">
      <c r="A3" s="58">
        <v>9679002</v>
      </c>
      <c r="B3" s="50" t="s">
        <v>76</v>
      </c>
      <c r="C3" s="50">
        <v>65</v>
      </c>
      <c r="D3" s="50"/>
    </row>
    <row r="4" spans="1:4">
      <c r="A4" s="58">
        <v>9679003</v>
      </c>
      <c r="B4" s="50" t="s">
        <v>77</v>
      </c>
      <c r="C4" s="50">
        <v>52</v>
      </c>
      <c r="D4" s="50"/>
    </row>
    <row r="5" spans="1:4">
      <c r="A5" s="58">
        <v>9679004</v>
      </c>
      <c r="B5" s="50" t="s">
        <v>78</v>
      </c>
      <c r="C5" s="50">
        <v>72</v>
      </c>
      <c r="D5" s="50"/>
    </row>
    <row r="6" spans="1:4">
      <c r="A6" s="58">
        <v>9679005</v>
      </c>
      <c r="B6" s="50" t="s">
        <v>79</v>
      </c>
      <c r="C6" s="50">
        <v>42</v>
      </c>
      <c r="D6" s="50"/>
    </row>
    <row r="7" spans="1:4">
      <c r="A7" s="58">
        <v>9679006</v>
      </c>
      <c r="B7" s="50" t="s">
        <v>80</v>
      </c>
      <c r="C7" s="50">
        <v>81</v>
      </c>
      <c r="D7" s="50"/>
    </row>
    <row r="8" spans="1:4">
      <c r="A8" s="58">
        <v>9679007</v>
      </c>
      <c r="B8" s="50" t="s">
        <v>81</v>
      </c>
      <c r="C8" s="50">
        <v>79</v>
      </c>
      <c r="D8" s="50"/>
    </row>
    <row r="12" spans="1:4" ht="19.5">
      <c r="B12" s="87" t="s">
        <v>331</v>
      </c>
    </row>
  </sheetData>
  <phoneticPr fontId="3" type="noConversion"/>
  <conditionalFormatting sqref="C2:D8">
    <cfRule type="cellIs" dxfId="0" priority="1" stopIfTrue="1" operator="lessThanOrEqual">
      <formula>60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E31" sqref="E31"/>
    </sheetView>
  </sheetViews>
  <sheetFormatPr defaultRowHeight="16.5"/>
  <cols>
    <col min="1" max="1" width="11.625" style="24" bestFit="1" customWidth="1"/>
    <col min="2" max="2" width="14.25" style="24" customWidth="1"/>
    <col min="3" max="3" width="9" style="24"/>
    <col min="4" max="4" width="9" style="24" customWidth="1"/>
    <col min="6" max="6" width="5.375" customWidth="1"/>
    <col min="7" max="7" width="30.875" customWidth="1"/>
    <col min="11" max="11" width="9.375" customWidth="1"/>
  </cols>
  <sheetData>
    <row r="1" spans="1:17">
      <c r="A1" s="25" t="s">
        <v>0</v>
      </c>
      <c r="B1" s="25" t="s">
        <v>1</v>
      </c>
      <c r="C1" s="25" t="s">
        <v>2</v>
      </c>
      <c r="J1" s="2" t="s">
        <v>9</v>
      </c>
      <c r="K1" s="57" t="s">
        <v>10</v>
      </c>
      <c r="L1" s="57" t="s">
        <v>11</v>
      </c>
      <c r="O1" s="2" t="s">
        <v>9</v>
      </c>
      <c r="P1" s="57" t="s">
        <v>10</v>
      </c>
      <c r="Q1" s="57" t="s">
        <v>11</v>
      </c>
    </row>
    <row r="2" spans="1:17">
      <c r="A2" s="24">
        <v>8</v>
      </c>
      <c r="B2" s="24">
        <v>3</v>
      </c>
      <c r="C2" s="24">
        <f>INT(A2/B2)</f>
        <v>2</v>
      </c>
      <c r="D2" s="24" t="s">
        <v>162</v>
      </c>
      <c r="J2" s="4">
        <v>1000</v>
      </c>
      <c r="K2" s="50">
        <v>230</v>
      </c>
      <c r="L2" s="50">
        <f>INT(J2/K2)</f>
        <v>4</v>
      </c>
      <c r="O2" s="4">
        <v>1000</v>
      </c>
      <c r="P2" s="50">
        <v>230</v>
      </c>
      <c r="Q2" s="50"/>
    </row>
    <row r="3" spans="1:17">
      <c r="A3" s="24">
        <v>-15</v>
      </c>
      <c r="B3" s="24">
        <v>2</v>
      </c>
      <c r="C3" s="24">
        <f>INT(A3/B3)</f>
        <v>-8</v>
      </c>
      <c r="D3" s="33" t="s">
        <v>163</v>
      </c>
    </row>
    <row r="6" spans="1:17">
      <c r="A6" s="26" t="s">
        <v>3</v>
      </c>
      <c r="B6" s="24">
        <v>123.456</v>
      </c>
    </row>
    <row r="7" spans="1:17">
      <c r="A7" s="26" t="s">
        <v>4</v>
      </c>
      <c r="B7" s="24">
        <f>INT(B6)</f>
        <v>123</v>
      </c>
      <c r="C7" s="33" t="s">
        <v>164</v>
      </c>
    </row>
    <row r="8" spans="1:17">
      <c r="A8" s="26" t="s">
        <v>5</v>
      </c>
      <c r="B8" s="24">
        <f>B6-INT(B6)</f>
        <v>0.45600000000000307</v>
      </c>
      <c r="C8" s="33" t="s">
        <v>165</v>
      </c>
    </row>
    <row r="11" spans="1:17">
      <c r="A11" s="26" t="s">
        <v>3</v>
      </c>
      <c r="B11" s="34">
        <v>39651.902025925898</v>
      </c>
    </row>
    <row r="12" spans="1:17">
      <c r="A12" s="26" t="s">
        <v>6</v>
      </c>
      <c r="B12" s="35">
        <f>B11</f>
        <v>39651.902025925898</v>
      </c>
      <c r="C12" s="24" t="s">
        <v>166</v>
      </c>
    </row>
    <row r="13" spans="1:17">
      <c r="A13" s="26" t="s">
        <v>7</v>
      </c>
      <c r="B13" s="36">
        <f>INT(B11)</f>
        <v>39651</v>
      </c>
      <c r="C13" s="24" t="s">
        <v>167</v>
      </c>
    </row>
    <row r="14" spans="1:17">
      <c r="A14" s="26" t="s">
        <v>8</v>
      </c>
      <c r="B14" s="37">
        <f>B11-INT(B11)</f>
        <v>0.90202592589776032</v>
      </c>
      <c r="C14" s="24" t="s">
        <v>168</v>
      </c>
    </row>
    <row r="18" spans="1:7">
      <c r="A18" s="24" t="s">
        <v>232</v>
      </c>
      <c r="B18" s="74">
        <v>12.2</v>
      </c>
      <c r="C18" s="74">
        <f>INT(B18)</f>
        <v>12</v>
      </c>
      <c r="D18" s="75" t="s">
        <v>216</v>
      </c>
      <c r="E18" t="s">
        <v>221</v>
      </c>
    </row>
    <row r="19" spans="1:7">
      <c r="A19" s="24" t="s">
        <v>233</v>
      </c>
      <c r="B19" s="74">
        <v>-12.3</v>
      </c>
      <c r="C19" s="91">
        <f>INT(B19)</f>
        <v>-13</v>
      </c>
      <c r="D19" s="75" t="s">
        <v>216</v>
      </c>
    </row>
    <row r="20" spans="1:7">
      <c r="B20" s="76"/>
      <c r="C20" s="76"/>
      <c r="D20" s="79"/>
    </row>
    <row r="21" spans="1:7" ht="19.5">
      <c r="A21" s="24" t="s">
        <v>232</v>
      </c>
      <c r="B21" s="74">
        <v>12.33333</v>
      </c>
      <c r="C21" s="74">
        <f>TRUNC(B21,2)</f>
        <v>12.33</v>
      </c>
      <c r="D21" s="75" t="s">
        <v>217</v>
      </c>
      <c r="E21" t="s">
        <v>222</v>
      </c>
      <c r="G21" s="85" t="s">
        <v>225</v>
      </c>
    </row>
    <row r="22" spans="1:7" ht="19.5">
      <c r="A22" s="24" t="s">
        <v>233</v>
      </c>
      <c r="B22" s="74">
        <v>-12.3</v>
      </c>
      <c r="C22" s="91">
        <f>TRUNC(B22)</f>
        <v>-12</v>
      </c>
      <c r="D22" s="75" t="s">
        <v>217</v>
      </c>
      <c r="G22" s="86" t="s">
        <v>226</v>
      </c>
    </row>
    <row r="23" spans="1:7">
      <c r="B23" s="76"/>
      <c r="C23" s="76"/>
      <c r="D23" s="79"/>
    </row>
    <row r="24" spans="1:7" ht="18.75">
      <c r="A24" s="24" t="s">
        <v>232</v>
      </c>
      <c r="B24" s="74">
        <v>12.33333</v>
      </c>
      <c r="C24" s="74">
        <f>ROUNDDOWN(B24,2)</f>
        <v>12.33</v>
      </c>
      <c r="D24" s="96" t="s">
        <v>234</v>
      </c>
      <c r="E24" t="s">
        <v>222</v>
      </c>
      <c r="G24" s="85"/>
    </row>
    <row r="25" spans="1:7" ht="18">
      <c r="A25" s="24" t="s">
        <v>233</v>
      </c>
      <c r="B25" s="74">
        <v>-12.3</v>
      </c>
      <c r="C25" s="91">
        <f>ROUNDDOWN(B25,0)</f>
        <v>-12</v>
      </c>
      <c r="D25" s="96" t="s">
        <v>234</v>
      </c>
      <c r="G25" s="86"/>
    </row>
    <row r="26" spans="1:7" s="94" customFormat="1" ht="18">
      <c r="A26" s="92"/>
      <c r="B26" s="93"/>
      <c r="C26" s="93"/>
      <c r="D26" s="75"/>
      <c r="G26" s="95"/>
    </row>
    <row r="27" spans="1:7">
      <c r="B27" s="74">
        <v>-12.5</v>
      </c>
      <c r="C27" s="74">
        <f>ABS(B27)</f>
        <v>12.5</v>
      </c>
      <c r="D27" s="75" t="s">
        <v>218</v>
      </c>
    </row>
    <row r="30" spans="1:7">
      <c r="B30" s="76"/>
      <c r="C30" s="80" t="s">
        <v>219</v>
      </c>
      <c r="D30" s="80" t="s">
        <v>220</v>
      </c>
    </row>
    <row r="31" spans="1:7">
      <c r="B31" s="77">
        <v>-3.6</v>
      </c>
      <c r="C31" s="78">
        <f t="shared" ref="C31:C43" si="0">EVEN(B31)</f>
        <v>-4</v>
      </c>
      <c r="D31" s="78">
        <f t="shared" ref="D31:D43" si="1">ODD(B31)</f>
        <v>-5</v>
      </c>
    </row>
    <row r="32" spans="1:7">
      <c r="B32" s="77">
        <v>-3</v>
      </c>
      <c r="C32" s="78">
        <f t="shared" si="0"/>
        <v>-4</v>
      </c>
      <c r="D32" s="78">
        <f t="shared" si="1"/>
        <v>-3</v>
      </c>
    </row>
    <row r="33" spans="2:4">
      <c r="B33" s="77">
        <v>-2.4</v>
      </c>
      <c r="C33" s="78">
        <f t="shared" si="0"/>
        <v>-4</v>
      </c>
      <c r="D33" s="78">
        <f t="shared" si="1"/>
        <v>-3</v>
      </c>
    </row>
    <row r="34" spans="2:4">
      <c r="B34" s="77">
        <v>-1.8</v>
      </c>
      <c r="C34" s="78">
        <f t="shared" si="0"/>
        <v>-2</v>
      </c>
      <c r="D34" s="78">
        <f t="shared" si="1"/>
        <v>-3</v>
      </c>
    </row>
    <row r="35" spans="2:4">
      <c r="B35" s="77">
        <v>-1.2</v>
      </c>
      <c r="C35" s="78">
        <f t="shared" si="0"/>
        <v>-2</v>
      </c>
      <c r="D35" s="78">
        <f t="shared" si="1"/>
        <v>-3</v>
      </c>
    </row>
    <row r="36" spans="2:4">
      <c r="B36" s="77">
        <v>-0.6</v>
      </c>
      <c r="C36" s="78">
        <f t="shared" si="0"/>
        <v>-2</v>
      </c>
      <c r="D36" s="78">
        <f t="shared" si="1"/>
        <v>-1</v>
      </c>
    </row>
    <row r="37" spans="2:4">
      <c r="B37" s="77">
        <v>0</v>
      </c>
      <c r="C37" s="78">
        <f t="shared" si="0"/>
        <v>0</v>
      </c>
      <c r="D37" s="78">
        <f t="shared" si="1"/>
        <v>1</v>
      </c>
    </row>
    <row r="38" spans="2:4">
      <c r="B38" s="77">
        <v>0.6</v>
      </c>
      <c r="C38" s="78">
        <f t="shared" si="0"/>
        <v>2</v>
      </c>
      <c r="D38" s="78">
        <f t="shared" si="1"/>
        <v>1</v>
      </c>
    </row>
    <row r="39" spans="2:4">
      <c r="B39" s="77">
        <v>1.2</v>
      </c>
      <c r="C39" s="78">
        <f t="shared" si="0"/>
        <v>2</v>
      </c>
      <c r="D39" s="78">
        <f t="shared" si="1"/>
        <v>3</v>
      </c>
    </row>
    <row r="40" spans="2:4">
      <c r="B40" s="77">
        <v>1.8</v>
      </c>
      <c r="C40" s="78">
        <f t="shared" si="0"/>
        <v>2</v>
      </c>
      <c r="D40" s="78">
        <f t="shared" si="1"/>
        <v>3</v>
      </c>
    </row>
    <row r="41" spans="2:4">
      <c r="B41" s="77">
        <v>2.4</v>
      </c>
      <c r="C41" s="78">
        <f t="shared" si="0"/>
        <v>4</v>
      </c>
      <c r="D41" s="78">
        <f t="shared" si="1"/>
        <v>3</v>
      </c>
    </row>
    <row r="42" spans="2:4">
      <c r="B42" s="77">
        <v>3</v>
      </c>
      <c r="C42" s="78">
        <f t="shared" si="0"/>
        <v>4</v>
      </c>
      <c r="D42" s="78">
        <f t="shared" si="1"/>
        <v>3</v>
      </c>
    </row>
    <row r="43" spans="2:4">
      <c r="B43" s="77">
        <v>3.6</v>
      </c>
      <c r="C43" s="78">
        <f t="shared" si="0"/>
        <v>4</v>
      </c>
      <c r="D43" s="78">
        <f t="shared" si="1"/>
        <v>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8" sqref="B8"/>
    </sheetView>
  </sheetViews>
  <sheetFormatPr defaultRowHeight="15.75"/>
  <sheetData>
    <row r="1" spans="1:3" ht="16.5">
      <c r="A1" s="38" t="s">
        <v>82</v>
      </c>
      <c r="B1" s="38" t="s">
        <v>83</v>
      </c>
      <c r="C1" s="38" t="s">
        <v>84</v>
      </c>
    </row>
    <row r="2" spans="1:3" ht="18.75">
      <c r="A2" s="24">
        <v>4</v>
      </c>
      <c r="B2" s="24">
        <v>3</v>
      </c>
      <c r="C2" s="23">
        <f>POWER(A2,B2)</f>
        <v>64</v>
      </c>
    </row>
    <row r="3" spans="1:3" ht="16.5">
      <c r="A3" s="24">
        <v>64</v>
      </c>
      <c r="B3" s="55">
        <v>0.33333333333333331</v>
      </c>
      <c r="C3" s="24">
        <f>POWER(A3,B3)</f>
        <v>3.9999999999999991</v>
      </c>
    </row>
    <row r="4" spans="1:3" ht="16.5">
      <c r="A4" s="24"/>
      <c r="B4" s="27" t="s">
        <v>70</v>
      </c>
      <c r="C4" s="24"/>
    </row>
    <row r="5" spans="1:3" ht="16.5">
      <c r="A5" s="24"/>
      <c r="B5" s="24" t="s">
        <v>158</v>
      </c>
      <c r="C5" s="24"/>
    </row>
    <row r="8" spans="1:3" ht="19.5">
      <c r="B8" s="85" t="s">
        <v>322</v>
      </c>
    </row>
    <row r="9" spans="1:3" ht="19.5">
      <c r="B9" s="86" t="s">
        <v>323</v>
      </c>
    </row>
    <row r="11" spans="1:3" ht="19.5">
      <c r="B11" s="87" t="s">
        <v>324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2"/>
  <sheetViews>
    <sheetView workbookViewId="0">
      <selection activeCell="C2" sqref="C2"/>
    </sheetView>
  </sheetViews>
  <sheetFormatPr defaultRowHeight="16.5"/>
  <cols>
    <col min="1" max="16384" width="9" style="3"/>
  </cols>
  <sheetData>
    <row r="1" spans="1:3">
      <c r="A1" s="54" t="s">
        <v>85</v>
      </c>
      <c r="B1" s="54" t="s">
        <v>86</v>
      </c>
      <c r="C1" s="54" t="s">
        <v>188</v>
      </c>
    </row>
    <row r="2" spans="1:3">
      <c r="A2" s="50">
        <v>81</v>
      </c>
      <c r="B2" s="50">
        <v>4</v>
      </c>
      <c r="C2" s="50"/>
    </row>
  </sheetData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" sqref="C2"/>
    </sheetView>
  </sheetViews>
  <sheetFormatPr defaultRowHeight="15.75"/>
  <sheetData>
    <row r="1" spans="1:3" ht="16.5">
      <c r="A1" s="24" t="s">
        <v>87</v>
      </c>
      <c r="B1" s="24" t="s">
        <v>88</v>
      </c>
      <c r="C1" s="24" t="s">
        <v>89</v>
      </c>
    </row>
    <row r="2" spans="1:3" ht="16.5">
      <c r="A2" s="24">
        <v>5800</v>
      </c>
      <c r="B2" s="41">
        <v>5094</v>
      </c>
      <c r="C2" s="24">
        <f t="shared" ref="C2:C7" si="0">ABS(B2-A2)</f>
        <v>706</v>
      </c>
    </row>
    <row r="3" spans="1:3" ht="16.5">
      <c r="A3" s="24">
        <v>12000</v>
      </c>
      <c r="B3" s="41">
        <v>18633</v>
      </c>
      <c r="C3" s="24">
        <f t="shared" si="0"/>
        <v>6633</v>
      </c>
    </row>
    <row r="4" spans="1:3" ht="16.5">
      <c r="A4" s="24">
        <v>24000</v>
      </c>
      <c r="B4" s="41">
        <v>25400</v>
      </c>
      <c r="C4" s="24">
        <f t="shared" si="0"/>
        <v>1400</v>
      </c>
    </row>
    <row r="5" spans="1:3" ht="16.5">
      <c r="A5" s="24">
        <v>30000</v>
      </c>
      <c r="B5" s="41">
        <v>28750</v>
      </c>
      <c r="C5" s="24">
        <f t="shared" si="0"/>
        <v>1250</v>
      </c>
    </row>
    <row r="6" spans="1:3" ht="16.5">
      <c r="A6" s="24">
        <v>52000</v>
      </c>
      <c r="B6" s="41">
        <v>39000</v>
      </c>
      <c r="C6" s="24">
        <f t="shared" si="0"/>
        <v>13000</v>
      </c>
    </row>
    <row r="7" spans="1:3" ht="16.5">
      <c r="A7" s="24">
        <v>76000</v>
      </c>
      <c r="B7" s="41">
        <v>80000</v>
      </c>
      <c r="C7" s="24">
        <f t="shared" si="0"/>
        <v>4000</v>
      </c>
    </row>
    <row r="10" spans="1:3" ht="19.5">
      <c r="A10" s="85" t="s">
        <v>320</v>
      </c>
    </row>
    <row r="11" spans="1:3" ht="19.5">
      <c r="A11" s="86" t="s">
        <v>321</v>
      </c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3"/>
  <sheetViews>
    <sheetView workbookViewId="0">
      <selection activeCell="A4" sqref="A4"/>
    </sheetView>
  </sheetViews>
  <sheetFormatPr defaultRowHeight="16.5"/>
  <cols>
    <col min="1" max="1" width="9" style="3"/>
    <col min="2" max="2" width="12.625" style="3" customWidth="1"/>
    <col min="3" max="16384" width="9" style="3"/>
  </cols>
  <sheetData>
    <row r="1" spans="1:2">
      <c r="A1" s="50" t="s">
        <v>90</v>
      </c>
      <c r="B1" s="50">
        <v>300</v>
      </c>
    </row>
    <row r="2" spans="1:2">
      <c r="A2" s="50" t="s">
        <v>91</v>
      </c>
      <c r="B2" s="50">
        <v>230</v>
      </c>
    </row>
    <row r="3" spans="1:2">
      <c r="A3" s="50" t="str">
        <f>IF(B1&gt;B2,"賺","賠")</f>
        <v>賺</v>
      </c>
      <c r="B3" s="50">
        <f>ABS(B1-B2)</f>
        <v>70</v>
      </c>
    </row>
  </sheetData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4" workbookViewId="0">
      <selection activeCell="F31" sqref="F31"/>
    </sheetView>
  </sheetViews>
  <sheetFormatPr defaultRowHeight="15.75"/>
  <cols>
    <col min="1" max="1" width="15.25" customWidth="1"/>
    <col min="2" max="2" width="15.375" customWidth="1"/>
    <col min="3" max="3" width="16.625" customWidth="1"/>
  </cols>
  <sheetData>
    <row r="1" spans="1:3" ht="16.5">
      <c r="A1" s="38" t="s">
        <v>92</v>
      </c>
      <c r="B1" s="24">
        <f>PI()</f>
        <v>3.1415926535897931</v>
      </c>
      <c r="C1" s="24"/>
    </row>
    <row r="2" spans="1:3" ht="16.5">
      <c r="A2" s="38"/>
      <c r="B2" s="24"/>
      <c r="C2" s="24"/>
    </row>
    <row r="3" spans="1:3" ht="16.5">
      <c r="A3" s="24"/>
      <c r="B3" s="24"/>
      <c r="C3" s="24"/>
    </row>
    <row r="4" spans="1:3" ht="16.5">
      <c r="A4" s="24" t="s">
        <v>93</v>
      </c>
      <c r="B4" s="24">
        <v>5</v>
      </c>
      <c r="C4" s="24"/>
    </row>
    <row r="5" spans="1:3" ht="16.5">
      <c r="A5" s="24" t="s">
        <v>156</v>
      </c>
      <c r="B5" s="52">
        <f>2*PI()*B4</f>
        <v>31.415926535897931</v>
      </c>
      <c r="C5" s="53" t="s">
        <v>186</v>
      </c>
    </row>
    <row r="6" spans="1:3" ht="19.5">
      <c r="A6" s="24" t="s">
        <v>157</v>
      </c>
      <c r="B6" s="52">
        <f>PI()*B4^2</f>
        <v>78.539816339744831</v>
      </c>
      <c r="C6" s="53" t="s">
        <v>187</v>
      </c>
    </row>
    <row r="9" spans="1:3" ht="18.75">
      <c r="A9" s="85" t="s">
        <v>318</v>
      </c>
    </row>
    <row r="10" spans="1:3" ht="19.5">
      <c r="A10" s="86" t="s">
        <v>319</v>
      </c>
    </row>
  </sheetData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2" sqref="B2"/>
    </sheetView>
  </sheetViews>
  <sheetFormatPr defaultRowHeight="15.75"/>
  <cols>
    <col min="1" max="1" width="10.5" customWidth="1"/>
  </cols>
  <sheetData>
    <row r="1" spans="1:5" ht="16.5">
      <c r="A1" s="24" t="s">
        <v>94</v>
      </c>
      <c r="B1" s="24"/>
      <c r="C1" s="24"/>
      <c r="D1" s="24"/>
      <c r="E1" s="24"/>
    </row>
    <row r="2" spans="1:5" ht="16.5">
      <c r="A2" s="24">
        <f ca="1">RAND()</f>
        <v>0.74875442721972052</v>
      </c>
      <c r="B2" s="24">
        <f ca="1">RAND()</f>
        <v>0.9618263094702898</v>
      </c>
      <c r="C2" s="24">
        <f ca="1">RAND()</f>
        <v>0.22824255841052565</v>
      </c>
      <c r="D2" s="24">
        <f ca="1">RAND()</f>
        <v>0.90004703201114689</v>
      </c>
      <c r="E2" s="24">
        <f ca="1">RAND()</f>
        <v>0.64168135843326057</v>
      </c>
    </row>
    <row r="3" spans="1:5" ht="16.5">
      <c r="A3" s="24">
        <f t="shared" ref="A3:E7" ca="1" si="0">RAND()</f>
        <v>0.62383348289064422</v>
      </c>
      <c r="B3" s="24">
        <f t="shared" ca="1" si="0"/>
        <v>0.57761463567548743</v>
      </c>
      <c r="C3" s="24">
        <f t="shared" ca="1" si="0"/>
        <v>0.87316161516735158</v>
      </c>
      <c r="D3" s="24">
        <f t="shared" ca="1" si="0"/>
        <v>0.17936019748583376</v>
      </c>
      <c r="E3" s="24">
        <f t="shared" ca="1" si="0"/>
        <v>0.29306147806093874</v>
      </c>
    </row>
    <row r="4" spans="1:5" ht="16.5">
      <c r="A4" s="24">
        <f t="shared" ca="1" si="0"/>
        <v>0.27923622656601432</v>
      </c>
      <c r="B4" s="24">
        <f t="shared" ca="1" si="0"/>
        <v>0.98771884663774023</v>
      </c>
      <c r="C4" s="24">
        <f t="shared" ca="1" si="0"/>
        <v>0.69237781153828926</v>
      </c>
      <c r="D4" s="24">
        <f t="shared" ca="1" si="0"/>
        <v>0.43593310662836071</v>
      </c>
      <c r="E4" s="24">
        <f t="shared" ca="1" si="0"/>
        <v>0.64991109998291552</v>
      </c>
    </row>
    <row r="5" spans="1:5" ht="16.5">
      <c r="A5" s="24">
        <f t="shared" ca="1" si="0"/>
        <v>0.91118925374254756</v>
      </c>
      <c r="B5" s="24">
        <f t="shared" ca="1" si="0"/>
        <v>0.34679528686129169</v>
      </c>
      <c r="C5" s="24">
        <f t="shared" ca="1" si="0"/>
        <v>0.84272875238615297</v>
      </c>
      <c r="D5" s="24">
        <f t="shared" ca="1" si="0"/>
        <v>0.47808094559615832</v>
      </c>
      <c r="E5" s="24">
        <f t="shared" ca="1" si="0"/>
        <v>0.31728676968876823</v>
      </c>
    </row>
    <row r="6" spans="1:5" ht="16.5">
      <c r="A6" s="24">
        <f t="shared" ca="1" si="0"/>
        <v>0.97773231029830454</v>
      </c>
      <c r="B6" s="24">
        <f t="shared" ca="1" si="0"/>
        <v>0.81791946569620733</v>
      </c>
      <c r="C6" s="24">
        <f t="shared" ca="1" si="0"/>
        <v>6.0289260979108361E-2</v>
      </c>
      <c r="D6" s="24">
        <f t="shared" ca="1" si="0"/>
        <v>0.157347137523555</v>
      </c>
      <c r="E6" s="24">
        <f t="shared" ca="1" si="0"/>
        <v>0.13155706922438937</v>
      </c>
    </row>
    <row r="7" spans="1:5" ht="16.5">
      <c r="A7" s="24">
        <f t="shared" ca="1" si="0"/>
        <v>0.920869291464391</v>
      </c>
      <c r="B7" s="24">
        <f ca="1">RAND()</f>
        <v>0.36110573630895404</v>
      </c>
      <c r="C7" s="24">
        <f t="shared" ca="1" si="0"/>
        <v>0.93267591308914499</v>
      </c>
      <c r="D7" s="24">
        <f t="shared" ca="1" si="0"/>
        <v>0.23826038895868917</v>
      </c>
      <c r="E7" s="24">
        <f t="shared" ca="1" si="0"/>
        <v>0.76924731320874862</v>
      </c>
    </row>
    <row r="10" spans="1:5" ht="18.75">
      <c r="A10" s="85" t="s">
        <v>316</v>
      </c>
    </row>
    <row r="11" spans="1:5" ht="19.5">
      <c r="A11" s="86" t="s">
        <v>317</v>
      </c>
    </row>
  </sheetData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1" sqref="A11"/>
    </sheetView>
  </sheetViews>
  <sheetFormatPr defaultRowHeight="15.75"/>
  <cols>
    <col min="1" max="1" width="10.5" customWidth="1"/>
  </cols>
  <sheetData>
    <row r="1" spans="1:5" ht="16.5">
      <c r="A1" s="24" t="s">
        <v>95</v>
      </c>
      <c r="B1" s="24"/>
      <c r="C1" s="24"/>
      <c r="D1" s="24"/>
      <c r="E1" s="24"/>
    </row>
    <row r="2" spans="1:5" ht="16.5">
      <c r="A2" s="41">
        <f ca="1">1+RAND()*49</f>
        <v>21.433895357044133</v>
      </c>
      <c r="B2" s="41">
        <f ca="1">1+RAND()*49</f>
        <v>49.134489273274106</v>
      </c>
      <c r="C2" s="41">
        <f ca="1">1+RAND()*49</f>
        <v>16.323874261608086</v>
      </c>
      <c r="D2" s="41">
        <f ca="1">1+RAND()*49</f>
        <v>6.4685263761932177</v>
      </c>
      <c r="E2" s="41">
        <f ca="1">1+RAND()*49</f>
        <v>45.796928885683926</v>
      </c>
    </row>
    <row r="3" spans="1:5" ht="16.5">
      <c r="A3" s="41">
        <f t="shared" ref="A3:E4" ca="1" si="0">1+RAND()*49</f>
        <v>16.910729342379661</v>
      </c>
      <c r="B3" s="41">
        <f t="shared" ca="1" si="0"/>
        <v>29.310281894130437</v>
      </c>
      <c r="C3" s="41">
        <f t="shared" ca="1" si="0"/>
        <v>49.98059610733111</v>
      </c>
      <c r="D3" s="41">
        <f t="shared" ca="1" si="0"/>
        <v>48.537713634446774</v>
      </c>
      <c r="E3" s="41">
        <f t="shared" ca="1" si="0"/>
        <v>6.3384914829026631</v>
      </c>
    </row>
    <row r="4" spans="1:5" ht="16.5">
      <c r="A4" s="41">
        <f t="shared" ca="1" si="0"/>
        <v>44.922699047660259</v>
      </c>
      <c r="B4" s="41">
        <f t="shared" ca="1" si="0"/>
        <v>45.643371599040229</v>
      </c>
      <c r="C4" s="41">
        <f t="shared" ca="1" si="0"/>
        <v>37.593576838166904</v>
      </c>
      <c r="D4" s="41">
        <f t="shared" ca="1" si="0"/>
        <v>6.8136387040353386</v>
      </c>
      <c r="E4" s="41">
        <f t="shared" ca="1" si="0"/>
        <v>38.281644529394661</v>
      </c>
    </row>
    <row r="9" spans="1:5" ht="19.5">
      <c r="A9" s="87" t="s">
        <v>309</v>
      </c>
    </row>
    <row r="10" spans="1:5" ht="16.5">
      <c r="A10" s="5" t="s">
        <v>311</v>
      </c>
    </row>
    <row r="11" spans="1:5" ht="16.5">
      <c r="A11" s="5" t="s">
        <v>312</v>
      </c>
    </row>
    <row r="12" spans="1:5" ht="16.5">
      <c r="A12" s="5" t="s">
        <v>310</v>
      </c>
    </row>
  </sheetData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" sqref="G1:G65536"/>
    </sheetView>
  </sheetViews>
  <sheetFormatPr defaultRowHeight="15.75"/>
  <cols>
    <col min="1" max="1" width="10.5" customWidth="1"/>
  </cols>
  <sheetData>
    <row r="1" spans="1:7" ht="16.5">
      <c r="A1" s="24"/>
      <c r="B1" s="24" t="s">
        <v>96</v>
      </c>
      <c r="C1" s="24">
        <v>1</v>
      </c>
      <c r="D1" s="24" t="s">
        <v>97</v>
      </c>
      <c r="E1" s="24">
        <v>100</v>
      </c>
    </row>
    <row r="2" spans="1:7" ht="19.5">
      <c r="A2" s="24" t="s">
        <v>98</v>
      </c>
      <c r="B2" s="24"/>
      <c r="C2" s="24"/>
      <c r="D2" s="24"/>
      <c r="E2" s="24"/>
      <c r="G2" s="86" t="s">
        <v>313</v>
      </c>
    </row>
    <row r="3" spans="1:7" ht="19.5">
      <c r="A3" s="41">
        <f ca="1">$C$1+RAND()*($E$1-$C$1)</f>
        <v>73.886890118564409</v>
      </c>
      <c r="B3" s="41">
        <f t="shared" ref="B3:E4" ca="1" si="0">$C$1+RAND()*($E$1-$C$1)</f>
        <v>52.724826029951011</v>
      </c>
      <c r="C3" s="41">
        <f t="shared" ca="1" si="0"/>
        <v>96.217953059198763</v>
      </c>
      <c r="D3" s="41">
        <f t="shared" ca="1" si="0"/>
        <v>89.726322811296583</v>
      </c>
      <c r="E3" s="41">
        <f t="shared" ca="1" si="0"/>
        <v>11.444331456521304</v>
      </c>
      <c r="G3" s="86" t="s">
        <v>314</v>
      </c>
    </row>
    <row r="4" spans="1:7" ht="19.5">
      <c r="A4" s="41">
        <f ca="1">$C$1+RAND()*($E$1-$C$1)</f>
        <v>61.334568970935202</v>
      </c>
      <c r="B4" s="41">
        <f t="shared" ca="1" si="0"/>
        <v>49.778591246102771</v>
      </c>
      <c r="C4" s="41">
        <f t="shared" ca="1" si="0"/>
        <v>36.554687856406602</v>
      </c>
      <c r="D4" s="41">
        <f t="shared" ca="1" si="0"/>
        <v>54.180702589667646</v>
      </c>
      <c r="E4" s="41">
        <f t="shared" ca="1" si="0"/>
        <v>45.139204332607697</v>
      </c>
      <c r="G4" s="86" t="s">
        <v>315</v>
      </c>
    </row>
    <row r="5" spans="1:7" ht="16.5">
      <c r="A5" s="41"/>
      <c r="B5" s="41"/>
      <c r="C5" s="41"/>
      <c r="D5" s="41"/>
      <c r="E5" s="41"/>
    </row>
    <row r="6" spans="1:7" ht="16.5">
      <c r="A6" s="24"/>
      <c r="B6" s="24" t="s">
        <v>96</v>
      </c>
      <c r="C6" s="24">
        <v>101</v>
      </c>
      <c r="D6" s="24" t="s">
        <v>97</v>
      </c>
      <c r="E6" s="24">
        <v>1000</v>
      </c>
    </row>
    <row r="7" spans="1:7" ht="16.5">
      <c r="A7" s="24" t="s">
        <v>99</v>
      </c>
      <c r="B7" s="24"/>
      <c r="C7" s="24"/>
      <c r="D7" s="24"/>
      <c r="E7" s="24"/>
    </row>
    <row r="8" spans="1:7" ht="16.5">
      <c r="A8" s="41">
        <f ca="1">$C$6+RAND()*($E$6-$C$6)</f>
        <v>712.10583393510194</v>
      </c>
      <c r="B8" s="41">
        <f t="shared" ref="B8:E17" ca="1" si="1">$C$6+RAND()*($E$6-$C$6)</f>
        <v>586.70599837332338</v>
      </c>
      <c r="C8" s="41">
        <f t="shared" ca="1" si="1"/>
        <v>960.09337876706297</v>
      </c>
      <c r="D8" s="41">
        <f t="shared" ca="1" si="1"/>
        <v>914.68292141845825</v>
      </c>
      <c r="E8" s="41">
        <f t="shared" ca="1" si="1"/>
        <v>689.65347998013669</v>
      </c>
    </row>
    <row r="9" spans="1:7" ht="16.5">
      <c r="A9" s="41">
        <f t="shared" ref="A9:A17" ca="1" si="2">$C$6+RAND()*($E$6-$C$6)</f>
        <v>370.47888386301668</v>
      </c>
      <c r="B9" s="41">
        <f t="shared" ca="1" si="1"/>
        <v>345.25745647970132</v>
      </c>
      <c r="C9" s="41">
        <f t="shared" ca="1" si="1"/>
        <v>820.54456664519489</v>
      </c>
      <c r="D9" s="41">
        <f t="shared" ca="1" si="1"/>
        <v>771.2967175087291</v>
      </c>
      <c r="E9" s="41">
        <f t="shared" ca="1" si="1"/>
        <v>596.03814225680298</v>
      </c>
    </row>
    <row r="10" spans="1:7" ht="16.5">
      <c r="A10" s="41">
        <f t="shared" ca="1" si="2"/>
        <v>651.01883213229132</v>
      </c>
      <c r="B10" s="41">
        <f t="shared" ca="1" si="1"/>
        <v>137.91837984656252</v>
      </c>
      <c r="C10" s="41">
        <f t="shared" ca="1" si="1"/>
        <v>767.10824728974512</v>
      </c>
      <c r="D10" s="41">
        <f t="shared" ca="1" si="1"/>
        <v>118.33182410630131</v>
      </c>
      <c r="E10" s="41">
        <f t="shared" ca="1" si="1"/>
        <v>133.22748331582059</v>
      </c>
    </row>
    <row r="11" spans="1:7" ht="16.5">
      <c r="A11" s="41">
        <f t="shared" ca="1" si="2"/>
        <v>363.62994686070368</v>
      </c>
      <c r="B11" s="41">
        <f t="shared" ca="1" si="1"/>
        <v>137.22334677440386</v>
      </c>
      <c r="C11" s="41">
        <f t="shared" ca="1" si="1"/>
        <v>912.23340057600637</v>
      </c>
      <c r="D11" s="41">
        <f t="shared" ca="1" si="1"/>
        <v>732.96195933842853</v>
      </c>
      <c r="E11" s="41">
        <f t="shared" ca="1" si="1"/>
        <v>601.70152327985966</v>
      </c>
    </row>
    <row r="12" spans="1:7" ht="16.5">
      <c r="A12" s="41">
        <f t="shared" ca="1" si="2"/>
        <v>441.37264216312207</v>
      </c>
      <c r="B12" s="41">
        <f t="shared" ca="1" si="1"/>
        <v>934.99144351121458</v>
      </c>
      <c r="C12" s="41">
        <f t="shared" ca="1" si="1"/>
        <v>906.17621884626021</v>
      </c>
      <c r="D12" s="41">
        <f t="shared" ca="1" si="1"/>
        <v>163.78069370444689</v>
      </c>
      <c r="E12" s="41">
        <f t="shared" ca="1" si="1"/>
        <v>499.06815655040953</v>
      </c>
    </row>
    <row r="13" spans="1:7" ht="16.5">
      <c r="A13" s="41">
        <f t="shared" ca="1" si="2"/>
        <v>627.62557896960629</v>
      </c>
      <c r="B13" s="41">
        <f t="shared" ca="1" si="1"/>
        <v>863.69884859007607</v>
      </c>
      <c r="C13" s="41">
        <f t="shared" ca="1" si="1"/>
        <v>364.05222026173681</v>
      </c>
      <c r="D13" s="41">
        <f t="shared" ca="1" si="1"/>
        <v>968.62172969317999</v>
      </c>
      <c r="E13" s="41">
        <f t="shared" ca="1" si="1"/>
        <v>946.48369890528409</v>
      </c>
    </row>
    <row r="14" spans="1:7" ht="16.5">
      <c r="A14" s="41">
        <f t="shared" ca="1" si="2"/>
        <v>657.51942791614965</v>
      </c>
      <c r="B14" s="41">
        <f t="shared" ca="1" si="1"/>
        <v>912.69656558916802</v>
      </c>
      <c r="C14" s="41">
        <f t="shared" ca="1" si="1"/>
        <v>328.1754691160221</v>
      </c>
      <c r="D14" s="41">
        <f t="shared" ca="1" si="1"/>
        <v>475.22016604974891</v>
      </c>
      <c r="E14" s="41">
        <f t="shared" ca="1" si="1"/>
        <v>736.49018288964476</v>
      </c>
    </row>
    <row r="15" spans="1:7" ht="16.5">
      <c r="A15" s="41">
        <f t="shared" ca="1" si="2"/>
        <v>164.39086774939352</v>
      </c>
      <c r="B15" s="41">
        <f t="shared" ca="1" si="1"/>
        <v>649.62067828802299</v>
      </c>
      <c r="C15" s="41">
        <f t="shared" ca="1" si="1"/>
        <v>700.99859472365915</v>
      </c>
      <c r="D15" s="41">
        <f t="shared" ca="1" si="1"/>
        <v>334.2525109172874</v>
      </c>
      <c r="E15" s="41">
        <f t="shared" ca="1" si="1"/>
        <v>570.90513525517406</v>
      </c>
    </row>
    <row r="16" spans="1:7" ht="16.5">
      <c r="A16" s="41">
        <f t="shared" ca="1" si="2"/>
        <v>746.16836507690095</v>
      </c>
      <c r="B16" s="41">
        <f t="shared" ca="1" si="1"/>
        <v>137.72426712633543</v>
      </c>
      <c r="C16" s="41">
        <f t="shared" ca="1" si="1"/>
        <v>990.20793764688915</v>
      </c>
      <c r="D16" s="41">
        <f t="shared" ca="1" si="1"/>
        <v>166.93636237376427</v>
      </c>
      <c r="E16" s="41">
        <f t="shared" ca="1" si="1"/>
        <v>831.42822081825318</v>
      </c>
    </row>
    <row r="17" spans="1:5" ht="16.5">
      <c r="A17" s="41">
        <f t="shared" ca="1" si="2"/>
        <v>870.52553057063835</v>
      </c>
      <c r="B17" s="41">
        <f t="shared" ca="1" si="1"/>
        <v>702.18488243732634</v>
      </c>
      <c r="C17" s="41">
        <f t="shared" ca="1" si="1"/>
        <v>942.28011394928296</v>
      </c>
      <c r="D17" s="41">
        <f t="shared" ca="1" si="1"/>
        <v>695.23619319650913</v>
      </c>
      <c r="E17" s="41">
        <f t="shared" ca="1" si="1"/>
        <v>250.54942676583809</v>
      </c>
    </row>
  </sheetData>
  <phoneticPr fontId="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0" sqref="B10"/>
    </sheetView>
  </sheetViews>
  <sheetFormatPr defaultRowHeight="15.75"/>
  <cols>
    <col min="1" max="2" width="10.25" bestFit="1" customWidth="1"/>
    <col min="4" max="4" width="10.25" bestFit="1" customWidth="1"/>
  </cols>
  <sheetData>
    <row r="1" spans="1:4" ht="16.5">
      <c r="A1" s="24" t="s">
        <v>100</v>
      </c>
      <c r="B1" s="24" t="s">
        <v>101</v>
      </c>
      <c r="C1" s="51">
        <v>0.3</v>
      </c>
    </row>
    <row r="2" spans="1:4" ht="16.5">
      <c r="A2" s="24"/>
      <c r="B2" s="24" t="s">
        <v>102</v>
      </c>
      <c r="C2" s="51">
        <v>0.5</v>
      </c>
    </row>
    <row r="3" spans="1:4" ht="16.5">
      <c r="A3" s="24"/>
      <c r="B3" s="24" t="s">
        <v>103</v>
      </c>
      <c r="C3" s="51">
        <f>1-SUM(C1:C2)</f>
        <v>0.19999999999999996</v>
      </c>
    </row>
    <row r="4" spans="1:4" ht="16.5">
      <c r="A4" s="24"/>
      <c r="B4" s="24"/>
      <c r="C4" s="24"/>
    </row>
    <row r="5" spans="1:4" ht="16.5">
      <c r="A5" s="24" t="s">
        <v>104</v>
      </c>
      <c r="B5" s="24">
        <f ca="1">RAND()</f>
        <v>0.71113354553219099</v>
      </c>
      <c r="C5" s="24"/>
      <c r="D5" s="6" t="s">
        <v>300</v>
      </c>
    </row>
    <row r="6" spans="1:4" ht="16.5">
      <c r="A6" s="24" t="s">
        <v>105</v>
      </c>
      <c r="B6" s="24" t="str">
        <f ca="1">IF(B5&lt;=C1,"下雨",IF(B5&lt;=SUM(C1:C2),"陰天","晴天"))</f>
        <v>陰天</v>
      </c>
      <c r="C6" s="24"/>
    </row>
    <row r="9" spans="1:4" ht="19.5">
      <c r="B9" s="86" t="s">
        <v>306</v>
      </c>
      <c r="C9" s="23"/>
    </row>
    <row r="10" spans="1:4" ht="16.5">
      <c r="B10" s="5" t="s">
        <v>308</v>
      </c>
    </row>
    <row r="11" spans="1:4" ht="19.5">
      <c r="B11" s="86" t="s">
        <v>305</v>
      </c>
      <c r="C11" s="23"/>
    </row>
    <row r="12" spans="1:4" ht="19.5">
      <c r="B12" s="113" t="s">
        <v>307</v>
      </c>
    </row>
  </sheetData>
  <phoneticPr fontId="3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3" sqref="B3"/>
    </sheetView>
  </sheetViews>
  <sheetFormatPr defaultRowHeight="15.75"/>
  <cols>
    <col min="1" max="2" width="10.25" bestFit="1" customWidth="1"/>
    <col min="4" max="4" width="10.25" bestFit="1" customWidth="1"/>
    <col min="251" max="252" width="10.25" bestFit="1" customWidth="1"/>
    <col min="254" max="254" width="10.25" bestFit="1" customWidth="1"/>
  </cols>
  <sheetData>
    <row r="1" spans="1:7" ht="16.5">
      <c r="A1" s="26" t="s">
        <v>98</v>
      </c>
      <c r="B1" s="26" t="s">
        <v>96</v>
      </c>
      <c r="C1" s="24">
        <v>1</v>
      </c>
      <c r="D1" s="26" t="s">
        <v>97</v>
      </c>
      <c r="E1" s="24">
        <v>100</v>
      </c>
    </row>
    <row r="2" spans="1:7" ht="16.5">
      <c r="A2" s="24"/>
      <c r="B2" s="24"/>
      <c r="C2" s="24"/>
      <c r="D2" s="24"/>
      <c r="E2" s="24"/>
    </row>
    <row r="3" spans="1:7" ht="16.5">
      <c r="A3" s="24">
        <f ca="1">RANDBETWEEN($C$1,$E$1)</f>
        <v>94</v>
      </c>
      <c r="B3" s="24">
        <f t="shared" ref="A3:E4" ca="1" si="0">RANDBETWEEN($C$1,$E$1)</f>
        <v>56</v>
      </c>
      <c r="C3" s="24">
        <f t="shared" ca="1" si="0"/>
        <v>44</v>
      </c>
      <c r="D3" s="24">
        <f t="shared" ca="1" si="0"/>
        <v>82</v>
      </c>
      <c r="E3" s="24">
        <f t="shared" ca="1" si="0"/>
        <v>78</v>
      </c>
      <c r="G3" s="6" t="s">
        <v>301</v>
      </c>
    </row>
    <row r="4" spans="1:7" ht="16.5">
      <c r="A4" s="24">
        <f t="shared" ca="1" si="0"/>
        <v>51</v>
      </c>
      <c r="B4" s="24">
        <f t="shared" ca="1" si="0"/>
        <v>16</v>
      </c>
      <c r="C4" s="24">
        <f t="shared" ca="1" si="0"/>
        <v>61</v>
      </c>
      <c r="D4" s="24">
        <f t="shared" ca="1" si="0"/>
        <v>62</v>
      </c>
      <c r="E4" s="24">
        <f t="shared" ca="1" si="0"/>
        <v>24</v>
      </c>
    </row>
    <row r="5" spans="1:7" ht="16.5">
      <c r="A5" s="24"/>
      <c r="B5" s="24"/>
      <c r="C5" s="24"/>
      <c r="D5" s="24"/>
      <c r="E5" s="24"/>
    </row>
    <row r="6" spans="1:7" ht="16.5">
      <c r="A6" s="26" t="s">
        <v>99</v>
      </c>
      <c r="B6" s="26" t="s">
        <v>96</v>
      </c>
      <c r="C6" s="24">
        <v>101</v>
      </c>
      <c r="D6" s="26" t="s">
        <v>97</v>
      </c>
      <c r="E6" s="24">
        <v>2500</v>
      </c>
    </row>
    <row r="7" spans="1:7" ht="16.5">
      <c r="A7" s="24"/>
      <c r="B7" s="24"/>
      <c r="C7" s="24"/>
      <c r="D7" s="24"/>
      <c r="E7" s="24"/>
    </row>
    <row r="8" spans="1:7" ht="16.5">
      <c r="A8" s="24">
        <f ca="1">RANDBETWEEN($C$6,$E$6)</f>
        <v>1596</v>
      </c>
      <c r="B8" s="24">
        <f t="shared" ref="A8:E17" ca="1" si="1">RANDBETWEEN($C$6,$E$6)</f>
        <v>589</v>
      </c>
      <c r="C8" s="24">
        <f t="shared" ca="1" si="1"/>
        <v>1434</v>
      </c>
      <c r="D8" s="24">
        <f t="shared" ca="1" si="1"/>
        <v>2302</v>
      </c>
      <c r="E8" s="24">
        <f t="shared" ca="1" si="1"/>
        <v>366</v>
      </c>
      <c r="G8" s="6" t="s">
        <v>299</v>
      </c>
    </row>
    <row r="9" spans="1:7" ht="16.5">
      <c r="A9" s="24">
        <f t="shared" ca="1" si="1"/>
        <v>1788</v>
      </c>
      <c r="B9" s="24">
        <f t="shared" ca="1" si="1"/>
        <v>1878</v>
      </c>
      <c r="C9" s="24">
        <f t="shared" ca="1" si="1"/>
        <v>1048</v>
      </c>
      <c r="D9" s="24">
        <f t="shared" ca="1" si="1"/>
        <v>1543</v>
      </c>
      <c r="E9" s="24">
        <f t="shared" ca="1" si="1"/>
        <v>1061</v>
      </c>
    </row>
    <row r="10" spans="1:7" ht="16.5">
      <c r="A10" s="24">
        <f t="shared" ca="1" si="1"/>
        <v>533</v>
      </c>
      <c r="B10" s="24">
        <f t="shared" ca="1" si="1"/>
        <v>1526</v>
      </c>
      <c r="C10" s="24">
        <f t="shared" ca="1" si="1"/>
        <v>169</v>
      </c>
      <c r="D10" s="24">
        <f t="shared" ca="1" si="1"/>
        <v>2402</v>
      </c>
      <c r="E10" s="24">
        <f t="shared" ca="1" si="1"/>
        <v>650</v>
      </c>
    </row>
    <row r="11" spans="1:7" ht="19.5">
      <c r="A11" s="24">
        <f t="shared" ca="1" si="1"/>
        <v>1014</v>
      </c>
      <c r="B11" s="24">
        <f t="shared" ca="1" si="1"/>
        <v>1772</v>
      </c>
      <c r="C11" s="24">
        <f t="shared" ca="1" si="1"/>
        <v>1167</v>
      </c>
      <c r="D11" s="24">
        <f t="shared" ca="1" si="1"/>
        <v>1882</v>
      </c>
      <c r="E11" s="24">
        <f t="shared" ca="1" si="1"/>
        <v>1671</v>
      </c>
      <c r="G11" s="85" t="s">
        <v>302</v>
      </c>
    </row>
    <row r="12" spans="1:7" ht="19.5">
      <c r="A12" s="24">
        <f t="shared" ca="1" si="1"/>
        <v>1662</v>
      </c>
      <c r="B12" s="24">
        <f t="shared" ca="1" si="1"/>
        <v>1459</v>
      </c>
      <c r="C12" s="24">
        <f t="shared" ca="1" si="1"/>
        <v>1211</v>
      </c>
      <c r="D12" s="24">
        <f t="shared" ca="1" si="1"/>
        <v>387</v>
      </c>
      <c r="E12" s="24">
        <f t="shared" ca="1" si="1"/>
        <v>689</v>
      </c>
      <c r="G12" s="86" t="s">
        <v>303</v>
      </c>
    </row>
    <row r="13" spans="1:7" ht="19.5">
      <c r="A13" s="24">
        <f t="shared" ca="1" si="1"/>
        <v>2311</v>
      </c>
      <c r="B13" s="24">
        <f t="shared" ca="1" si="1"/>
        <v>1919</v>
      </c>
      <c r="C13" s="24">
        <f t="shared" ca="1" si="1"/>
        <v>704</v>
      </c>
      <c r="D13" s="24">
        <f t="shared" ca="1" si="1"/>
        <v>904</v>
      </c>
      <c r="E13" s="24">
        <f t="shared" ca="1" si="1"/>
        <v>982</v>
      </c>
      <c r="G13" s="86" t="s">
        <v>304</v>
      </c>
    </row>
    <row r="14" spans="1:7" ht="16.5">
      <c r="A14" s="24">
        <f t="shared" ca="1" si="1"/>
        <v>725</v>
      </c>
      <c r="B14" s="24">
        <f t="shared" ca="1" si="1"/>
        <v>1464</v>
      </c>
      <c r="C14" s="24">
        <f t="shared" ca="1" si="1"/>
        <v>1406</v>
      </c>
      <c r="D14" s="24">
        <f t="shared" ca="1" si="1"/>
        <v>2293</v>
      </c>
      <c r="E14" s="24">
        <f t="shared" ca="1" si="1"/>
        <v>842</v>
      </c>
    </row>
    <row r="15" spans="1:7" ht="16.5">
      <c r="A15" s="24">
        <f t="shared" ca="1" si="1"/>
        <v>1126</v>
      </c>
      <c r="B15" s="24">
        <f t="shared" ca="1" si="1"/>
        <v>304</v>
      </c>
      <c r="C15" s="24">
        <f t="shared" ca="1" si="1"/>
        <v>1525</v>
      </c>
      <c r="D15" s="24">
        <f t="shared" ca="1" si="1"/>
        <v>327</v>
      </c>
      <c r="E15" s="24">
        <f t="shared" ca="1" si="1"/>
        <v>532</v>
      </c>
    </row>
    <row r="16" spans="1:7" ht="16.5">
      <c r="A16" s="24">
        <f t="shared" ca="1" si="1"/>
        <v>2332</v>
      </c>
      <c r="B16" s="24">
        <f t="shared" ca="1" si="1"/>
        <v>1766</v>
      </c>
      <c r="C16" s="24">
        <f t="shared" ca="1" si="1"/>
        <v>1763</v>
      </c>
      <c r="D16" s="24">
        <f t="shared" ca="1" si="1"/>
        <v>979</v>
      </c>
      <c r="E16" s="24">
        <f t="shared" ca="1" si="1"/>
        <v>1614</v>
      </c>
    </row>
    <row r="17" spans="1:5" ht="16.5">
      <c r="A17" s="24">
        <f t="shared" ca="1" si="1"/>
        <v>333</v>
      </c>
      <c r="B17" s="24">
        <f t="shared" ca="1" si="1"/>
        <v>1347</v>
      </c>
      <c r="C17" s="24">
        <f t="shared" ca="1" si="1"/>
        <v>471</v>
      </c>
      <c r="D17" s="24">
        <f t="shared" ca="1" si="1"/>
        <v>177</v>
      </c>
      <c r="E17" s="24">
        <f t="shared" ca="1" si="1"/>
        <v>685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8" sqref="C8"/>
    </sheetView>
  </sheetViews>
  <sheetFormatPr defaultRowHeight="15.75"/>
  <cols>
    <col min="1" max="2" width="9.125" customWidth="1"/>
    <col min="3" max="3" width="12.375" customWidth="1"/>
    <col min="4" max="4" width="15.5" customWidth="1"/>
    <col min="5" max="6" width="8.625" customWidth="1"/>
    <col min="7" max="7" width="9.25" customWidth="1"/>
  </cols>
  <sheetData>
    <row r="1" spans="1:7" ht="16.5">
      <c r="A1" s="26" t="s">
        <v>0</v>
      </c>
      <c r="B1" s="26" t="s">
        <v>1</v>
      </c>
      <c r="C1" s="26" t="s">
        <v>2</v>
      </c>
      <c r="D1" s="25" t="s">
        <v>12</v>
      </c>
      <c r="E1" s="24"/>
      <c r="G1" s="5"/>
    </row>
    <row r="2" spans="1:7" ht="16.5">
      <c r="A2">
        <v>17</v>
      </c>
      <c r="B2" s="24">
        <v>3</v>
      </c>
      <c r="C2" s="24">
        <f>INT(A2/B2)</f>
        <v>5</v>
      </c>
      <c r="D2" s="24">
        <f>MOD(A2,B2)</f>
        <v>2</v>
      </c>
      <c r="E2" s="24" t="s">
        <v>210</v>
      </c>
    </row>
    <row r="3" spans="1:7" ht="16.5">
      <c r="A3">
        <v>16</v>
      </c>
      <c r="B3">
        <v>4</v>
      </c>
      <c r="C3">
        <f>INT(A3/B3)</f>
        <v>4</v>
      </c>
      <c r="D3">
        <f>MOD(A3,B3)</f>
        <v>0</v>
      </c>
      <c r="E3" s="24" t="s">
        <v>211</v>
      </c>
    </row>
    <row r="4" spans="1:7" ht="16.5">
      <c r="C4" t="s">
        <v>13</v>
      </c>
    </row>
    <row r="7" spans="1:7" ht="16.5">
      <c r="A7" s="1" t="s">
        <v>0</v>
      </c>
      <c r="B7" s="1" t="s">
        <v>1</v>
      </c>
      <c r="C7" s="1" t="s">
        <v>14</v>
      </c>
    </row>
    <row r="8" spans="1:7" ht="16.5">
      <c r="A8">
        <v>137</v>
      </c>
      <c r="B8">
        <v>4</v>
      </c>
      <c r="C8" s="6" t="str">
        <f>IF(MOD(A8,B8)=0,"可整除","否")</f>
        <v>否</v>
      </c>
      <c r="D8" t="s">
        <v>15</v>
      </c>
    </row>
    <row r="9" spans="1:7" ht="16.5">
      <c r="A9">
        <v>25</v>
      </c>
      <c r="B9">
        <v>5</v>
      </c>
      <c r="C9" s="6" t="str">
        <f>IF(MOD(A9,B9)=0,"可整除","否")</f>
        <v>可整除</v>
      </c>
      <c r="D9" t="s">
        <v>16</v>
      </c>
    </row>
    <row r="10" spans="1:7" ht="16.5">
      <c r="A10">
        <v>1679</v>
      </c>
      <c r="B10">
        <v>3</v>
      </c>
      <c r="C10" s="6" t="str">
        <f>IF(MOD(A10,B10)=0,"可整除","否")</f>
        <v>否</v>
      </c>
      <c r="D10" t="s">
        <v>17</v>
      </c>
    </row>
    <row r="11" spans="1:7" ht="16.5">
      <c r="A11">
        <v>36</v>
      </c>
      <c r="B11">
        <v>6</v>
      </c>
      <c r="C11" s="6" t="str">
        <f>IF(MOD(A11,B11)=0,"可整除","否")</f>
        <v>可整除</v>
      </c>
      <c r="D11" t="s">
        <v>18</v>
      </c>
    </row>
  </sheetData>
  <phoneticPr fontId="3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workbookViewId="0">
      <selection activeCell="E2" sqref="E2"/>
    </sheetView>
  </sheetViews>
  <sheetFormatPr defaultRowHeight="16.5"/>
  <cols>
    <col min="1" max="1" width="22.375" style="3" customWidth="1"/>
    <col min="2" max="16384" width="9" style="3"/>
  </cols>
  <sheetData>
    <row r="1" spans="1:7">
      <c r="A1" s="50" t="s">
        <v>185</v>
      </c>
      <c r="B1" s="50"/>
      <c r="E1" s="3" t="s">
        <v>548</v>
      </c>
      <c r="F1" s="3" t="s">
        <v>549</v>
      </c>
      <c r="G1" s="3" t="s">
        <v>550</v>
      </c>
    </row>
    <row r="2" spans="1:7">
      <c r="A2" s="24">
        <f ca="1">RANDBETWEEN($E$2,$F$2)</f>
        <v>18</v>
      </c>
      <c r="B2" s="24"/>
      <c r="C2" s="24"/>
      <c r="E2" s="50">
        <v>1</v>
      </c>
      <c r="F2" s="3">
        <v>49</v>
      </c>
    </row>
    <row r="3" spans="1:7">
      <c r="A3" s="24">
        <f ca="1">RANDBETWEEN($E$2,$F$2)</f>
        <v>39</v>
      </c>
      <c r="B3" s="24"/>
      <c r="C3" s="24"/>
    </row>
    <row r="4" spans="1:7">
      <c r="A4" s="24">
        <f ca="1">RANDBETWEEN($E$2,$F$2)</f>
        <v>35</v>
      </c>
    </row>
    <row r="5" spans="1:7">
      <c r="A5" s="24">
        <f ca="1">RANDBETWEEN($E$2,$F$2)</f>
        <v>25</v>
      </c>
    </row>
    <row r="6" spans="1:7">
      <c r="A6" s="24">
        <f ca="1">RANDBETWEEN($E$2,$F$2)</f>
        <v>22</v>
      </c>
    </row>
    <row r="7" spans="1:7">
      <c r="A7" s="24">
        <f ca="1">RANDBETWEEN($E$2,$F$2)</f>
        <v>7</v>
      </c>
    </row>
  </sheetData>
  <phoneticPr fontId="3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0" sqref="D10"/>
    </sheetView>
  </sheetViews>
  <sheetFormatPr defaultRowHeight="15.75"/>
  <cols>
    <col min="3" max="3" width="20.875" customWidth="1"/>
    <col min="4" max="4" width="22.375" customWidth="1"/>
  </cols>
  <sheetData>
    <row r="1" spans="1:4" ht="27.75" customHeight="1">
      <c r="C1" s="107" t="s">
        <v>295</v>
      </c>
      <c r="D1" s="106" t="s">
        <v>296</v>
      </c>
    </row>
    <row r="2" spans="1:4" ht="33.75" customHeight="1">
      <c r="A2" s="27" t="s">
        <v>106</v>
      </c>
      <c r="B2" s="27" t="s">
        <v>107</v>
      </c>
      <c r="C2" s="109" t="s">
        <v>298</v>
      </c>
      <c r="D2" s="108" t="s">
        <v>297</v>
      </c>
    </row>
    <row r="3" spans="1:4" ht="16.5">
      <c r="A3" s="24">
        <v>108</v>
      </c>
      <c r="B3" s="24">
        <v>20</v>
      </c>
      <c r="C3" s="24">
        <f>CEILING(A3,B3)</f>
        <v>120</v>
      </c>
      <c r="D3" s="24">
        <f>FLOOR(A3,B3)</f>
        <v>100</v>
      </c>
    </row>
    <row r="4" spans="1:4" ht="16.5">
      <c r="A4" s="24">
        <v>5.2</v>
      </c>
      <c r="B4" s="24">
        <v>0.5</v>
      </c>
      <c r="C4" s="24">
        <f>CEILING(A4,B4)</f>
        <v>5.5</v>
      </c>
      <c r="D4" s="24">
        <f>FLOOR(A4,B4)</f>
        <v>5</v>
      </c>
    </row>
    <row r="5" spans="1:4" ht="16.5">
      <c r="A5" s="24">
        <v>93</v>
      </c>
      <c r="B5" s="24">
        <v>10</v>
      </c>
      <c r="C5" s="24">
        <f>CEILING(A5,B5)</f>
        <v>100</v>
      </c>
      <c r="D5" s="24">
        <f>FLOOR(A5,B5)</f>
        <v>90</v>
      </c>
    </row>
    <row r="8" spans="1:4" ht="19.5">
      <c r="B8" s="85" t="s">
        <v>292</v>
      </c>
    </row>
    <row r="9" spans="1:4" ht="16.5">
      <c r="B9" t="s">
        <v>294</v>
      </c>
    </row>
    <row r="10" spans="1:4" ht="19.5">
      <c r="B10" s="86" t="s">
        <v>293</v>
      </c>
    </row>
    <row r="13" spans="1:4" ht="19.5">
      <c r="B13" s="105" t="s">
        <v>288</v>
      </c>
    </row>
    <row r="14" spans="1:4" ht="19.5">
      <c r="B14" s="85" t="s">
        <v>289</v>
      </c>
    </row>
    <row r="15" spans="1:4" ht="16.5">
      <c r="B15" t="s">
        <v>290</v>
      </c>
    </row>
    <row r="16" spans="1:4" ht="16.5">
      <c r="B16" s="5" t="s">
        <v>291</v>
      </c>
    </row>
  </sheetData>
  <phoneticPr fontId="3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" sqref="B1"/>
    </sheetView>
  </sheetViews>
  <sheetFormatPr defaultRowHeight="15.75"/>
  <cols>
    <col min="3" max="3" width="10.75" customWidth="1"/>
  </cols>
  <sheetData>
    <row r="1" spans="1:3" ht="16.5">
      <c r="A1" s="27" t="s">
        <v>108</v>
      </c>
      <c r="B1" s="123" t="s">
        <v>109</v>
      </c>
      <c r="C1" s="104" t="s">
        <v>110</v>
      </c>
    </row>
    <row r="2" spans="1:3" ht="16.5">
      <c r="A2" s="24">
        <v>16</v>
      </c>
      <c r="B2" s="24">
        <v>3</v>
      </c>
      <c r="C2" s="24">
        <f>MROUND(A2,B2)</f>
        <v>15</v>
      </c>
    </row>
    <row r="3" spans="1:3" ht="16.5">
      <c r="A3" s="24">
        <v>18.2</v>
      </c>
      <c r="B3" s="24">
        <v>4.5</v>
      </c>
      <c r="C3" s="24">
        <f>MROUND(A3,B3)</f>
        <v>18</v>
      </c>
    </row>
    <row r="6" spans="1:3" ht="19.5">
      <c r="B6" s="105" t="s">
        <v>285</v>
      </c>
    </row>
    <row r="7" spans="1:3" ht="19.5">
      <c r="B7" s="85" t="s">
        <v>286</v>
      </c>
    </row>
    <row r="8" spans="1:3" ht="19.5">
      <c r="B8" s="86" t="s">
        <v>287</v>
      </c>
    </row>
  </sheetData>
  <phoneticPr fontId="3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M25" sqref="M25"/>
    </sheetView>
  </sheetViews>
  <sheetFormatPr defaultRowHeight="15.75"/>
  <cols>
    <col min="2" max="2" width="16.375" customWidth="1"/>
    <col min="6" max="6" width="14.625" customWidth="1"/>
  </cols>
  <sheetData>
    <row r="1" spans="1:6" ht="33" customHeight="1">
      <c r="A1" s="27" t="s">
        <v>111</v>
      </c>
      <c r="B1" s="111" t="s">
        <v>112</v>
      </c>
      <c r="E1" s="27" t="s">
        <v>111</v>
      </c>
      <c r="F1" s="110" t="s">
        <v>113</v>
      </c>
    </row>
    <row r="2" spans="1:6" ht="16.5">
      <c r="A2" s="24">
        <v>3.7</v>
      </c>
      <c r="B2" s="24">
        <f>EVEN(A2)</f>
        <v>4</v>
      </c>
      <c r="E2" s="24">
        <v>4.2</v>
      </c>
      <c r="F2" s="24">
        <f>ODD(E2)</f>
        <v>5</v>
      </c>
    </row>
    <row r="3" spans="1:6" ht="16.5">
      <c r="A3" s="24">
        <v>14.1</v>
      </c>
      <c r="B3" s="24">
        <f>EVEN(A3)</f>
        <v>16</v>
      </c>
      <c r="E3" s="24">
        <v>14.1</v>
      </c>
      <c r="F3" s="24">
        <f>ODD(E3)</f>
        <v>15</v>
      </c>
    </row>
    <row r="4" spans="1:6" ht="16.5">
      <c r="A4" s="24">
        <v>-4.8</v>
      </c>
      <c r="B4" s="24">
        <f>EVEN(A4)</f>
        <v>-6</v>
      </c>
      <c r="E4" s="24">
        <v>-4.8</v>
      </c>
      <c r="F4" s="24">
        <f>ODD(E4)</f>
        <v>-5</v>
      </c>
    </row>
    <row r="5" spans="1:6" ht="16.5">
      <c r="A5" s="24">
        <v>-3.2</v>
      </c>
      <c r="B5" s="24">
        <f>EVEN(A5)</f>
        <v>-4</v>
      </c>
      <c r="E5" s="24">
        <v>-3.2</v>
      </c>
      <c r="F5" s="24">
        <f>ODD(E5)</f>
        <v>-5</v>
      </c>
    </row>
    <row r="8" spans="1:6" ht="19.5">
      <c r="B8" s="85" t="s">
        <v>284</v>
      </c>
      <c r="F8" s="85" t="s">
        <v>283</v>
      </c>
    </row>
  </sheetData>
  <phoneticPr fontId="3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"/>
    </sheetView>
  </sheetViews>
  <sheetFormatPr defaultRowHeight="15.75"/>
  <cols>
    <col min="1" max="1" width="6" customWidth="1"/>
    <col min="2" max="2" width="6.125" customWidth="1"/>
    <col min="3" max="3" width="16.125" bestFit="1" customWidth="1"/>
    <col min="4" max="4" width="6.625" customWidth="1"/>
  </cols>
  <sheetData>
    <row r="1" spans="1:4" ht="16.5">
      <c r="A1" s="24">
        <v>12</v>
      </c>
      <c r="B1" s="24">
        <v>42</v>
      </c>
      <c r="C1" s="24" t="s">
        <v>114</v>
      </c>
      <c r="D1" s="24">
        <f>GCD(A1,B1)</f>
        <v>6</v>
      </c>
    </row>
    <row r="2" spans="1:4" ht="16.5">
      <c r="A2" s="24">
        <v>36</v>
      </c>
      <c r="B2" s="24">
        <v>16</v>
      </c>
      <c r="C2" s="24" t="s">
        <v>114</v>
      </c>
      <c r="D2" s="24">
        <f>GCD(A2,B2)</f>
        <v>4</v>
      </c>
    </row>
    <row r="3" spans="1:4" ht="16.5">
      <c r="A3" s="24">
        <v>18.5</v>
      </c>
      <c r="B3" s="24">
        <v>42.3</v>
      </c>
      <c r="C3" s="24" t="s">
        <v>114</v>
      </c>
      <c r="D3" s="24">
        <f>GCD(A3,B3)</f>
        <v>6</v>
      </c>
    </row>
    <row r="4" spans="1:4" ht="16.5">
      <c r="A4" s="24"/>
      <c r="B4" s="24"/>
      <c r="C4" s="24"/>
      <c r="D4" s="24" t="s">
        <v>184</v>
      </c>
    </row>
    <row r="7" spans="1:4" ht="19.5">
      <c r="B7" s="85" t="s">
        <v>278</v>
      </c>
    </row>
    <row r="8" spans="1:4" ht="19.5">
      <c r="B8" s="86" t="s">
        <v>279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8" sqref="B8"/>
    </sheetView>
  </sheetViews>
  <sheetFormatPr defaultRowHeight="15.75"/>
  <cols>
    <col min="3" max="3" width="10.875" customWidth="1"/>
    <col min="4" max="4" width="12.75" customWidth="1"/>
  </cols>
  <sheetData>
    <row r="1" spans="1:4" ht="16.5">
      <c r="A1" s="24" t="s">
        <v>115</v>
      </c>
      <c r="B1" s="24" t="s">
        <v>116</v>
      </c>
      <c r="C1" s="181" t="s">
        <v>117</v>
      </c>
      <c r="D1" s="24" t="s">
        <v>118</v>
      </c>
    </row>
    <row r="2" spans="1:4" ht="16.5">
      <c r="A2" s="24">
        <v>35</v>
      </c>
      <c r="B2" s="24">
        <v>28</v>
      </c>
      <c r="C2" s="181">
        <f>GCD(A2:B2)</f>
        <v>7</v>
      </c>
      <c r="D2" s="24">
        <f>SUM(A2:B2)/GCD(A2:B2)</f>
        <v>9</v>
      </c>
    </row>
    <row r="3" spans="1:4" ht="16.5">
      <c r="A3" s="24"/>
      <c r="B3" s="24"/>
      <c r="C3" s="24" t="s">
        <v>183</v>
      </c>
      <c r="D3" s="24"/>
    </row>
    <row r="7" spans="1:4" ht="19.5">
      <c r="B7" s="85" t="s">
        <v>278</v>
      </c>
    </row>
    <row r="8" spans="1:4" ht="19.5">
      <c r="B8" s="86" t="s">
        <v>279</v>
      </c>
    </row>
    <row r="10" spans="1:4" ht="19.5">
      <c r="B10" s="87" t="s">
        <v>280</v>
      </c>
    </row>
    <row r="11" spans="1:4" ht="16.5">
      <c r="B11" s="5" t="s">
        <v>281</v>
      </c>
    </row>
    <row r="12" spans="1:4" ht="16.5">
      <c r="B12" s="5" t="s">
        <v>282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" sqref="D2"/>
    </sheetView>
  </sheetViews>
  <sheetFormatPr defaultRowHeight="15.75"/>
  <cols>
    <col min="1" max="3" width="7.75" customWidth="1"/>
    <col min="4" max="4" width="10.5" customWidth="1"/>
  </cols>
  <sheetData>
    <row r="1" spans="1:4" ht="19.5">
      <c r="A1" s="38" t="s">
        <v>179</v>
      </c>
      <c r="B1" s="38" t="s">
        <v>180</v>
      </c>
      <c r="C1" s="38" t="s">
        <v>181</v>
      </c>
      <c r="D1" s="180" t="s">
        <v>119</v>
      </c>
    </row>
    <row r="2" spans="1:4" ht="16.5">
      <c r="A2" s="24">
        <v>5</v>
      </c>
      <c r="B2" s="24">
        <v>3</v>
      </c>
      <c r="C2" s="24">
        <v>6</v>
      </c>
      <c r="D2" s="24">
        <f>LCM(A2:C2)</f>
        <v>30</v>
      </c>
    </row>
    <row r="3" spans="1:4" ht="16.5">
      <c r="A3" s="24">
        <v>12</v>
      </c>
      <c r="B3" s="24">
        <v>15</v>
      </c>
      <c r="C3" s="24">
        <v>5</v>
      </c>
      <c r="D3" s="24">
        <f>LCM(A3:C3)</f>
        <v>60</v>
      </c>
    </row>
    <row r="4" spans="1:4" ht="16.5">
      <c r="A4" s="24">
        <v>3.8</v>
      </c>
      <c r="B4" s="24">
        <v>6</v>
      </c>
      <c r="C4" s="24">
        <v>8</v>
      </c>
      <c r="D4" s="24">
        <f>LCM(A4:C4)</f>
        <v>24</v>
      </c>
    </row>
    <row r="5" spans="1:4" ht="16.5">
      <c r="A5" s="24"/>
      <c r="B5" s="24"/>
      <c r="C5" s="24" t="s">
        <v>182</v>
      </c>
      <c r="D5" s="24"/>
    </row>
    <row r="9" spans="1:4" ht="19.5">
      <c r="B9" s="85" t="s">
        <v>274</v>
      </c>
    </row>
    <row r="10" spans="1:4" ht="19.5">
      <c r="B10" s="86" t="s">
        <v>275</v>
      </c>
    </row>
  </sheetData>
  <phoneticPr fontId="3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M25" sqref="M25"/>
    </sheetView>
  </sheetViews>
  <sheetFormatPr defaultRowHeight="15.75"/>
  <cols>
    <col min="4" max="5" width="12.25" customWidth="1"/>
    <col min="6" max="6" width="11.5" customWidth="1"/>
    <col min="7" max="7" width="35.125" customWidth="1"/>
  </cols>
  <sheetData>
    <row r="1" spans="1:7" ht="19.5">
      <c r="A1" s="38" t="s">
        <v>179</v>
      </c>
      <c r="B1" s="38" t="s">
        <v>180</v>
      </c>
      <c r="C1" s="38" t="s">
        <v>181</v>
      </c>
      <c r="D1" s="24" t="s">
        <v>119</v>
      </c>
      <c r="E1" s="27" t="s">
        <v>34</v>
      </c>
    </row>
    <row r="2" spans="1:7" ht="19.5">
      <c r="A2" s="24">
        <v>15</v>
      </c>
      <c r="B2" s="24">
        <v>9</v>
      </c>
      <c r="C2" s="24">
        <v>5</v>
      </c>
      <c r="D2" s="24">
        <f>LCM(A2:C2)</f>
        <v>45</v>
      </c>
      <c r="E2" s="104">
        <f>D2+3</f>
        <v>48</v>
      </c>
      <c r="G2" s="87" t="s">
        <v>276</v>
      </c>
    </row>
    <row r="3" spans="1:7" ht="16.5">
      <c r="A3" s="24"/>
      <c r="B3" s="24"/>
      <c r="C3" s="24"/>
      <c r="D3" s="24"/>
      <c r="E3" s="24"/>
      <c r="G3" s="5" t="s">
        <v>277</v>
      </c>
    </row>
    <row r="4" spans="1:7" ht="16.5">
      <c r="A4" s="24"/>
      <c r="B4" s="24"/>
      <c r="C4" s="24"/>
      <c r="D4" s="24"/>
      <c r="E4" s="24"/>
      <c r="G4" s="5"/>
    </row>
    <row r="5" spans="1:7" ht="16.5">
      <c r="A5" s="24"/>
      <c r="B5" s="24"/>
      <c r="C5" s="24" t="s">
        <v>229</v>
      </c>
      <c r="D5" s="24" t="s">
        <v>230</v>
      </c>
      <c r="E5" t="s">
        <v>228</v>
      </c>
    </row>
    <row r="6" spans="1:7" ht="16.5">
      <c r="A6" s="27" t="s">
        <v>120</v>
      </c>
      <c r="B6" s="27" t="s">
        <v>121</v>
      </c>
      <c r="C6" s="88" t="s">
        <v>122</v>
      </c>
      <c r="D6" s="89" t="s">
        <v>12</v>
      </c>
      <c r="E6" s="88" t="s">
        <v>122</v>
      </c>
    </row>
    <row r="7" spans="1:7" ht="16.5">
      <c r="A7" s="24">
        <f>$E$2</f>
        <v>48</v>
      </c>
      <c r="B7" s="24">
        <f>A2</f>
        <v>15</v>
      </c>
      <c r="C7" s="24">
        <f>INT(A7/B7)</f>
        <v>3</v>
      </c>
      <c r="D7" s="24">
        <f>MOD(A7,B7)</f>
        <v>3</v>
      </c>
      <c r="E7">
        <f>QUOTIENT(A7,B7)</f>
        <v>3</v>
      </c>
    </row>
    <row r="8" spans="1:7" ht="16.5">
      <c r="A8" s="24">
        <f>$E$2</f>
        <v>48</v>
      </c>
      <c r="B8" s="24">
        <f>B2</f>
        <v>9</v>
      </c>
      <c r="C8" s="24">
        <f>INT(A8/B8)</f>
        <v>5</v>
      </c>
      <c r="D8" s="24">
        <f>MOD(A8,B8)</f>
        <v>3</v>
      </c>
      <c r="E8">
        <f>QUOTIENT(A8,B8)</f>
        <v>5</v>
      </c>
    </row>
    <row r="9" spans="1:7" ht="16.5">
      <c r="A9" s="24">
        <f>$E$2</f>
        <v>48</v>
      </c>
      <c r="B9" s="24">
        <f>C2</f>
        <v>5</v>
      </c>
      <c r="C9" s="24">
        <f>INT(A9/B9)</f>
        <v>9</v>
      </c>
      <c r="D9" s="24">
        <f>MOD(A9,B9)</f>
        <v>3</v>
      </c>
      <c r="E9">
        <f>QUOTIENT(A9,B9)</f>
        <v>9</v>
      </c>
    </row>
  </sheetData>
  <phoneticPr fontId="3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20" sqref="G20"/>
    </sheetView>
  </sheetViews>
  <sheetFormatPr defaultRowHeight="15.75"/>
  <cols>
    <col min="2" max="2" width="13.875" customWidth="1"/>
  </cols>
  <sheetData>
    <row r="1" spans="1:2" ht="16.5">
      <c r="A1" s="38" t="s">
        <v>123</v>
      </c>
      <c r="B1" s="27" t="s">
        <v>124</v>
      </c>
    </row>
    <row r="2" spans="1:2" ht="16.5">
      <c r="A2" s="24">
        <v>5</v>
      </c>
      <c r="B2" s="24">
        <f>FACT(A2)</f>
        <v>120</v>
      </c>
    </row>
    <row r="3" spans="1:2" ht="16.5">
      <c r="A3" s="24">
        <v>6.5</v>
      </c>
      <c r="B3" s="24">
        <f>FACT(A3)</f>
        <v>720</v>
      </c>
    </row>
    <row r="4" spans="1:2" ht="16.5">
      <c r="A4" s="24">
        <v>0</v>
      </c>
      <c r="B4" s="24">
        <f>FACT(A4)</f>
        <v>1</v>
      </c>
    </row>
    <row r="8" spans="1:2" ht="18.75">
      <c r="B8" s="85" t="s">
        <v>272</v>
      </c>
    </row>
    <row r="9" spans="1:2" ht="19.5">
      <c r="B9" s="86" t="s">
        <v>273</v>
      </c>
    </row>
    <row r="10" spans="1:2" ht="19.5">
      <c r="B10" s="86" t="s">
        <v>547</v>
      </c>
    </row>
  </sheetData>
  <phoneticPr fontId="3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"/>
  <sheetViews>
    <sheetView workbookViewId="0">
      <selection activeCell="C2" sqref="C2"/>
    </sheetView>
  </sheetViews>
  <sheetFormatPr defaultRowHeight="15.75"/>
  <cols>
    <col min="2" max="2" width="9.125" bestFit="1" customWidth="1"/>
  </cols>
  <sheetData>
    <row r="1" spans="1:5" ht="16.5">
      <c r="A1" s="27" t="s">
        <v>125</v>
      </c>
      <c r="B1" s="27" t="s">
        <v>126</v>
      </c>
      <c r="C1" s="27" t="s">
        <v>127</v>
      </c>
      <c r="E1" s="103" t="s">
        <v>269</v>
      </c>
    </row>
    <row r="2" spans="1:5" ht="16.5">
      <c r="A2" s="24">
        <v>5</v>
      </c>
      <c r="B2" s="24">
        <v>3</v>
      </c>
      <c r="C2" s="24">
        <f>FACT(A2)/FACT(A2-B2)</f>
        <v>60</v>
      </c>
      <c r="E2" s="5" t="s">
        <v>270</v>
      </c>
    </row>
    <row r="6" spans="1:5" ht="19.5">
      <c r="A6" s="87" t="s">
        <v>268</v>
      </c>
    </row>
  </sheetData>
  <phoneticPr fontId="3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5121" r:id="rId3">
          <objectPr defaultSize="0" autoPict="0" r:id="rId4">
            <anchor moveWithCells="1" sizeWithCells="1">
              <from>
                <xdr:col>1</xdr:col>
                <xdr:colOff>142875</xdr:colOff>
                <xdr:row>6</xdr:row>
                <xdr:rowOff>123825</xdr:rowOff>
              </from>
              <to>
                <xdr:col>6</xdr:col>
                <xdr:colOff>228600</xdr:colOff>
                <xdr:row>15</xdr:row>
                <xdr:rowOff>142875</xdr:rowOff>
              </to>
            </anchor>
          </objectPr>
        </oleObject>
      </mc:Choice>
      <mc:Fallback>
        <oleObject progId="Equation.3" shapeId="5121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22" sqref="D22"/>
    </sheetView>
  </sheetViews>
  <sheetFormatPr defaultRowHeight="15.75"/>
  <cols>
    <col min="1" max="2" width="9.125" customWidth="1"/>
    <col min="3" max="3" width="9.375" customWidth="1"/>
    <col min="4" max="6" width="8.625" customWidth="1"/>
    <col min="7" max="7" width="9.25" customWidth="1"/>
  </cols>
  <sheetData>
    <row r="1" spans="1:8" ht="16.5">
      <c r="A1" s="26" t="s">
        <v>19</v>
      </c>
      <c r="B1" s="26" t="s">
        <v>20</v>
      </c>
      <c r="C1" s="26" t="s">
        <v>21</v>
      </c>
      <c r="D1" s="26" t="s">
        <v>22</v>
      </c>
      <c r="E1" s="24"/>
    </row>
    <row r="2" spans="1:8" ht="16.5">
      <c r="A2" s="7">
        <v>2.2569444444444447E-3</v>
      </c>
      <c r="B2">
        <f>A2*24*60*60</f>
        <v>195</v>
      </c>
      <c r="C2" s="24">
        <f>INT(B2/6)+IF(MOD(B2,6)=0,0,1)</f>
        <v>33</v>
      </c>
      <c r="D2" s="44">
        <f>C2*0.36</f>
        <v>11.879999999999999</v>
      </c>
      <c r="E2" s="26" t="s">
        <v>23</v>
      </c>
      <c r="H2" s="1"/>
    </row>
    <row r="3" spans="1:8">
      <c r="A3" s="7">
        <v>7.083333333333333E-3</v>
      </c>
      <c r="B3">
        <f>A3*24*60*60</f>
        <v>612</v>
      </c>
      <c r="C3">
        <f>INT(B3/6)+IF(MOD(B3,6)=0,0,1)</f>
        <v>102</v>
      </c>
      <c r="D3" s="8">
        <f>C3*0.36</f>
        <v>36.72</v>
      </c>
    </row>
    <row r="4" spans="1:8">
      <c r="A4" s="7">
        <v>1.4247685185185184E-2</v>
      </c>
      <c r="B4">
        <f>A4*24*60*60</f>
        <v>1231</v>
      </c>
      <c r="C4">
        <f>INT(B4/6)+IF(MOD(B4,6)=0,0,1)</f>
        <v>206</v>
      </c>
      <c r="D4" s="8">
        <f>C4*0.36</f>
        <v>74.16</v>
      </c>
    </row>
    <row r="5" spans="1:8">
      <c r="A5" s="7">
        <v>3.6574074074074074E-3</v>
      </c>
      <c r="B5">
        <f>A5*24*60*60</f>
        <v>316</v>
      </c>
      <c r="C5">
        <f>INT(B5/6)+IF(MOD(B5,6)=0,0,1)</f>
        <v>53</v>
      </c>
      <c r="D5" s="8">
        <f>C5*0.36</f>
        <v>19.079999999999998</v>
      </c>
    </row>
    <row r="6" spans="1:8">
      <c r="A6" s="7">
        <v>4.8611111111111112E-3</v>
      </c>
      <c r="B6">
        <f>A6*24*60*60</f>
        <v>420</v>
      </c>
      <c r="C6">
        <f>INT(B6/6)+IF(MOD(B6,6)=0,0,1)</f>
        <v>70</v>
      </c>
      <c r="D6" s="8">
        <f>C6*0.36</f>
        <v>25.2</v>
      </c>
    </row>
    <row r="7" spans="1:8">
      <c r="A7" s="7"/>
      <c r="D7" s="8"/>
    </row>
    <row r="11" spans="1:8" ht="19.5">
      <c r="B11" s="86" t="s">
        <v>348</v>
      </c>
    </row>
    <row r="12" spans="1:8" ht="16.5">
      <c r="B12" s="5" t="s">
        <v>349</v>
      </c>
    </row>
    <row r="13" spans="1:8" ht="18">
      <c r="B13" s="86"/>
    </row>
    <row r="14" spans="1:8" ht="19.5">
      <c r="B14" s="86" t="s">
        <v>346</v>
      </c>
    </row>
    <row r="15" spans="1:8" ht="19.5">
      <c r="B15" s="87" t="s">
        <v>347</v>
      </c>
    </row>
  </sheetData>
  <phoneticPr fontId="3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8" sqref="A8:IV8"/>
    </sheetView>
  </sheetViews>
  <sheetFormatPr defaultRowHeight="15.75"/>
  <cols>
    <col min="2" max="2" width="9.125" bestFit="1" customWidth="1"/>
  </cols>
  <sheetData>
    <row r="1" spans="1:3" ht="16.5">
      <c r="A1" s="46" t="s">
        <v>123</v>
      </c>
      <c r="B1" s="25" t="s">
        <v>150</v>
      </c>
      <c r="C1" s="24"/>
    </row>
    <row r="2" spans="1:3" ht="16.5">
      <c r="A2" s="24">
        <v>5</v>
      </c>
      <c r="B2" s="24">
        <f>FACTDOUBLE(A2)</f>
        <v>15</v>
      </c>
      <c r="C2" s="24" t="s">
        <v>151</v>
      </c>
    </row>
    <row r="3" spans="1:3" ht="16.5">
      <c r="A3" s="24">
        <v>4.5</v>
      </c>
      <c r="B3" s="24">
        <f>FACTDOUBLE(A3)</f>
        <v>8</v>
      </c>
      <c r="C3" s="24" t="s">
        <v>152</v>
      </c>
    </row>
    <row r="4" spans="1:3" ht="16.5">
      <c r="A4" s="24">
        <v>0</v>
      </c>
      <c r="B4" s="24">
        <f>FACTDOUBLE(A4)</f>
        <v>1</v>
      </c>
      <c r="C4" s="24" t="s">
        <v>153</v>
      </c>
    </row>
    <row r="5" spans="1:3" ht="16.5">
      <c r="A5" s="24">
        <v>-2</v>
      </c>
      <c r="B5" s="24" t="e">
        <f>FACTDOUBLE(A5)</f>
        <v>#NUM!</v>
      </c>
      <c r="C5" s="24" t="s">
        <v>154</v>
      </c>
    </row>
    <row r="10" spans="1:3" ht="19.5">
      <c r="B10" s="100" t="s">
        <v>260</v>
      </c>
      <c r="C10" s="23"/>
    </row>
    <row r="11" spans="1:3" ht="19.5">
      <c r="B11" s="86" t="s">
        <v>261</v>
      </c>
      <c r="C11" s="23"/>
    </row>
    <row r="12" spans="1:3" ht="19.5">
      <c r="B12" s="86" t="s">
        <v>265</v>
      </c>
      <c r="C12" s="23"/>
    </row>
    <row r="13" spans="1:3" ht="19.5">
      <c r="B13" s="23"/>
      <c r="C13" s="101" t="s">
        <v>262</v>
      </c>
    </row>
    <row r="14" spans="1:3" ht="19.5">
      <c r="B14" s="86" t="s">
        <v>263</v>
      </c>
      <c r="C14" s="23"/>
    </row>
    <row r="15" spans="1:3" ht="19.5">
      <c r="B15" s="23"/>
      <c r="C15" s="101" t="s">
        <v>264</v>
      </c>
    </row>
    <row r="16" spans="1:3" ht="19.5">
      <c r="B16" s="102"/>
      <c r="C16" s="23"/>
    </row>
    <row r="17" spans="2:3" ht="19.5">
      <c r="B17" s="86" t="s">
        <v>266</v>
      </c>
      <c r="C17" s="23"/>
    </row>
    <row r="18" spans="2:3" ht="19.5">
      <c r="B18" s="86" t="s">
        <v>267</v>
      </c>
    </row>
    <row r="19" spans="2:3" ht="18">
      <c r="B19" s="86"/>
    </row>
  </sheetData>
  <phoneticPr fontId="3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0"/>
  <sheetViews>
    <sheetView workbookViewId="0">
      <selection activeCell="E18" sqref="E18"/>
    </sheetView>
  </sheetViews>
  <sheetFormatPr defaultRowHeight="15.75"/>
  <cols>
    <col min="1" max="1" width="11.625" customWidth="1"/>
  </cols>
  <sheetData>
    <row r="1" spans="1:5" ht="19.5">
      <c r="A1" s="24" t="s">
        <v>128</v>
      </c>
      <c r="B1" s="24" t="s">
        <v>129</v>
      </c>
      <c r="C1" s="24" t="s">
        <v>130</v>
      </c>
      <c r="E1" s="87" t="s">
        <v>271</v>
      </c>
    </row>
    <row r="2" spans="1:5" ht="16.5">
      <c r="A2" s="24">
        <v>5</v>
      </c>
      <c r="B2" s="24">
        <v>2</v>
      </c>
      <c r="C2" s="24">
        <f>COMBIN(A2,B2)</f>
        <v>10</v>
      </c>
    </row>
    <row r="10" spans="1:5" ht="18.75">
      <c r="A10" s="85" t="s">
        <v>256</v>
      </c>
    </row>
    <row r="12" spans="1:5" ht="19.5">
      <c r="B12" s="86" t="s">
        <v>257</v>
      </c>
    </row>
    <row r="13" spans="1:5" ht="16.5">
      <c r="B13" s="5" t="s">
        <v>258</v>
      </c>
    </row>
    <row r="14" spans="1:5" ht="16.5">
      <c r="B14" s="5" t="s">
        <v>259</v>
      </c>
    </row>
    <row r="18" spans="1:3" ht="16.5">
      <c r="A18" s="179" t="s">
        <v>546</v>
      </c>
    </row>
    <row r="19" spans="1:3" ht="16.5">
      <c r="A19" s="24" t="s">
        <v>128</v>
      </c>
      <c r="B19" s="24" t="s">
        <v>129</v>
      </c>
      <c r="C19" s="24" t="s">
        <v>130</v>
      </c>
    </row>
    <row r="20" spans="1:3" ht="16.5">
      <c r="A20" s="24">
        <v>5</v>
      </c>
      <c r="B20" s="24">
        <v>2</v>
      </c>
      <c r="C20" s="24"/>
    </row>
  </sheetData>
  <phoneticPr fontId="3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4097" r:id="rId3">
          <objectPr defaultSize="0" autoPict="0" r:id="rId4">
            <anchor moveWithCells="1" sizeWithCells="1">
              <from>
                <xdr:col>3</xdr:col>
                <xdr:colOff>676275</xdr:colOff>
                <xdr:row>1</xdr:row>
                <xdr:rowOff>38100</xdr:rowOff>
              </from>
              <to>
                <xdr:col>8</xdr:col>
                <xdr:colOff>447675</xdr:colOff>
                <xdr:row>8</xdr:row>
                <xdr:rowOff>57150</xdr:rowOff>
              </to>
            </anchor>
          </objectPr>
        </oleObject>
      </mc:Choice>
      <mc:Fallback>
        <oleObject progId="Equation.3" shapeId="4097" r:id="rId3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2" sqref="B2"/>
    </sheetView>
  </sheetViews>
  <sheetFormatPr defaultRowHeight="15.75"/>
  <cols>
    <col min="1" max="1" width="12.25" customWidth="1"/>
    <col min="2" max="2" width="12.75" customWidth="1"/>
    <col min="3" max="3" width="10.625" customWidth="1"/>
    <col min="7" max="7" width="12" customWidth="1"/>
    <col min="10" max="10" width="10.125" customWidth="1"/>
  </cols>
  <sheetData>
    <row r="1" spans="1:12" ht="16.5">
      <c r="A1" s="25" t="s">
        <v>131</v>
      </c>
      <c r="B1" s="25" t="s">
        <v>132</v>
      </c>
      <c r="C1" s="120" t="s">
        <v>130</v>
      </c>
      <c r="D1" s="26" t="s">
        <v>133</v>
      </c>
      <c r="E1" s="25" t="s">
        <v>134</v>
      </c>
      <c r="G1" s="179" t="s">
        <v>545</v>
      </c>
      <c r="H1" s="25" t="s">
        <v>131</v>
      </c>
      <c r="I1" s="25" t="s">
        <v>132</v>
      </c>
      <c r="J1" s="25" t="s">
        <v>130</v>
      </c>
      <c r="K1" s="26" t="s">
        <v>133</v>
      </c>
      <c r="L1" s="25" t="s">
        <v>134</v>
      </c>
    </row>
    <row r="2" spans="1:12" ht="16.5">
      <c r="A2" s="24">
        <v>10</v>
      </c>
      <c r="B2" s="24">
        <v>6</v>
      </c>
      <c r="C2" s="24">
        <f>COMBIN(A2,B2)</f>
        <v>209.99999999999997</v>
      </c>
      <c r="D2" s="24">
        <v>50</v>
      </c>
      <c r="E2" s="49">
        <f>C2*D2</f>
        <v>10499.999999999998</v>
      </c>
      <c r="H2" s="24">
        <v>10</v>
      </c>
      <c r="I2" s="24">
        <v>6</v>
      </c>
      <c r="J2" s="24"/>
      <c r="K2" s="24">
        <v>50</v>
      </c>
      <c r="L2" s="24"/>
    </row>
    <row r="3" spans="1:12" ht="16.5">
      <c r="A3" s="24">
        <v>11</v>
      </c>
      <c r="B3" s="24">
        <v>6</v>
      </c>
      <c r="C3" s="24">
        <f t="shared" ref="C3:C10" si="0">COMBIN(A3,B3)</f>
        <v>461.99999999999994</v>
      </c>
      <c r="D3" s="24">
        <v>50</v>
      </c>
      <c r="E3" s="49">
        <f t="shared" ref="E3:E10" si="1">C3*D3</f>
        <v>23099.999999999996</v>
      </c>
      <c r="H3" s="24">
        <v>11</v>
      </c>
      <c r="I3" s="24">
        <v>6</v>
      </c>
      <c r="J3" s="24"/>
      <c r="K3" s="24">
        <v>50</v>
      </c>
      <c r="L3" s="24"/>
    </row>
    <row r="4" spans="1:12" ht="16.5">
      <c r="A4" s="24">
        <v>12</v>
      </c>
      <c r="B4" s="24">
        <v>6</v>
      </c>
      <c r="C4" s="24">
        <f t="shared" si="0"/>
        <v>923.99999999999977</v>
      </c>
      <c r="D4" s="24">
        <v>50</v>
      </c>
      <c r="E4" s="49">
        <f t="shared" si="1"/>
        <v>46199.999999999985</v>
      </c>
      <c r="H4" s="24">
        <v>12</v>
      </c>
      <c r="I4" s="24">
        <v>6</v>
      </c>
      <c r="J4" s="24"/>
      <c r="K4" s="24">
        <v>50</v>
      </c>
      <c r="L4" s="24"/>
    </row>
    <row r="5" spans="1:12" ht="16.5">
      <c r="A5" s="24">
        <v>13</v>
      </c>
      <c r="B5" s="24">
        <v>6</v>
      </c>
      <c r="C5" s="24">
        <f>COMBIN(A5,B5)</f>
        <v>1716</v>
      </c>
      <c r="D5" s="24">
        <v>50</v>
      </c>
      <c r="E5" s="49">
        <f t="shared" si="1"/>
        <v>85800</v>
      </c>
      <c r="H5" s="24">
        <v>13</v>
      </c>
      <c r="I5" s="24">
        <v>6</v>
      </c>
      <c r="J5" s="24"/>
      <c r="K5" s="24">
        <v>50</v>
      </c>
      <c r="L5" s="24"/>
    </row>
    <row r="6" spans="1:12" ht="16.5">
      <c r="A6" s="24">
        <v>14</v>
      </c>
      <c r="B6" s="24">
        <v>6</v>
      </c>
      <c r="C6" s="24">
        <f t="shared" si="0"/>
        <v>3002.9999999999995</v>
      </c>
      <c r="D6" s="24">
        <v>50</v>
      </c>
      <c r="E6" s="49">
        <f t="shared" si="1"/>
        <v>150149.99999999997</v>
      </c>
      <c r="H6" s="24">
        <v>14</v>
      </c>
      <c r="I6" s="24">
        <v>6</v>
      </c>
      <c r="J6" s="24"/>
      <c r="K6" s="24">
        <v>50</v>
      </c>
      <c r="L6" s="24"/>
    </row>
    <row r="7" spans="1:12" ht="16.5">
      <c r="A7" s="24">
        <v>15</v>
      </c>
      <c r="B7" s="24">
        <v>6</v>
      </c>
      <c r="C7" s="24">
        <f t="shared" si="0"/>
        <v>5005</v>
      </c>
      <c r="D7" s="24">
        <v>50</v>
      </c>
      <c r="E7" s="49">
        <f t="shared" si="1"/>
        <v>250250</v>
      </c>
      <c r="H7" s="24">
        <v>15</v>
      </c>
      <c r="I7" s="24">
        <v>6</v>
      </c>
      <c r="J7" s="24"/>
      <c r="K7" s="24">
        <v>50</v>
      </c>
      <c r="L7" s="24"/>
    </row>
    <row r="8" spans="1:12" ht="16.5">
      <c r="A8" s="24">
        <v>16</v>
      </c>
      <c r="B8" s="24">
        <v>6</v>
      </c>
      <c r="C8" s="24">
        <f t="shared" si="0"/>
        <v>8008</v>
      </c>
      <c r="D8" s="24">
        <v>50</v>
      </c>
      <c r="E8" s="49">
        <f t="shared" si="1"/>
        <v>400400</v>
      </c>
      <c r="H8" s="24">
        <v>16</v>
      </c>
      <c r="I8" s="24">
        <v>6</v>
      </c>
      <c r="J8" s="24"/>
      <c r="K8" s="24">
        <v>50</v>
      </c>
      <c r="L8" s="24"/>
    </row>
    <row r="9" spans="1:12" ht="16.5">
      <c r="A9" s="24">
        <v>17</v>
      </c>
      <c r="B9" s="24">
        <v>6</v>
      </c>
      <c r="C9" s="24">
        <f t="shared" si="0"/>
        <v>12376</v>
      </c>
      <c r="D9" s="24">
        <v>50</v>
      </c>
      <c r="E9" s="49">
        <f t="shared" si="1"/>
        <v>618800</v>
      </c>
      <c r="H9" s="24">
        <v>17</v>
      </c>
      <c r="I9" s="24">
        <v>6</v>
      </c>
      <c r="J9" s="24"/>
      <c r="K9" s="24">
        <v>50</v>
      </c>
      <c r="L9" s="24"/>
    </row>
    <row r="10" spans="1:12" ht="16.5">
      <c r="A10" s="24">
        <v>18</v>
      </c>
      <c r="B10" s="24">
        <v>6</v>
      </c>
      <c r="C10" s="24">
        <f t="shared" si="0"/>
        <v>18564.000000000004</v>
      </c>
      <c r="D10" s="24">
        <v>50</v>
      </c>
      <c r="E10" s="49">
        <f t="shared" si="1"/>
        <v>928200.00000000023</v>
      </c>
      <c r="H10" s="24">
        <v>18</v>
      </c>
      <c r="I10" s="24">
        <v>6</v>
      </c>
      <c r="J10" s="24"/>
      <c r="K10" s="24">
        <v>50</v>
      </c>
      <c r="L10" s="24"/>
    </row>
    <row r="14" spans="1:12" ht="19.5">
      <c r="B14" s="86" t="s">
        <v>254</v>
      </c>
    </row>
    <row r="16" spans="1:12" ht="19.5">
      <c r="B16" s="86" t="s">
        <v>255</v>
      </c>
    </row>
  </sheetData>
  <phoneticPr fontId="3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"/>
    </sheetView>
  </sheetViews>
  <sheetFormatPr defaultRowHeight="15.75"/>
  <cols>
    <col min="5" max="5" width="13.125" customWidth="1"/>
  </cols>
  <sheetData>
    <row r="1" spans="1:7" ht="16.5">
      <c r="A1" s="24" t="s">
        <v>135</v>
      </c>
      <c r="B1" s="24" t="s">
        <v>136</v>
      </c>
      <c r="E1" s="179" t="s">
        <v>544</v>
      </c>
      <c r="F1" s="24" t="s">
        <v>135</v>
      </c>
      <c r="G1" s="24" t="s">
        <v>136</v>
      </c>
    </row>
    <row r="2" spans="1:7" ht="16.5">
      <c r="A2" s="24">
        <v>4</v>
      </c>
      <c r="B2" s="24" t="str">
        <f t="shared" ref="B2:B7" si="0">ROMAN(A2)</f>
        <v>IV</v>
      </c>
      <c r="F2" s="24">
        <v>4</v>
      </c>
      <c r="G2" s="24"/>
    </row>
    <row r="3" spans="1:7" ht="16.5">
      <c r="A3" s="24">
        <v>6</v>
      </c>
      <c r="B3" s="24" t="str">
        <f t="shared" si="0"/>
        <v>VI</v>
      </c>
      <c r="F3" s="24">
        <v>6</v>
      </c>
      <c r="G3" s="24"/>
    </row>
    <row r="4" spans="1:7" ht="16.5">
      <c r="A4" s="24">
        <v>10</v>
      </c>
      <c r="B4" s="24" t="str">
        <f t="shared" si="0"/>
        <v>X</v>
      </c>
      <c r="F4" s="24">
        <v>10</v>
      </c>
      <c r="G4" s="24"/>
    </row>
    <row r="5" spans="1:7" ht="16.5">
      <c r="A5" s="24">
        <v>55</v>
      </c>
      <c r="B5" s="24" t="str">
        <f t="shared" si="0"/>
        <v>LV</v>
      </c>
      <c r="F5" s="24">
        <v>55</v>
      </c>
      <c r="G5" s="24"/>
    </row>
    <row r="6" spans="1:7" ht="16.5">
      <c r="A6" s="24">
        <v>100</v>
      </c>
      <c r="B6" s="24" t="str">
        <f t="shared" si="0"/>
        <v>C</v>
      </c>
      <c r="F6" s="24">
        <v>100</v>
      </c>
      <c r="G6" s="24"/>
    </row>
    <row r="7" spans="1:7" ht="16.5">
      <c r="A7" s="24">
        <v>163</v>
      </c>
      <c r="B7" s="24" t="str">
        <f t="shared" si="0"/>
        <v>CLXIII</v>
      </c>
      <c r="F7" s="24">
        <v>163</v>
      </c>
      <c r="G7" s="24"/>
    </row>
  </sheetData>
  <phoneticPr fontId="3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workbookViewId="0">
      <selection activeCell="A17" sqref="A17:IV18"/>
    </sheetView>
  </sheetViews>
  <sheetFormatPr defaultRowHeight="15.75"/>
  <sheetData>
    <row r="1" spans="1:4" ht="16.5">
      <c r="A1" s="24" t="s">
        <v>68</v>
      </c>
      <c r="B1" s="24" t="s">
        <v>137</v>
      </c>
      <c r="C1" s="24"/>
      <c r="D1" s="24"/>
    </row>
    <row r="2" spans="1:4" ht="16.5">
      <c r="A2" s="24">
        <v>0</v>
      </c>
      <c r="B2" s="48">
        <f>EXP(A2)</f>
        <v>1</v>
      </c>
      <c r="C2" s="24" t="s">
        <v>176</v>
      </c>
      <c r="D2" s="24"/>
    </row>
    <row r="3" spans="1:4" ht="16.5">
      <c r="A3" s="24">
        <v>1</v>
      </c>
      <c r="B3" s="48">
        <f>EXP(A3)</f>
        <v>2.7182818284590451</v>
      </c>
      <c r="C3" s="24" t="s">
        <v>177</v>
      </c>
      <c r="D3" s="24"/>
    </row>
    <row r="4" spans="1:4" ht="16.5">
      <c r="A4" s="24">
        <v>2</v>
      </c>
      <c r="B4" s="48">
        <f>EXP(A4)</f>
        <v>7.3890560989306504</v>
      </c>
      <c r="C4" s="24" t="s">
        <v>178</v>
      </c>
      <c r="D4" s="24"/>
    </row>
    <row r="5" spans="1:4" ht="16.5">
      <c r="A5" s="24"/>
      <c r="B5" s="24"/>
      <c r="C5" s="24"/>
      <c r="D5" s="24"/>
    </row>
    <row r="6" spans="1:4" ht="16.5">
      <c r="A6" s="24"/>
      <c r="B6" s="24"/>
      <c r="C6" s="24"/>
      <c r="D6" s="24"/>
    </row>
    <row r="7" spans="1:4" ht="22.5">
      <c r="A7" s="27" t="s">
        <v>67</v>
      </c>
      <c r="B7" s="27" t="s">
        <v>138</v>
      </c>
      <c r="C7" s="27" t="s">
        <v>139</v>
      </c>
      <c r="D7" s="28" t="s">
        <v>155</v>
      </c>
    </row>
    <row r="8" spans="1:4" ht="16.5">
      <c r="A8" s="24">
        <v>0</v>
      </c>
      <c r="B8" s="44">
        <f>EXP(A8)</f>
        <v>1</v>
      </c>
      <c r="C8" s="44">
        <f>0.9794*EXP(1.0143*A8)</f>
        <v>0.97940000000000005</v>
      </c>
      <c r="D8" s="24"/>
    </row>
    <row r="9" spans="1:4" ht="16.5">
      <c r="A9" s="24">
        <v>1</v>
      </c>
      <c r="B9" s="44">
        <v>2.5</v>
      </c>
      <c r="C9" s="44">
        <f t="shared" ref="C9:C14" si="0">0.9794*EXP(1.0143*A9)</f>
        <v>2.7006294089954155</v>
      </c>
      <c r="D9" s="24"/>
    </row>
    <row r="10" spans="1:4" ht="16.5">
      <c r="A10" s="24">
        <v>2</v>
      </c>
      <c r="B10" s="44">
        <v>7.6</v>
      </c>
      <c r="C10" s="44">
        <f t="shared" si="0"/>
        <v>7.4468033538196092</v>
      </c>
      <c r="D10" s="24"/>
    </row>
    <row r="11" spans="1:4" ht="16.5">
      <c r="A11" s="24">
        <v>3</v>
      </c>
      <c r="B11" s="44">
        <v>24</v>
      </c>
      <c r="C11" s="44">
        <f t="shared" si="0"/>
        <v>20.534057729559859</v>
      </c>
      <c r="D11" s="24"/>
    </row>
    <row r="12" spans="1:4" ht="16.5">
      <c r="A12" s="24">
        <v>4</v>
      </c>
      <c r="B12" s="44">
        <v>50</v>
      </c>
      <c r="C12" s="44">
        <f t="shared" si="0"/>
        <v>56.621278528138632</v>
      </c>
      <c r="D12" s="24"/>
    </row>
    <row r="13" spans="1:4" ht="16.5">
      <c r="A13" s="24">
        <v>5</v>
      </c>
      <c r="B13" s="44">
        <v>150</v>
      </c>
      <c r="C13" s="44">
        <f t="shared" si="0"/>
        <v>156.1293546743025</v>
      </c>
      <c r="D13" s="24"/>
    </row>
    <row r="14" spans="1:4" ht="16.5">
      <c r="A14" s="24">
        <v>6</v>
      </c>
      <c r="B14" s="44">
        <v>450</v>
      </c>
      <c r="C14" s="44">
        <f t="shared" si="0"/>
        <v>430.51615973136302</v>
      </c>
      <c r="D14" s="24"/>
    </row>
    <row r="19" spans="1:2" ht="16.5">
      <c r="A19" s="5" t="s">
        <v>252</v>
      </c>
    </row>
    <row r="20" spans="1:2" ht="19.5">
      <c r="B20" s="85" t="s">
        <v>251</v>
      </c>
    </row>
    <row r="21" spans="1:2" ht="19.5">
      <c r="B21" s="87" t="s">
        <v>253</v>
      </c>
    </row>
  </sheetData>
  <phoneticPr fontId="3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2050" r:id="rId3">
          <objectPr defaultSize="0" autoPict="0" r:id="rId4">
            <anchor moveWithCells="1" sizeWithCells="1">
              <from>
                <xdr:col>7</xdr:col>
                <xdr:colOff>38100</xdr:colOff>
                <xdr:row>1</xdr:row>
                <xdr:rowOff>66675</xdr:rowOff>
              </from>
              <to>
                <xdr:col>13</xdr:col>
                <xdr:colOff>247650</xdr:colOff>
                <xdr:row>5</xdr:row>
                <xdr:rowOff>19050</xdr:rowOff>
              </to>
            </anchor>
          </objectPr>
        </oleObject>
      </mc:Choice>
      <mc:Fallback>
        <oleObject progId="Equation.3" shapeId="2050" r:id="rId3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2" sqref="B12"/>
    </sheetView>
  </sheetViews>
  <sheetFormatPr defaultRowHeight="15.75"/>
  <sheetData>
    <row r="1" spans="1:3" ht="16.5">
      <c r="A1" s="27" t="s">
        <v>111</v>
      </c>
      <c r="B1" s="27" t="s">
        <v>171</v>
      </c>
      <c r="C1" s="24"/>
    </row>
    <row r="2" spans="1:3" ht="16.5">
      <c r="A2" s="24">
        <v>1</v>
      </c>
      <c r="B2" s="48">
        <f>LN(A2)</f>
        <v>0</v>
      </c>
      <c r="C2" s="24" t="s">
        <v>172</v>
      </c>
    </row>
    <row r="3" spans="1:3" ht="16.5">
      <c r="A3" s="24">
        <v>2.7182818279999998</v>
      </c>
      <c r="B3" s="48">
        <f>LN(A3)</f>
        <v>0.99999999983112664</v>
      </c>
      <c r="C3" s="24" t="s">
        <v>173</v>
      </c>
    </row>
    <row r="4" spans="1:3" ht="16.5">
      <c r="A4" s="24">
        <f>EXP(4)</f>
        <v>54.598150033144236</v>
      </c>
      <c r="B4" s="48">
        <f>LN(EXP(4))</f>
        <v>4</v>
      </c>
      <c r="C4" s="24" t="s">
        <v>174</v>
      </c>
    </row>
    <row r="5" spans="1:3" ht="16.5">
      <c r="A5" s="24" t="s">
        <v>175</v>
      </c>
      <c r="B5" s="24"/>
      <c r="C5" s="24"/>
    </row>
    <row r="9" spans="1:3" ht="16.5">
      <c r="A9" s="5" t="s">
        <v>249</v>
      </c>
    </row>
    <row r="10" spans="1:3" ht="19.5">
      <c r="B10" s="85" t="s">
        <v>247</v>
      </c>
    </row>
    <row r="11" spans="1:3" ht="19.5">
      <c r="B11" s="87" t="s">
        <v>250</v>
      </c>
    </row>
    <row r="12" spans="1:3" ht="16.5">
      <c r="B12" s="5" t="s">
        <v>543</v>
      </c>
    </row>
  </sheetData>
  <phoneticPr fontId="3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7" sqref="B7:B8"/>
    </sheetView>
  </sheetViews>
  <sheetFormatPr defaultRowHeight="15.75"/>
  <sheetData>
    <row r="1" spans="1:4" ht="16.5">
      <c r="A1" s="25" t="s">
        <v>111</v>
      </c>
      <c r="B1" s="25" t="s">
        <v>140</v>
      </c>
      <c r="C1" s="46" t="s">
        <v>141</v>
      </c>
      <c r="D1" s="24"/>
    </row>
    <row r="2" spans="1:4" ht="16.5">
      <c r="A2" s="24">
        <v>64</v>
      </c>
      <c r="B2" s="24">
        <v>4</v>
      </c>
      <c r="C2" s="48">
        <f>LOG(A2,B2)</f>
        <v>3</v>
      </c>
      <c r="D2" s="24" t="s">
        <v>169</v>
      </c>
    </row>
    <row r="3" spans="1:4" ht="16.5">
      <c r="A3" s="24">
        <v>100</v>
      </c>
      <c r="B3" s="24"/>
      <c r="C3" s="48">
        <f>LOG(A3)</f>
        <v>2</v>
      </c>
      <c r="D3" s="24" t="s">
        <v>170</v>
      </c>
    </row>
    <row r="6" spans="1:4" ht="16.5">
      <c r="A6" s="5" t="s">
        <v>248</v>
      </c>
    </row>
    <row r="7" spans="1:4" ht="19.5">
      <c r="B7" s="85" t="s">
        <v>243</v>
      </c>
    </row>
    <row r="8" spans="1:4" ht="19.5">
      <c r="B8" s="87" t="s">
        <v>244</v>
      </c>
    </row>
  </sheetData>
  <phoneticPr fontId="3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" sqref="D2:D3"/>
    </sheetView>
  </sheetViews>
  <sheetFormatPr defaultRowHeight="15.75"/>
  <sheetData>
    <row r="1" spans="1:4" ht="16.5">
      <c r="A1" s="27" t="s">
        <v>111</v>
      </c>
      <c r="B1" s="38" t="s">
        <v>141</v>
      </c>
    </row>
    <row r="2" spans="1:4" ht="19.5">
      <c r="A2" s="24">
        <v>10</v>
      </c>
      <c r="B2" s="24">
        <f t="shared" ref="B2:B7" si="0">LOG10(A2)</f>
        <v>1</v>
      </c>
      <c r="D2" s="85" t="s">
        <v>246</v>
      </c>
    </row>
    <row r="3" spans="1:4" ht="19.5">
      <c r="A3" s="24">
        <v>100</v>
      </c>
      <c r="B3" s="24">
        <f t="shared" si="0"/>
        <v>2</v>
      </c>
      <c r="D3" s="87" t="s">
        <v>245</v>
      </c>
    </row>
    <row r="4" spans="1:4" ht="16.5">
      <c r="A4" s="24">
        <v>1000</v>
      </c>
      <c r="B4" s="24">
        <f t="shared" si="0"/>
        <v>3</v>
      </c>
    </row>
    <row r="5" spans="1:4" ht="16.5">
      <c r="A5" s="24">
        <v>0.1</v>
      </c>
      <c r="B5" s="24">
        <f t="shared" si="0"/>
        <v>-1</v>
      </c>
    </row>
    <row r="6" spans="1:4" ht="16.5">
      <c r="A6" s="24">
        <v>0.01</v>
      </c>
      <c r="B6" s="24">
        <f t="shared" si="0"/>
        <v>-2</v>
      </c>
    </row>
    <row r="7" spans="1:4" ht="16.5">
      <c r="A7" s="24">
        <v>1E-3</v>
      </c>
      <c r="B7" s="24">
        <f t="shared" si="0"/>
        <v>-3</v>
      </c>
    </row>
  </sheetData>
  <phoneticPr fontId="3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5.75"/>
  <cols>
    <col min="5" max="5" width="9.25" bestFit="1" customWidth="1"/>
  </cols>
  <sheetData>
    <row r="1" spans="1:5" ht="16.5">
      <c r="A1" s="25" t="s">
        <v>142</v>
      </c>
      <c r="B1" s="25" t="s">
        <v>145</v>
      </c>
      <c r="C1" s="178" t="s">
        <v>143</v>
      </c>
      <c r="D1" s="178" t="s">
        <v>146</v>
      </c>
      <c r="E1" s="178" t="s">
        <v>144</v>
      </c>
    </row>
    <row r="2" spans="1:5" ht="16.5">
      <c r="A2" s="24">
        <v>0</v>
      </c>
      <c r="B2" s="24">
        <f t="shared" ref="B2:B7" si="0">A2*PI()/180</f>
        <v>0</v>
      </c>
      <c r="C2" s="42">
        <f t="shared" ref="C2:C7" si="1">SIN(B2)</f>
        <v>0</v>
      </c>
      <c r="D2" s="47">
        <f t="shared" ref="D2:D7" si="2">COS(B2)</f>
        <v>1</v>
      </c>
      <c r="E2" s="42">
        <f t="shared" ref="E2:E7" si="3">TAN(B2)</f>
        <v>0</v>
      </c>
    </row>
    <row r="3" spans="1:5" ht="16.5">
      <c r="A3" s="24">
        <v>15</v>
      </c>
      <c r="B3" s="24">
        <f t="shared" si="0"/>
        <v>0.26179938779914941</v>
      </c>
      <c r="C3" s="42">
        <f t="shared" si="1"/>
        <v>0.25881904510252074</v>
      </c>
      <c r="D3" s="47">
        <f t="shared" si="2"/>
        <v>0.96592582628906831</v>
      </c>
      <c r="E3" s="42">
        <f t="shared" si="3"/>
        <v>0.2679491924311227</v>
      </c>
    </row>
    <row r="4" spans="1:5" ht="16.5">
      <c r="A4" s="24">
        <v>30</v>
      </c>
      <c r="B4" s="24">
        <f t="shared" si="0"/>
        <v>0.52359877559829882</v>
      </c>
      <c r="C4" s="42">
        <f t="shared" si="1"/>
        <v>0.49999999999999994</v>
      </c>
      <c r="D4" s="47">
        <f t="shared" si="2"/>
        <v>0.86602540378443871</v>
      </c>
      <c r="E4" s="42">
        <f t="shared" si="3"/>
        <v>0.57735026918962573</v>
      </c>
    </row>
    <row r="5" spans="1:5" ht="16.5">
      <c r="A5" s="24">
        <v>45</v>
      </c>
      <c r="B5" s="24">
        <f t="shared" si="0"/>
        <v>0.78539816339744828</v>
      </c>
      <c r="C5" s="42">
        <f t="shared" si="1"/>
        <v>0.70710678118654746</v>
      </c>
      <c r="D5" s="47">
        <f t="shared" si="2"/>
        <v>0.70710678118654757</v>
      </c>
      <c r="E5" s="42">
        <f t="shared" si="3"/>
        <v>0.99999999999999989</v>
      </c>
    </row>
    <row r="6" spans="1:5" ht="16.5">
      <c r="A6" s="24">
        <v>60</v>
      </c>
      <c r="B6" s="24">
        <f t="shared" si="0"/>
        <v>1.0471975511965976</v>
      </c>
      <c r="C6" s="42">
        <f t="shared" si="1"/>
        <v>0.8660254037844386</v>
      </c>
      <c r="D6" s="47">
        <f t="shared" si="2"/>
        <v>0.50000000000000011</v>
      </c>
      <c r="E6" s="42">
        <f t="shared" si="3"/>
        <v>1.7320508075688767</v>
      </c>
    </row>
    <row r="7" spans="1:5" ht="16.5">
      <c r="A7" s="24">
        <v>90</v>
      </c>
      <c r="B7" s="24">
        <f t="shared" si="0"/>
        <v>1.5707963267948966</v>
      </c>
      <c r="C7" s="42">
        <f t="shared" si="1"/>
        <v>1</v>
      </c>
      <c r="D7" s="47">
        <f t="shared" si="2"/>
        <v>6.1257422745431001E-17</v>
      </c>
      <c r="E7" s="43">
        <f t="shared" si="3"/>
        <v>1.6324552277619072E+16</v>
      </c>
    </row>
    <row r="11" spans="1:5" ht="18.75">
      <c r="A11" s="85" t="s">
        <v>240</v>
      </c>
    </row>
    <row r="12" spans="1:5" ht="18.75">
      <c r="A12" s="85" t="s">
        <v>241</v>
      </c>
    </row>
    <row r="13" spans="1:5" ht="18.75">
      <c r="A13" s="85" t="s">
        <v>242</v>
      </c>
    </row>
    <row r="14" spans="1:5" ht="19.5">
      <c r="A14" s="87" t="s">
        <v>239</v>
      </c>
    </row>
  </sheetData>
  <phoneticPr fontId="3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0" sqref="B10"/>
    </sheetView>
  </sheetViews>
  <sheetFormatPr defaultRowHeight="15.75"/>
  <cols>
    <col min="1" max="1" width="9.25" bestFit="1" customWidth="1"/>
    <col min="2" max="2" width="7" bestFit="1" customWidth="1"/>
    <col min="3" max="3" width="6.375" customWidth="1"/>
    <col min="4" max="4" width="6.25" customWidth="1"/>
    <col min="5" max="6" width="7" bestFit="1" customWidth="1"/>
    <col min="7" max="7" width="6.75" customWidth="1"/>
    <col min="9" max="9" width="9" style="97"/>
  </cols>
  <sheetData>
    <row r="1" spans="1:9" ht="16.5">
      <c r="A1" s="46" t="s">
        <v>82</v>
      </c>
      <c r="B1" s="177" t="s">
        <v>147</v>
      </c>
      <c r="C1" s="25" t="s">
        <v>142</v>
      </c>
      <c r="D1" s="38"/>
      <c r="E1" s="46" t="s">
        <v>82</v>
      </c>
      <c r="F1" s="177" t="s">
        <v>148</v>
      </c>
      <c r="G1" s="25" t="s">
        <v>142</v>
      </c>
    </row>
    <row r="2" spans="1:9" ht="16.5">
      <c r="A2" s="39">
        <v>0</v>
      </c>
      <c r="B2" s="40">
        <f>ASIN(A2)</f>
        <v>0</v>
      </c>
      <c r="C2" s="41">
        <f>B2*180/PI()</f>
        <v>0</v>
      </c>
      <c r="D2" s="42"/>
      <c r="E2" s="39">
        <v>0</v>
      </c>
      <c r="F2" s="40">
        <f>ACOS(E2)</f>
        <v>1.5707963267948966</v>
      </c>
      <c r="G2" s="41">
        <f>F2*180/PI()</f>
        <v>90</v>
      </c>
      <c r="I2" s="98" t="s">
        <v>235</v>
      </c>
    </row>
    <row r="3" spans="1:9" ht="16.5">
      <c r="A3" s="39">
        <v>0.25900000000000001</v>
      </c>
      <c r="B3" s="40">
        <f t="shared" ref="B3:B8" si="0">ASIN(A3)</f>
        <v>0.26198673079749396</v>
      </c>
      <c r="C3" s="41">
        <f t="shared" ref="C3:C8" si="1">B3*180/PI()</f>
        <v>15.010733963126468</v>
      </c>
      <c r="D3" s="42"/>
      <c r="E3" s="39">
        <v>0.25900000000000001</v>
      </c>
      <c r="F3" s="40">
        <f t="shared" ref="F3:F8" si="2">ACOS(E3)</f>
        <v>1.3088095959974027</v>
      </c>
      <c r="G3" s="41">
        <f t="shared" ref="G3:G8" si="3">F3*180/PI()</f>
        <v>74.989266036873531</v>
      </c>
      <c r="I3" s="98" t="s">
        <v>236</v>
      </c>
    </row>
    <row r="4" spans="1:9" ht="16.5">
      <c r="A4" s="39">
        <v>0.5</v>
      </c>
      <c r="B4" s="40">
        <f t="shared" si="0"/>
        <v>0.52359877559829893</v>
      </c>
      <c r="C4" s="41">
        <f t="shared" si="1"/>
        <v>30.000000000000004</v>
      </c>
      <c r="D4" s="42"/>
      <c r="E4" s="39">
        <v>0.5</v>
      </c>
      <c r="F4" s="40">
        <f t="shared" si="2"/>
        <v>1.0471975511965976</v>
      </c>
      <c r="G4" s="41">
        <f t="shared" si="3"/>
        <v>59.999999999999993</v>
      </c>
      <c r="I4" s="98" t="s">
        <v>237</v>
      </c>
    </row>
    <row r="5" spans="1:9" ht="16.5">
      <c r="A5" s="39">
        <v>0.70699999999999996</v>
      </c>
      <c r="B5" s="40">
        <f t="shared" si="0"/>
        <v>0.78524716339515288</v>
      </c>
      <c r="C5" s="41">
        <f t="shared" si="1"/>
        <v>44.991348337162009</v>
      </c>
      <c r="D5" s="42"/>
      <c r="E5" s="39">
        <v>0.70699999999999996</v>
      </c>
      <c r="F5" s="40">
        <f t="shared" si="2"/>
        <v>0.78554916339974368</v>
      </c>
      <c r="G5" s="41">
        <f t="shared" si="3"/>
        <v>45.008651662837998</v>
      </c>
      <c r="I5" s="99" t="s">
        <v>238</v>
      </c>
    </row>
    <row r="6" spans="1:9" ht="16.5">
      <c r="A6" s="39">
        <v>0.86599999999999999</v>
      </c>
      <c r="B6" s="40">
        <f t="shared" si="0"/>
        <v>1.0471467458630677</v>
      </c>
      <c r="C6" s="41">
        <f t="shared" si="1"/>
        <v>59.997089068811974</v>
      </c>
      <c r="D6" s="42"/>
      <c r="E6" s="39">
        <v>0.86599999999999999</v>
      </c>
      <c r="F6" s="40">
        <f t="shared" si="2"/>
        <v>0.5236495809318289</v>
      </c>
      <c r="G6" s="41">
        <f t="shared" si="3"/>
        <v>30.002910931188026</v>
      </c>
    </row>
    <row r="7" spans="1:9" ht="16.5">
      <c r="A7" s="39">
        <v>0.96599999999999997</v>
      </c>
      <c r="B7" s="40">
        <f t="shared" si="0"/>
        <v>1.3092836776345882</v>
      </c>
      <c r="C7" s="41">
        <f t="shared" si="1"/>
        <v>75.016428913828918</v>
      </c>
      <c r="D7" s="43"/>
      <c r="E7" s="39">
        <v>0.96599999999999997</v>
      </c>
      <c r="F7" s="40">
        <f t="shared" si="2"/>
        <v>0.26151264916030836</v>
      </c>
      <c r="G7" s="41">
        <f t="shared" si="3"/>
        <v>14.983571086171082</v>
      </c>
    </row>
    <row r="8" spans="1:9" ht="16.5">
      <c r="A8" s="39">
        <v>1</v>
      </c>
      <c r="B8" s="40">
        <f t="shared" si="0"/>
        <v>1.5707963267948966</v>
      </c>
      <c r="C8" s="41">
        <f t="shared" si="1"/>
        <v>90</v>
      </c>
      <c r="D8" s="24"/>
      <c r="E8" s="39">
        <v>1</v>
      </c>
      <c r="F8" s="40">
        <f t="shared" si="2"/>
        <v>0</v>
      </c>
      <c r="G8" s="41">
        <f t="shared" si="3"/>
        <v>0</v>
      </c>
    </row>
    <row r="9" spans="1:9" ht="16.5">
      <c r="A9" s="24"/>
      <c r="B9" s="24"/>
      <c r="C9" s="24"/>
      <c r="D9" s="24"/>
      <c r="E9" s="24"/>
      <c r="F9" s="24"/>
      <c r="G9" s="24"/>
    </row>
    <row r="10" spans="1:9" ht="16.5">
      <c r="A10" s="46" t="s">
        <v>82</v>
      </c>
      <c r="B10" s="177" t="s">
        <v>149</v>
      </c>
      <c r="C10" s="25" t="s">
        <v>142</v>
      </c>
      <c r="D10" s="24"/>
      <c r="E10" s="24"/>
      <c r="F10" s="24"/>
      <c r="G10" s="24"/>
    </row>
    <row r="11" spans="1:9" ht="16.5">
      <c r="A11" s="44">
        <v>0</v>
      </c>
      <c r="B11" s="39">
        <f t="shared" ref="B11:B16" si="4">ATAN(A11)</f>
        <v>0</v>
      </c>
      <c r="C11" s="24">
        <f t="shared" ref="C11:C16" si="5">B11*180/PI()</f>
        <v>0</v>
      </c>
      <c r="D11" s="24"/>
      <c r="E11" s="24"/>
      <c r="F11" s="24"/>
      <c r="G11" s="24"/>
    </row>
    <row r="12" spans="1:9" ht="16.5">
      <c r="A12" s="44">
        <v>0.2679491924311227</v>
      </c>
      <c r="B12" s="39">
        <f t="shared" si="4"/>
        <v>0.26179938779914941</v>
      </c>
      <c r="C12" s="24">
        <f t="shared" si="5"/>
        <v>14.999999999999998</v>
      </c>
      <c r="D12" s="24"/>
      <c r="E12" s="24"/>
      <c r="F12" s="24"/>
      <c r="G12" s="24"/>
    </row>
    <row r="13" spans="1:9" ht="16.5">
      <c r="A13" s="44">
        <v>0.57735026918962573</v>
      </c>
      <c r="B13" s="39">
        <f t="shared" si="4"/>
        <v>0.52359877559829882</v>
      </c>
      <c r="C13" s="24">
        <f t="shared" si="5"/>
        <v>29.999999999999996</v>
      </c>
      <c r="D13" s="24"/>
      <c r="E13" s="24"/>
      <c r="F13" s="24"/>
      <c r="G13" s="24"/>
    </row>
    <row r="14" spans="1:9" ht="16.5">
      <c r="A14" s="44">
        <v>1</v>
      </c>
      <c r="B14" s="39">
        <f t="shared" si="4"/>
        <v>0.78539816339744828</v>
      </c>
      <c r="C14" s="24">
        <f t="shared" si="5"/>
        <v>45</v>
      </c>
      <c r="D14" s="24"/>
      <c r="E14" s="24"/>
      <c r="F14" s="24"/>
      <c r="G14" s="24"/>
    </row>
    <row r="15" spans="1:9" ht="16.5">
      <c r="A15" s="44">
        <v>1.7320508075688767</v>
      </c>
      <c r="B15" s="39">
        <f t="shared" si="4"/>
        <v>1.0471975511965976</v>
      </c>
      <c r="C15" s="24">
        <f t="shared" si="5"/>
        <v>59.999999999999993</v>
      </c>
      <c r="D15" s="24"/>
      <c r="E15" s="24"/>
      <c r="F15" s="24"/>
      <c r="G15" s="24"/>
    </row>
    <row r="16" spans="1:9" ht="16.5">
      <c r="A16" s="45">
        <v>1.6324552277619072E+16</v>
      </c>
      <c r="B16" s="39">
        <f t="shared" si="4"/>
        <v>1.5707963267948966</v>
      </c>
      <c r="C16" s="24">
        <f t="shared" si="5"/>
        <v>90</v>
      </c>
      <c r="D16" s="24"/>
      <c r="E16" s="24"/>
      <c r="F16" s="24"/>
      <c r="G16" s="24"/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N1" sqref="N1:N2"/>
    </sheetView>
  </sheetViews>
  <sheetFormatPr defaultRowHeight="15.75"/>
  <sheetData>
    <row r="1" spans="1:21" ht="16.5" customHeight="1" thickTop="1">
      <c r="A1" s="182" t="s">
        <v>24</v>
      </c>
      <c r="B1" s="184" t="s">
        <v>25</v>
      </c>
      <c r="C1" s="185"/>
      <c r="D1" s="185"/>
      <c r="E1" s="185"/>
      <c r="F1" s="184" t="s">
        <v>26</v>
      </c>
      <c r="G1" s="185"/>
      <c r="H1" s="186"/>
      <c r="N1" s="187" t="s">
        <v>24</v>
      </c>
      <c r="O1" s="184" t="s">
        <v>25</v>
      </c>
      <c r="P1" s="185"/>
      <c r="Q1" s="185"/>
      <c r="R1" s="185"/>
      <c r="S1" s="184" t="s">
        <v>26</v>
      </c>
      <c r="T1" s="185"/>
      <c r="U1" s="186"/>
    </row>
    <row r="2" spans="1:21" ht="16.5">
      <c r="A2" s="183"/>
      <c r="B2" s="30">
        <v>1000</v>
      </c>
      <c r="C2" s="30">
        <v>500</v>
      </c>
      <c r="D2" s="30">
        <v>100</v>
      </c>
      <c r="E2" s="30">
        <v>50</v>
      </c>
      <c r="F2" s="30">
        <v>10</v>
      </c>
      <c r="G2" s="30">
        <v>5</v>
      </c>
      <c r="H2" s="31">
        <v>1</v>
      </c>
      <c r="N2" s="188"/>
      <c r="O2" s="30">
        <v>1000</v>
      </c>
      <c r="P2" s="30">
        <v>500</v>
      </c>
      <c r="Q2" s="30">
        <v>100</v>
      </c>
      <c r="R2" s="30">
        <v>50</v>
      </c>
      <c r="S2" s="30">
        <v>10</v>
      </c>
      <c r="T2" s="30">
        <v>5</v>
      </c>
      <c r="U2" s="31">
        <v>1</v>
      </c>
    </row>
    <row r="3" spans="1:21" ht="16.5">
      <c r="A3" s="64">
        <v>32685</v>
      </c>
      <c r="B3" s="66">
        <f>INT($A3/B$2)</f>
        <v>32</v>
      </c>
      <c r="C3" s="67">
        <f t="shared" ref="C3:H3" si="0">INT(MOD($A3,B$2)/C$2)</f>
        <v>1</v>
      </c>
      <c r="D3" s="67">
        <f t="shared" si="0"/>
        <v>1</v>
      </c>
      <c r="E3" s="67">
        <f t="shared" si="0"/>
        <v>1</v>
      </c>
      <c r="F3" s="67">
        <f t="shared" si="0"/>
        <v>3</v>
      </c>
      <c r="G3" s="67">
        <f t="shared" si="0"/>
        <v>1</v>
      </c>
      <c r="H3" s="68">
        <f t="shared" si="0"/>
        <v>0</v>
      </c>
      <c r="N3" s="64">
        <v>32685</v>
      </c>
      <c r="O3" s="67"/>
      <c r="P3" s="67"/>
      <c r="Q3" s="67"/>
      <c r="R3" s="67"/>
      <c r="S3" s="67"/>
      <c r="T3" s="67"/>
      <c r="U3" s="68"/>
    </row>
    <row r="4" spans="1:21" ht="16.5">
      <c r="A4" s="64">
        <v>48131</v>
      </c>
      <c r="B4" s="66">
        <f>INT($A4/B$2)</f>
        <v>48</v>
      </c>
      <c r="C4" s="67">
        <f t="shared" ref="C4:H7" si="1">INT(MOD($A4,B$2)/C$2)</f>
        <v>0</v>
      </c>
      <c r="D4" s="67">
        <f t="shared" si="1"/>
        <v>1</v>
      </c>
      <c r="E4" s="67">
        <f t="shared" si="1"/>
        <v>0</v>
      </c>
      <c r="F4" s="67">
        <f t="shared" si="1"/>
        <v>3</v>
      </c>
      <c r="G4" s="67">
        <f t="shared" si="1"/>
        <v>0</v>
      </c>
      <c r="H4" s="68">
        <f t="shared" si="1"/>
        <v>1</v>
      </c>
      <c r="N4" s="64">
        <v>48131</v>
      </c>
      <c r="O4" s="67"/>
      <c r="P4" s="67"/>
      <c r="Q4" s="67"/>
      <c r="R4" s="67"/>
      <c r="S4" s="67"/>
      <c r="T4" s="67"/>
      <c r="U4" s="68"/>
    </row>
    <row r="5" spans="1:21" ht="16.5">
      <c r="A5" s="64">
        <v>56868</v>
      </c>
      <c r="B5" s="66">
        <f>INT($A5/B$2)</f>
        <v>56</v>
      </c>
      <c r="C5" s="67">
        <f t="shared" si="1"/>
        <v>1</v>
      </c>
      <c r="D5" s="67">
        <f t="shared" si="1"/>
        <v>3</v>
      </c>
      <c r="E5" s="67">
        <f t="shared" si="1"/>
        <v>1</v>
      </c>
      <c r="F5" s="67">
        <f t="shared" si="1"/>
        <v>1</v>
      </c>
      <c r="G5" s="67">
        <f t="shared" si="1"/>
        <v>1</v>
      </c>
      <c r="H5" s="68">
        <f t="shared" si="1"/>
        <v>3</v>
      </c>
      <c r="N5" s="64">
        <v>56868</v>
      </c>
      <c r="O5" s="67"/>
      <c r="P5" s="67"/>
      <c r="Q5" s="67"/>
      <c r="R5" s="67"/>
      <c r="S5" s="67"/>
      <c r="T5" s="67"/>
      <c r="U5" s="68"/>
    </row>
    <row r="6" spans="1:21" ht="16.5">
      <c r="A6" s="64">
        <v>12345</v>
      </c>
      <c r="B6" s="66">
        <f>INT($A6/B$2)</f>
        <v>12</v>
      </c>
      <c r="C6" s="67">
        <f t="shared" si="1"/>
        <v>0</v>
      </c>
      <c r="D6" s="67">
        <f t="shared" si="1"/>
        <v>3</v>
      </c>
      <c r="E6" s="67">
        <f t="shared" si="1"/>
        <v>0</v>
      </c>
      <c r="F6" s="67">
        <f t="shared" si="1"/>
        <v>4</v>
      </c>
      <c r="G6" s="67">
        <f t="shared" si="1"/>
        <v>1</v>
      </c>
      <c r="H6" s="68">
        <f t="shared" si="1"/>
        <v>0</v>
      </c>
      <c r="N6" s="64">
        <v>12345</v>
      </c>
      <c r="O6" s="67"/>
      <c r="P6" s="67"/>
      <c r="Q6" s="67"/>
      <c r="R6" s="67"/>
      <c r="S6" s="67"/>
      <c r="T6" s="67"/>
      <c r="U6" s="68"/>
    </row>
    <row r="7" spans="1:21" ht="16.5">
      <c r="A7" s="65">
        <v>25000</v>
      </c>
      <c r="B7" s="66">
        <f>INT($A7/B$2)</f>
        <v>25</v>
      </c>
      <c r="C7" s="67">
        <f t="shared" si="1"/>
        <v>0</v>
      </c>
      <c r="D7" s="67">
        <f t="shared" si="1"/>
        <v>0</v>
      </c>
      <c r="E7" s="67">
        <f t="shared" si="1"/>
        <v>0</v>
      </c>
      <c r="F7" s="67">
        <f t="shared" si="1"/>
        <v>0</v>
      </c>
      <c r="G7" s="67">
        <f t="shared" si="1"/>
        <v>0</v>
      </c>
      <c r="H7" s="68">
        <f t="shared" si="1"/>
        <v>0</v>
      </c>
      <c r="N7" s="64">
        <v>25000</v>
      </c>
      <c r="O7" s="67"/>
      <c r="P7" s="67"/>
      <c r="Q7" s="67"/>
      <c r="R7" s="67"/>
      <c r="S7" s="67"/>
      <c r="T7" s="67"/>
      <c r="U7" s="68"/>
    </row>
    <row r="8" spans="1:21" ht="17.25" thickBot="1">
      <c r="A8" s="32" t="s">
        <v>27</v>
      </c>
      <c r="B8" s="69">
        <f>SUM(B3:B7)</f>
        <v>173</v>
      </c>
      <c r="C8" s="69">
        <f t="shared" ref="C8:H8" si="2">SUM(C3:C7)</f>
        <v>2</v>
      </c>
      <c r="D8" s="69">
        <f t="shared" si="2"/>
        <v>8</v>
      </c>
      <c r="E8" s="69">
        <f t="shared" si="2"/>
        <v>2</v>
      </c>
      <c r="F8" s="69">
        <f t="shared" si="2"/>
        <v>11</v>
      </c>
      <c r="G8" s="69">
        <f t="shared" si="2"/>
        <v>3</v>
      </c>
      <c r="H8" s="70">
        <f t="shared" si="2"/>
        <v>4</v>
      </c>
      <c r="N8" s="72" t="s">
        <v>27</v>
      </c>
      <c r="O8" s="71"/>
      <c r="P8" s="71"/>
      <c r="Q8" s="71"/>
      <c r="R8" s="71"/>
      <c r="S8" s="71"/>
      <c r="T8" s="71"/>
      <c r="U8" s="73"/>
    </row>
    <row r="9" spans="1:21" ht="16.5" thickTop="1"/>
    <row r="12" spans="1:21" ht="19.5">
      <c r="B12" s="87" t="s">
        <v>350</v>
      </c>
    </row>
    <row r="13" spans="1:21" ht="16.5">
      <c r="B13" s="5" t="s">
        <v>351</v>
      </c>
    </row>
  </sheetData>
  <mergeCells count="6">
    <mergeCell ref="A1:A2"/>
    <mergeCell ref="B1:E1"/>
    <mergeCell ref="F1:H1"/>
    <mergeCell ref="N1:N2"/>
    <mergeCell ref="O1:R1"/>
    <mergeCell ref="S1:U1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"/>
  <sheetViews>
    <sheetView workbookViewId="0">
      <selection activeCell="K3" sqref="K3"/>
    </sheetView>
  </sheetViews>
  <sheetFormatPr defaultRowHeight="16.5"/>
  <cols>
    <col min="1" max="1" width="6.5" style="3" bestFit="1" customWidth="1"/>
    <col min="2" max="2" width="9.5" style="3" bestFit="1" customWidth="1"/>
    <col min="3" max="3" width="6.25" style="3" bestFit="1" customWidth="1"/>
    <col min="4" max="5" width="5.125" style="3" bestFit="1" customWidth="1"/>
    <col min="6" max="7" width="4" style="3" bestFit="1" customWidth="1"/>
    <col min="8" max="8" width="6.25" style="3" bestFit="1" customWidth="1"/>
    <col min="9" max="9" width="5.125" style="3" bestFit="1" customWidth="1"/>
    <col min="10" max="10" width="6.25" style="3" bestFit="1" customWidth="1"/>
    <col min="11" max="11" width="6.25" style="3" customWidth="1"/>
    <col min="12" max="12" width="9.5" style="3" bestFit="1" customWidth="1"/>
    <col min="13" max="16384" width="9" style="3"/>
  </cols>
  <sheetData>
    <row r="1" spans="1:12" ht="17.25" thickTop="1">
      <c r="A1" s="191" t="s">
        <v>28</v>
      </c>
      <c r="B1" s="191" t="s">
        <v>29</v>
      </c>
      <c r="C1" s="193" t="s">
        <v>30</v>
      </c>
      <c r="D1" s="193"/>
      <c r="E1" s="193"/>
      <c r="F1" s="193"/>
      <c r="G1" s="193"/>
      <c r="H1" s="193" t="s">
        <v>31</v>
      </c>
      <c r="I1" s="193"/>
      <c r="J1" s="193"/>
      <c r="K1" s="194"/>
      <c r="L1" s="189" t="s">
        <v>32</v>
      </c>
    </row>
    <row r="2" spans="1:12">
      <c r="A2" s="192"/>
      <c r="B2" s="192"/>
      <c r="C2" s="9">
        <v>100</v>
      </c>
      <c r="D2" s="9">
        <v>50</v>
      </c>
      <c r="E2" s="9">
        <v>10</v>
      </c>
      <c r="F2" s="9">
        <v>5</v>
      </c>
      <c r="G2" s="9">
        <v>1</v>
      </c>
      <c r="H2" s="9">
        <v>0.25</v>
      </c>
      <c r="I2" s="9">
        <v>0.1</v>
      </c>
      <c r="J2" s="9">
        <v>0.05</v>
      </c>
      <c r="K2" s="10">
        <v>0.01</v>
      </c>
      <c r="L2" s="190"/>
    </row>
    <row r="3" spans="1:12">
      <c r="A3" s="11">
        <v>1001</v>
      </c>
      <c r="B3" s="12">
        <v>2568.9299999999998</v>
      </c>
      <c r="C3" s="13">
        <f>INT($B3/C$2)</f>
        <v>25</v>
      </c>
      <c r="D3" s="81">
        <f t="shared" ref="D3:I3" si="0">INT((MOD($B3,C$2))/D$2)</f>
        <v>1</v>
      </c>
      <c r="E3" s="13">
        <f t="shared" si="0"/>
        <v>1</v>
      </c>
      <c r="F3" s="13">
        <f t="shared" si="0"/>
        <v>1</v>
      </c>
      <c r="G3" s="13">
        <f t="shared" si="0"/>
        <v>3</v>
      </c>
      <c r="H3" s="13">
        <f t="shared" si="0"/>
        <v>3</v>
      </c>
      <c r="I3" s="13">
        <f t="shared" si="0"/>
        <v>1</v>
      </c>
      <c r="J3" s="14">
        <f>INT((MOD($B3,1)-SUM(H$2*H3,I$2*I3))/J$2)</f>
        <v>1</v>
      </c>
      <c r="K3" s="15">
        <f>(MOD($B3,1)-H$2*H3-I$2*I3-J$2*J3)*100</f>
        <v>2.9999999999836282</v>
      </c>
      <c r="L3" s="16">
        <f>C2*C3+D2*D3+E2*E3+F2*F3</f>
        <v>2565</v>
      </c>
    </row>
    <row r="4" spans="1:12">
      <c r="A4" s="11">
        <v>1002</v>
      </c>
      <c r="B4" s="12">
        <v>1376.18</v>
      </c>
      <c r="C4" s="13">
        <f>INT($B4/C$2)</f>
        <v>13</v>
      </c>
      <c r="D4" s="13">
        <f t="shared" ref="D4:I7" si="1">INT((MOD($B4,C$2))/D$2)</f>
        <v>1</v>
      </c>
      <c r="E4" s="13">
        <f t="shared" si="1"/>
        <v>2</v>
      </c>
      <c r="F4" s="13">
        <f t="shared" si="1"/>
        <v>1</v>
      </c>
      <c r="G4" s="13">
        <f t="shared" si="1"/>
        <v>1</v>
      </c>
      <c r="H4" s="13">
        <f t="shared" si="1"/>
        <v>0</v>
      </c>
      <c r="I4" s="13">
        <f t="shared" si="1"/>
        <v>1</v>
      </c>
      <c r="J4" s="14">
        <f>INT((MOD($B4,1)-SUM(H$2*H4,I$2*I4))/J$2)</f>
        <v>1</v>
      </c>
      <c r="K4" s="15">
        <f>(MOD($B4,1)-H$2*H4-I$2*I4-J$2*J4)*100</f>
        <v>3.0000000000063656</v>
      </c>
      <c r="L4" s="16"/>
    </row>
    <row r="5" spans="1:12">
      <c r="A5" s="11">
        <v>1003</v>
      </c>
      <c r="B5" s="12">
        <v>785.41</v>
      </c>
      <c r="C5" s="13">
        <f>INT($B5/C$2)</f>
        <v>7</v>
      </c>
      <c r="D5" s="13">
        <f t="shared" si="1"/>
        <v>1</v>
      </c>
      <c r="E5" s="13">
        <f t="shared" si="1"/>
        <v>3</v>
      </c>
      <c r="F5" s="13">
        <f t="shared" si="1"/>
        <v>1</v>
      </c>
      <c r="G5" s="13">
        <f t="shared" si="1"/>
        <v>0</v>
      </c>
      <c r="H5" s="13">
        <f t="shared" si="1"/>
        <v>1</v>
      </c>
      <c r="I5" s="13">
        <f t="shared" si="1"/>
        <v>1</v>
      </c>
      <c r="J5" s="14">
        <f>INT((MOD($B5,1)-SUM(H$2*H5,I$2*I5))/J$2)</f>
        <v>1</v>
      </c>
      <c r="K5" s="15">
        <f>(MOD($B5,1)-H$2*H5-I$2*I5-J$2*J5)*100</f>
        <v>0.99999999999681588</v>
      </c>
      <c r="L5" s="16"/>
    </row>
    <row r="6" spans="1:12">
      <c r="A6" s="11">
        <v>1004</v>
      </c>
      <c r="B6" s="12">
        <v>1257.77</v>
      </c>
      <c r="C6" s="13">
        <f>INT($B6/C$2)</f>
        <v>12</v>
      </c>
      <c r="D6" s="13">
        <f t="shared" si="1"/>
        <v>1</v>
      </c>
      <c r="E6" s="13">
        <f t="shared" si="1"/>
        <v>0</v>
      </c>
      <c r="F6" s="13">
        <f t="shared" si="1"/>
        <v>1</v>
      </c>
      <c r="G6" s="13">
        <f t="shared" si="1"/>
        <v>2</v>
      </c>
      <c r="H6" s="13">
        <f t="shared" si="1"/>
        <v>3</v>
      </c>
      <c r="I6" s="13">
        <f t="shared" si="1"/>
        <v>0</v>
      </c>
      <c r="J6" s="14">
        <f>INT((MOD($B6,1)-SUM(H$2*H6,I$2*I6))/J$2)</f>
        <v>0</v>
      </c>
      <c r="K6" s="15">
        <f>(MOD($B6,1)-H$2*H6-I$2*I6-J$2*J6)*100</f>
        <v>1.999999999998181</v>
      </c>
      <c r="L6" s="16"/>
    </row>
    <row r="7" spans="1:12">
      <c r="A7" s="11">
        <v>1005</v>
      </c>
      <c r="B7" s="12">
        <v>2386.96</v>
      </c>
      <c r="C7" s="13">
        <f>INT($B7/C$2)</f>
        <v>23</v>
      </c>
      <c r="D7" s="13">
        <f t="shared" si="1"/>
        <v>1</v>
      </c>
      <c r="E7" s="13">
        <f t="shared" si="1"/>
        <v>3</v>
      </c>
      <c r="F7" s="13">
        <f t="shared" si="1"/>
        <v>1</v>
      </c>
      <c r="G7" s="13">
        <f t="shared" si="1"/>
        <v>1</v>
      </c>
      <c r="H7" s="13">
        <f t="shared" si="1"/>
        <v>3</v>
      </c>
      <c r="I7" s="13">
        <f t="shared" si="1"/>
        <v>2</v>
      </c>
      <c r="J7" s="14">
        <f>INT((MOD($B7,1)-SUM(H$2*H7,I$2*I7))/J$2)</f>
        <v>0</v>
      </c>
      <c r="K7" s="15">
        <f>(MOD($B7,1)-H$2*H7-I$2*I7-J$2*J7)*100</f>
        <v>1.0000000000036369</v>
      </c>
      <c r="L7" s="16"/>
    </row>
    <row r="8" spans="1:12" ht="17.25" thickBot="1">
      <c r="A8" s="17" t="s">
        <v>33</v>
      </c>
      <c r="B8" s="18">
        <f>SUM(B3:B7)</f>
        <v>8375.25</v>
      </c>
      <c r="C8" s="13">
        <f t="shared" ref="C8:K8" si="2">SUM(C3:C7)</f>
        <v>80</v>
      </c>
      <c r="D8" s="19">
        <f t="shared" si="2"/>
        <v>5</v>
      </c>
      <c r="E8" s="19">
        <f t="shared" si="2"/>
        <v>9</v>
      </c>
      <c r="F8" s="19">
        <f t="shared" si="2"/>
        <v>5</v>
      </c>
      <c r="G8" s="19">
        <f t="shared" si="2"/>
        <v>7</v>
      </c>
      <c r="H8" s="20">
        <f t="shared" si="2"/>
        <v>10</v>
      </c>
      <c r="I8" s="20">
        <f t="shared" si="2"/>
        <v>5</v>
      </c>
      <c r="J8" s="20">
        <f t="shared" si="2"/>
        <v>3</v>
      </c>
      <c r="K8" s="21">
        <f t="shared" si="2"/>
        <v>9.999999999988626</v>
      </c>
      <c r="L8" s="22"/>
    </row>
    <row r="9" spans="1:12" ht="17.25" thickTop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1" spans="1:12">
      <c r="K11" s="82" t="s">
        <v>223</v>
      </c>
    </row>
    <row r="12" spans="1:12">
      <c r="K12" s="83" t="s">
        <v>224</v>
      </c>
    </row>
  </sheetData>
  <mergeCells count="5">
    <mergeCell ref="L1:L2"/>
    <mergeCell ref="A1:A2"/>
    <mergeCell ref="B1:B2"/>
    <mergeCell ref="C1:G1"/>
    <mergeCell ref="H1:K1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C14"/>
  <sheetViews>
    <sheetView workbookViewId="0">
      <selection activeCell="I34" sqref="I34"/>
    </sheetView>
  </sheetViews>
  <sheetFormatPr defaultRowHeight="15.75"/>
  <cols>
    <col min="1" max="1" width="14.25" customWidth="1"/>
    <col min="2" max="2" width="15.75" customWidth="1"/>
    <col min="3" max="3" width="26.875" customWidth="1"/>
    <col min="4" max="4" width="11.5" customWidth="1"/>
  </cols>
  <sheetData>
    <row r="1" spans="1:3" ht="16.5">
      <c r="A1" s="24" t="s">
        <v>34</v>
      </c>
      <c r="B1" s="24"/>
      <c r="C1" s="24"/>
    </row>
    <row r="2" spans="1:3" ht="16.5">
      <c r="A2" s="39">
        <v>1234.5678</v>
      </c>
      <c r="B2" s="24"/>
      <c r="C2" s="24"/>
    </row>
    <row r="3" spans="1:3" ht="16.5">
      <c r="A3" s="24" t="s">
        <v>35</v>
      </c>
      <c r="B3" s="24" t="s">
        <v>36</v>
      </c>
      <c r="C3" s="24"/>
    </row>
    <row r="4" spans="1:3" ht="16.5">
      <c r="A4" s="24">
        <v>0</v>
      </c>
      <c r="B4" s="24">
        <f>ROUND($A$2,A4)</f>
        <v>1235</v>
      </c>
      <c r="C4" s="24" t="s">
        <v>206</v>
      </c>
    </row>
    <row r="5" spans="1:3" ht="16.5">
      <c r="A5" s="24">
        <v>1</v>
      </c>
      <c r="B5" s="24">
        <f>ROUND($A$2,A5)</f>
        <v>1234.5999999999999</v>
      </c>
      <c r="C5" s="24" t="s">
        <v>207</v>
      </c>
    </row>
    <row r="6" spans="1:3" ht="16.5">
      <c r="A6" s="24">
        <v>2</v>
      </c>
      <c r="B6" s="24">
        <f>ROUND($A$2,A6)</f>
        <v>1234.57</v>
      </c>
      <c r="C6" s="24" t="s">
        <v>208</v>
      </c>
    </row>
    <row r="7" spans="1:3" ht="16.5">
      <c r="A7" s="24">
        <v>3</v>
      </c>
      <c r="B7" s="24">
        <f>ROUND($A$2,A7)</f>
        <v>1234.568</v>
      </c>
      <c r="C7" s="24" t="s">
        <v>209</v>
      </c>
    </row>
    <row r="10" spans="1:3" ht="16.5">
      <c r="A10" s="24" t="s">
        <v>35</v>
      </c>
      <c r="B10" s="24" t="s">
        <v>36</v>
      </c>
    </row>
    <row r="11" spans="1:3" ht="16.5">
      <c r="A11" s="24">
        <v>0</v>
      </c>
      <c r="B11">
        <f>ROUND($A$2,A11)</f>
        <v>1235</v>
      </c>
      <c r="C11" s="24" t="s">
        <v>212</v>
      </c>
    </row>
    <row r="12" spans="1:3" ht="16.5">
      <c r="A12" s="24">
        <v>-1</v>
      </c>
      <c r="B12">
        <f>ROUND($A$2,A12)</f>
        <v>1230</v>
      </c>
      <c r="C12" s="24" t="s">
        <v>213</v>
      </c>
    </row>
    <row r="13" spans="1:3" ht="16.5">
      <c r="A13" s="24">
        <v>-2</v>
      </c>
      <c r="B13">
        <f>ROUND($A$2,A13)</f>
        <v>1200</v>
      </c>
      <c r="C13" s="24" t="s">
        <v>214</v>
      </c>
    </row>
    <row r="14" spans="1:3" ht="16.5">
      <c r="A14" s="24">
        <v>-3</v>
      </c>
      <c r="B14">
        <f>ROUND($A$2,A14)</f>
        <v>1000</v>
      </c>
      <c r="C14" s="24" t="s">
        <v>215</v>
      </c>
    </row>
  </sheetData>
  <phoneticPr fontId="3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第&amp;P頁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3"/>
  <sheetViews>
    <sheetView workbookViewId="0">
      <selection activeCell="I34" sqref="I34"/>
    </sheetView>
  </sheetViews>
  <sheetFormatPr defaultRowHeight="15.75"/>
  <cols>
    <col min="1" max="1" width="18.875" customWidth="1"/>
    <col min="2" max="2" width="22.75" customWidth="1"/>
  </cols>
  <sheetData>
    <row r="1" spans="1:2" ht="16.5">
      <c r="A1" s="27" t="s">
        <v>41</v>
      </c>
      <c r="B1" s="24"/>
    </row>
    <row r="2" spans="1:2" ht="16.5">
      <c r="A2" s="44">
        <f>ROUNDUP(4/3,1)</f>
        <v>1.4000000000000001</v>
      </c>
      <c r="B2" s="24" t="s">
        <v>199</v>
      </c>
    </row>
    <row r="3" spans="1:2" ht="16.5">
      <c r="A3" s="44">
        <f>ROUNDUP(4/3,0)</f>
        <v>2</v>
      </c>
      <c r="B3" s="24" t="s">
        <v>200</v>
      </c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5"/>
  <sheetViews>
    <sheetView topLeftCell="A4" workbookViewId="0">
      <selection activeCell="I34" sqref="I34"/>
    </sheetView>
  </sheetViews>
  <sheetFormatPr defaultRowHeight="15.75"/>
  <cols>
    <col min="1" max="1" width="10.75" customWidth="1"/>
    <col min="2" max="2" width="8.625" customWidth="1"/>
    <col min="3" max="3" width="8.75" customWidth="1"/>
    <col min="4" max="4" width="10.375" customWidth="1"/>
  </cols>
  <sheetData>
    <row r="1" spans="1:2" ht="16.5">
      <c r="A1" s="24" t="s">
        <v>54</v>
      </c>
      <c r="B1" s="24"/>
    </row>
    <row r="2" spans="1:2" ht="16.5">
      <c r="A2" s="44">
        <f>ROUNDDOWN(999/500,0)</f>
        <v>1</v>
      </c>
      <c r="B2" s="24" t="s">
        <v>194</v>
      </c>
    </row>
    <row r="3" spans="1:2" ht="16.5">
      <c r="A3" s="24"/>
      <c r="B3" s="24"/>
    </row>
    <row r="4" spans="1:2" ht="16.5">
      <c r="A4" s="33">
        <f>ROUNDDOWN(-4.2,0)</f>
        <v>-4</v>
      </c>
      <c r="B4" s="59" t="s">
        <v>195</v>
      </c>
    </row>
    <row r="5" spans="1:2" ht="16.5">
      <c r="A5" s="33">
        <f>INT(-4.2)</f>
        <v>-5</v>
      </c>
      <c r="B5" s="59" t="s">
        <v>196</v>
      </c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49</vt:i4>
      </vt:variant>
      <vt:variant>
        <vt:lpstr>具名範圍</vt:lpstr>
      </vt:variant>
      <vt:variant>
        <vt:i4>1</vt:i4>
      </vt:variant>
    </vt:vector>
  </HeadingPairs>
  <TitlesOfParts>
    <vt:vector size="50" baseType="lpstr">
      <vt:lpstr>數學函數</vt:lpstr>
      <vt:lpstr>求整數int</vt:lpstr>
      <vt:lpstr>求餘數</vt:lpstr>
      <vt:lpstr>國際電話</vt:lpstr>
      <vt:lpstr>薪水</vt:lpstr>
      <vt:lpstr>零錢</vt:lpstr>
      <vt:lpstr>四捨五入</vt:lpstr>
      <vt:lpstr>無條件進位</vt:lpstr>
      <vt:lpstr>捨位</vt:lpstr>
      <vt:lpstr>TRUNC捨位</vt:lpstr>
      <vt:lpstr>與固定小數位之差異</vt:lpstr>
      <vt:lpstr>支票</vt:lpstr>
      <vt:lpstr>國際電話二</vt:lpstr>
      <vt:lpstr>停車費</vt:lpstr>
      <vt:lpstr>計程車費</vt:lpstr>
      <vt:lpstr>乘積</vt:lpstr>
      <vt:lpstr>金額</vt:lpstr>
      <vt:lpstr>平方根</vt:lpstr>
      <vt:lpstr>加分</vt:lpstr>
      <vt:lpstr>乘冪</vt:lpstr>
      <vt:lpstr>開y方</vt:lpstr>
      <vt:lpstr>絕對值</vt:lpstr>
      <vt:lpstr>賺賠</vt:lpstr>
      <vt:lpstr>圓周率</vt:lpstr>
      <vt:lpstr>亂數1</vt:lpstr>
      <vt:lpstr>隨機抽樣1</vt:lpstr>
      <vt:lpstr>隨機抽樣2</vt:lpstr>
      <vt:lpstr>模擬預測</vt:lpstr>
      <vt:lpstr>亂數2</vt:lpstr>
      <vt:lpstr>大樂透</vt:lpstr>
      <vt:lpstr>CEILING,FLOOR</vt:lpstr>
      <vt:lpstr>MROUND</vt:lpstr>
      <vt:lpstr>EVEN,ODD</vt:lpstr>
      <vt:lpstr>GCD</vt:lpstr>
      <vt:lpstr>分組</vt:lpstr>
      <vt:lpstr>LCM</vt:lpstr>
      <vt:lpstr>求某數</vt:lpstr>
      <vt:lpstr>階乘</vt:lpstr>
      <vt:lpstr>排列</vt:lpstr>
      <vt:lpstr>雙階乘</vt:lpstr>
      <vt:lpstr>組合</vt:lpstr>
      <vt:lpstr>包牌</vt:lpstr>
      <vt:lpstr>羅馬字</vt:lpstr>
      <vt:lpstr>EXP</vt:lpstr>
      <vt:lpstr>LN</vt:lpstr>
      <vt:lpstr>LOG</vt:lpstr>
      <vt:lpstr>LOG10</vt:lpstr>
      <vt:lpstr>三角</vt:lpstr>
      <vt:lpstr>反三角</vt:lpstr>
      <vt:lpstr>數學函數!Print_Titles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楊世瑩</dc:creator>
  <cp:lastModifiedBy>redchamber '</cp:lastModifiedBy>
  <dcterms:created xsi:type="dcterms:W3CDTF">2006-11-11T03:24:50Z</dcterms:created>
  <dcterms:modified xsi:type="dcterms:W3CDTF">2022-06-27T12:12:11Z</dcterms:modified>
</cp:coreProperties>
</file>