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7665" yWindow="-15" windowWidth="7710" windowHeight="8055" tabRatio="862" firstSheet="3" activeTab="13"/>
  </bookViews>
  <sheets>
    <sheet name="rank" sheetId="45" r:id="rId1"/>
    <sheet name="counta" sheetId="4" r:id="rId2"/>
    <sheet name="countif" sheetId="7" r:id="rId3"/>
    <sheet name="round" sheetId="46" r:id="rId4"/>
    <sheet name="sumif2" sheetId="40" r:id="rId5"/>
    <sheet name="countif 2" sheetId="41" r:id="rId6"/>
    <sheet name="frequency" sheetId="42" r:id="rId7"/>
    <sheet name="frequency說明" sheetId="43" r:id="rId8"/>
    <sheet name="frequency2" sheetId="44" r:id="rId9"/>
    <sheet name="折舊" sheetId="64" r:id="rId10"/>
    <sheet name="羅輯公式" sheetId="32" r:id="rId11"/>
    <sheet name="羅輯" sheetId="31" r:id="rId12"/>
    <sheet name="AND" sheetId="2" r:id="rId13"/>
    <sheet name="IF" sheetId="1" r:id="rId14"/>
    <sheet name="OR+not" sheetId="3" r:id="rId15"/>
  </sheets>
  <definedNames>
    <definedName name="AMOUNT" localSheetId="3">#REF!</definedName>
    <definedName name="AMOUNT" localSheetId="9">#REF!</definedName>
    <definedName name="AMOUNT" localSheetId="11">#REF!</definedName>
    <definedName name="AMOUNT" localSheetId="10">#REF!</definedName>
    <definedName name="AMOUNT">#REF!</definedName>
    <definedName name="amount1" localSheetId="9">#REF!</definedName>
    <definedName name="amount1">#REF!</definedName>
    <definedName name="new" localSheetId="3">#REF!</definedName>
    <definedName name="new" localSheetId="9">#REF!</definedName>
    <definedName name="new">#REF!</definedName>
    <definedName name="信函">#REF!</definedName>
    <definedName name="計費標準">#REF!</definedName>
    <definedName name="起點">#REF!</definedName>
    <definedName name="終點">#REF!</definedName>
    <definedName name="業績" localSheetId="0">#REF!</definedName>
    <definedName name="業績" localSheetId="3">#REF!</definedName>
    <definedName name="業績" localSheetId="9">#REF!</definedName>
    <definedName name="業績">#REF!</definedName>
    <definedName name="業績2" localSheetId="3">#REF!</definedName>
    <definedName name="業績2" localSheetId="9">#REF!</definedName>
    <definedName name="業績2">#REF!</definedName>
  </definedNames>
  <calcPr calcId="145621"/>
</workbook>
</file>

<file path=xl/calcChain.xml><?xml version="1.0" encoding="utf-8"?>
<calcChain xmlns="http://schemas.openxmlformats.org/spreadsheetml/2006/main">
  <c r="L11" i="1" l="1"/>
  <c r="M11" i="1" s="1"/>
  <c r="J11" i="1"/>
  <c r="K11" i="1" s="1"/>
  <c r="L10" i="1"/>
  <c r="M10" i="1" s="1"/>
  <c r="J10" i="1"/>
  <c r="K10" i="1" s="1"/>
  <c r="L9" i="1"/>
  <c r="M9" i="1" s="1"/>
  <c r="J9" i="1"/>
  <c r="K9" i="1" s="1"/>
  <c r="L8" i="1"/>
  <c r="M8" i="1" s="1"/>
  <c r="J8" i="1"/>
  <c r="K8" i="1" s="1"/>
  <c r="L7" i="1"/>
  <c r="M7" i="1" s="1"/>
  <c r="J7" i="1"/>
  <c r="K7" i="1" s="1"/>
  <c r="L6" i="1"/>
  <c r="M6" i="1" s="1"/>
  <c r="J6" i="1"/>
  <c r="K6" i="1" s="1"/>
  <c r="L5" i="1"/>
  <c r="M5" i="1" s="1"/>
  <c r="J5" i="1"/>
  <c r="K5" i="1" s="1"/>
  <c r="L4" i="1"/>
  <c r="M4" i="1" s="1"/>
  <c r="J4" i="1"/>
  <c r="K4" i="1" s="1"/>
  <c r="L3" i="1"/>
  <c r="M3" i="1" s="1"/>
  <c r="J3" i="1"/>
  <c r="K3" i="1" s="1"/>
  <c r="L2" i="1"/>
  <c r="M2" i="1" s="1"/>
  <c r="J2" i="1"/>
  <c r="K2" i="1" s="1"/>
  <c r="B11" i="31"/>
  <c r="A10" i="31"/>
  <c r="G3" i="2" l="1"/>
  <c r="G4" i="2"/>
  <c r="G5" i="2"/>
  <c r="G6" i="2"/>
  <c r="G7" i="2"/>
  <c r="G8" i="2"/>
  <c r="G9" i="2"/>
  <c r="G10" i="2"/>
  <c r="G11" i="2"/>
  <c r="G2" i="2"/>
  <c r="C4" i="64"/>
  <c r="D4" i="64"/>
  <c r="E4" i="64"/>
  <c r="F4" i="64"/>
  <c r="B4" i="64"/>
  <c r="C5" i="64"/>
  <c r="D5" i="64"/>
  <c r="E5" i="64"/>
  <c r="F5" i="64"/>
  <c r="C6" i="64"/>
  <c r="D6" i="64"/>
  <c r="E6" i="64"/>
  <c r="F6" i="64"/>
  <c r="C7" i="64"/>
  <c r="D7" i="64"/>
  <c r="E7" i="64"/>
  <c r="F7" i="64"/>
  <c r="G2" i="40"/>
  <c r="G4" i="40"/>
  <c r="G5" i="40"/>
  <c r="G6" i="40"/>
  <c r="G7" i="40"/>
  <c r="G8" i="40"/>
  <c r="G9" i="40"/>
  <c r="G10" i="40"/>
  <c r="G11" i="40"/>
  <c r="G12" i="40"/>
  <c r="G13" i="40"/>
  <c r="C17" i="4"/>
  <c r="D17" i="4"/>
  <c r="E17" i="4"/>
  <c r="B17" i="40" l="1"/>
  <c r="B18" i="40"/>
  <c r="B16" i="40"/>
  <c r="H3" i="1"/>
  <c r="H4" i="1"/>
  <c r="H5" i="1"/>
  <c r="H6" i="1"/>
  <c r="H7" i="1"/>
  <c r="H8" i="1"/>
  <c r="H9" i="1"/>
  <c r="H10" i="1"/>
  <c r="H11" i="1"/>
  <c r="H2" i="1"/>
  <c r="F2" i="3"/>
  <c r="K6" i="7"/>
  <c r="K7" i="7"/>
  <c r="K2" i="7"/>
  <c r="K13" i="7"/>
  <c r="K12" i="7"/>
  <c r="C15" i="7"/>
  <c r="C16" i="7"/>
  <c r="B17" i="4"/>
  <c r="D12" i="7"/>
  <c r="F3" i="7"/>
  <c r="C55" i="42" a="1"/>
  <c r="C55" i="42"/>
  <c r="D55" i="42" a="1"/>
  <c r="D55" i="42"/>
  <c r="D56" i="42"/>
  <c r="E55" i="42" a="1"/>
  <c r="E55" i="42"/>
  <c r="F55" i="42" a="1"/>
  <c r="F55" i="42"/>
  <c r="F56" i="42"/>
  <c r="G55" i="42" a="1"/>
  <c r="G56" i="42"/>
  <c r="H55" i="42" a="1"/>
  <c r="H55" i="42"/>
  <c r="I55" i="42" a="1"/>
  <c r="I56" i="42"/>
  <c r="J55" i="42" a="1"/>
  <c r="J55" i="42"/>
  <c r="J56" i="42"/>
  <c r="K55" i="42" a="1"/>
  <c r="K56" i="42"/>
  <c r="B55" i="42" a="1"/>
  <c r="B55" i="42"/>
  <c r="F3" i="44" a="1"/>
  <c r="F3" i="44"/>
  <c r="C3" i="43" a="1"/>
  <c r="C3" i="43"/>
  <c r="C4" i="43" a="1"/>
  <c r="C4" i="43"/>
  <c r="H56" i="42"/>
  <c r="E56" i="42"/>
  <c r="C56" i="42"/>
  <c r="K57" i="42"/>
  <c r="K55" i="42"/>
  <c r="J57" i="42"/>
  <c r="I57" i="42"/>
  <c r="I55" i="42"/>
  <c r="H57" i="42"/>
  <c r="G57" i="42"/>
  <c r="G55" i="42"/>
  <c r="F57" i="42"/>
  <c r="E57" i="42"/>
  <c r="D57" i="42"/>
  <c r="C57" i="42"/>
  <c r="B56" i="42"/>
  <c r="B57" i="42"/>
  <c r="F6" i="44"/>
  <c r="F4" i="44"/>
  <c r="F5" i="44"/>
  <c r="J4" i="45"/>
  <c r="J5" i="45"/>
  <c r="J6" i="45"/>
  <c r="J7" i="45"/>
  <c r="J8" i="45"/>
  <c r="J9" i="45"/>
  <c r="J10" i="45"/>
  <c r="J11" i="45"/>
  <c r="J12" i="45"/>
  <c r="J3" i="45"/>
  <c r="I3" i="45"/>
  <c r="I4" i="45"/>
  <c r="I5" i="45"/>
  <c r="I6" i="45"/>
  <c r="I7" i="45"/>
  <c r="I8" i="45"/>
  <c r="I9" i="45"/>
  <c r="I10" i="45"/>
  <c r="I11" i="45"/>
  <c r="I12" i="45"/>
  <c r="G3" i="40"/>
  <c r="K3" i="7"/>
  <c r="C14" i="4"/>
  <c r="D14" i="4"/>
  <c r="E14" i="4"/>
  <c r="B14" i="4"/>
  <c r="G3" i="3"/>
  <c r="G4" i="3"/>
  <c r="G5" i="3"/>
  <c r="G6" i="3"/>
  <c r="G7" i="3"/>
  <c r="G8" i="3"/>
  <c r="G9" i="3"/>
  <c r="G10" i="3"/>
  <c r="G11" i="3"/>
  <c r="G12" i="3"/>
  <c r="G13" i="3"/>
  <c r="G2" i="3"/>
  <c r="F3" i="3"/>
  <c r="F4" i="3"/>
  <c r="F5" i="3"/>
  <c r="F6" i="3"/>
  <c r="F7" i="3"/>
  <c r="F8" i="3"/>
  <c r="F9" i="3"/>
  <c r="F10" i="3"/>
  <c r="F11" i="3"/>
  <c r="F12" i="3"/>
  <c r="F13" i="3"/>
  <c r="E4" i="46"/>
  <c r="E8" i="46" s="1"/>
  <c r="E5" i="46"/>
  <c r="E9" i="46" s="1"/>
  <c r="E6" i="46"/>
  <c r="E10" i="46" s="1"/>
  <c r="H3" i="45"/>
  <c r="H5" i="45"/>
  <c r="H6" i="45"/>
  <c r="H7" i="45"/>
  <c r="H8" i="45"/>
  <c r="H9" i="45"/>
  <c r="H10" i="45"/>
  <c r="H11" i="45"/>
  <c r="H12" i="45"/>
  <c r="A13" i="43" a="1"/>
  <c r="A13" i="43"/>
  <c r="C5" i="43" a="1"/>
  <c r="C5" i="43"/>
  <c r="D2" i="32"/>
  <c r="B5" i="64"/>
  <c r="B6" i="64"/>
  <c r="B7" i="64"/>
  <c r="B13" i="31"/>
  <c r="D2" i="41"/>
  <c r="H2" i="41"/>
  <c r="D3" i="41"/>
  <c r="H3" i="41"/>
  <c r="D4" i="41"/>
  <c r="H4" i="41"/>
  <c r="H5" i="41"/>
  <c r="D6" i="41"/>
  <c r="H6" i="41"/>
  <c r="D7" i="41"/>
  <c r="H7" i="41"/>
  <c r="D8" i="41"/>
  <c r="H8" i="41"/>
  <c r="D9" i="41"/>
  <c r="H9" i="41"/>
  <c r="D10" i="41"/>
  <c r="H10" i="41"/>
  <c r="H11" i="41"/>
  <c r="D19" i="41" a="1"/>
  <c r="D21" i="41"/>
  <c r="D3" i="32"/>
  <c r="D4" i="32"/>
  <c r="D5" i="32"/>
  <c r="D6" i="32"/>
  <c r="D7" i="32"/>
  <c r="D8" i="32"/>
  <c r="D9" i="32"/>
  <c r="D10" i="32"/>
  <c r="D11" i="32"/>
  <c r="D12" i="32"/>
  <c r="D13" i="32"/>
  <c r="D14" i="32"/>
  <c r="B10" i="31"/>
  <c r="G2" i="1"/>
  <c r="G3" i="1"/>
  <c r="G4" i="1"/>
  <c r="G5" i="1"/>
  <c r="G6" i="1"/>
  <c r="G7" i="1"/>
  <c r="G8" i="1"/>
  <c r="G9" i="1"/>
  <c r="G10" i="1"/>
  <c r="G11" i="1"/>
  <c r="A16" i="43"/>
  <c r="A14" i="43"/>
  <c r="D22" i="41"/>
  <c r="D20" i="41"/>
  <c r="D19" i="41"/>
  <c r="A15" i="43"/>
  <c r="F2" i="7"/>
  <c r="F10" i="7"/>
  <c r="F8" i="7"/>
  <c r="F6" i="7"/>
  <c r="F4" i="7"/>
  <c r="F11" i="7"/>
  <c r="F9" i="7"/>
  <c r="F7" i="7"/>
  <c r="F5" i="7"/>
  <c r="F12" i="7"/>
</calcChain>
</file>

<file path=xl/sharedStrings.xml><?xml version="1.0" encoding="utf-8"?>
<sst xmlns="http://schemas.openxmlformats.org/spreadsheetml/2006/main" count="444" uniqueCount="307">
  <si>
    <t>曾寶怡</t>
    <phoneticPr fontId="2" type="noConversion"/>
  </si>
  <si>
    <t>林新如</t>
    <phoneticPr fontId="2" type="noConversion"/>
  </si>
  <si>
    <t>王勵宏</t>
    <phoneticPr fontId="2" type="noConversion"/>
  </si>
  <si>
    <t>彭家蕙</t>
    <phoneticPr fontId="2" type="noConversion"/>
  </si>
  <si>
    <t>江美奇</t>
    <phoneticPr fontId="2" type="noConversion"/>
  </si>
  <si>
    <t>蘇永慷</t>
    <phoneticPr fontId="2" type="noConversion"/>
  </si>
  <si>
    <t>余程慶</t>
    <phoneticPr fontId="2" type="noConversion"/>
  </si>
  <si>
    <t>蕭雅萱</t>
    <phoneticPr fontId="2" type="noConversion"/>
  </si>
  <si>
    <t>張蕙妹</t>
    <phoneticPr fontId="2" type="noConversion"/>
  </si>
  <si>
    <t>游洪銘</t>
    <phoneticPr fontId="2" type="noConversion"/>
  </si>
  <si>
    <t>座號</t>
    <phoneticPr fontId="2" type="noConversion"/>
  </si>
  <si>
    <t>姓名</t>
    <phoneticPr fontId="2" type="noConversion"/>
  </si>
  <si>
    <t>國文</t>
    <phoneticPr fontId="2" type="noConversion"/>
  </si>
  <si>
    <t>英文</t>
    <phoneticPr fontId="2" type="noConversion"/>
  </si>
  <si>
    <t>統計</t>
    <phoneticPr fontId="2" type="noConversion"/>
  </si>
  <si>
    <t>企管</t>
    <phoneticPr fontId="2" type="noConversion"/>
  </si>
  <si>
    <t>平均</t>
    <phoneticPr fontId="2" type="noConversion"/>
  </si>
  <si>
    <t>總評</t>
    <phoneticPr fontId="2" type="noConversion"/>
  </si>
  <si>
    <t>游洪銘</t>
    <phoneticPr fontId="2" type="noConversion"/>
  </si>
  <si>
    <t>張蕙妹</t>
    <phoneticPr fontId="2" type="noConversion"/>
  </si>
  <si>
    <t>蕭雅萱</t>
    <phoneticPr fontId="2" type="noConversion"/>
  </si>
  <si>
    <t>余程慶</t>
    <phoneticPr fontId="2" type="noConversion"/>
  </si>
  <si>
    <t>蘇永慷</t>
    <phoneticPr fontId="2" type="noConversion"/>
  </si>
  <si>
    <t>江美奇</t>
    <phoneticPr fontId="2" type="noConversion"/>
  </si>
  <si>
    <t>彭家蕙</t>
    <phoneticPr fontId="2" type="noConversion"/>
  </si>
  <si>
    <t>王勵宏</t>
    <phoneticPr fontId="2" type="noConversion"/>
  </si>
  <si>
    <t>林新如</t>
    <phoneticPr fontId="2" type="noConversion"/>
  </si>
  <si>
    <t>曾寶怡</t>
    <phoneticPr fontId="2" type="noConversion"/>
  </si>
  <si>
    <t>報考資格</t>
    <phoneticPr fontId="2" type="noConversion"/>
  </si>
  <si>
    <t>企管</t>
    <phoneticPr fontId="2" type="noConversion"/>
  </si>
  <si>
    <t>統計</t>
    <phoneticPr fontId="2" type="noConversion"/>
  </si>
  <si>
    <t>英文</t>
    <phoneticPr fontId="2" type="noConversion"/>
  </si>
  <si>
    <t>國文</t>
    <phoneticPr fontId="2" type="noConversion"/>
  </si>
  <si>
    <t>姓名</t>
    <phoneticPr fontId="2" type="noConversion"/>
  </si>
  <si>
    <t>座號</t>
    <phoneticPr fontId="2" type="noConversion"/>
  </si>
  <si>
    <t>章愛晴</t>
    <phoneticPr fontId="2" type="noConversion"/>
  </si>
  <si>
    <t>秦若美</t>
    <phoneticPr fontId="2" type="noConversion"/>
  </si>
  <si>
    <t>何慕楓</t>
    <phoneticPr fontId="2" type="noConversion"/>
  </si>
  <si>
    <t>覃筱筎</t>
    <phoneticPr fontId="2" type="noConversion"/>
  </si>
  <si>
    <t>方美茵</t>
    <phoneticPr fontId="2" type="noConversion"/>
  </si>
  <si>
    <t>程采樺</t>
    <phoneticPr fontId="2" type="noConversion"/>
  </si>
  <si>
    <t>李曉嵐</t>
    <phoneticPr fontId="2" type="noConversion"/>
  </si>
  <si>
    <t>莊妮妮</t>
    <phoneticPr fontId="2" type="noConversion"/>
  </si>
  <si>
    <t>林靈</t>
    <phoneticPr fontId="2" type="noConversion"/>
  </si>
  <si>
    <t>范曉璦</t>
    <phoneticPr fontId="2" type="noConversion"/>
  </si>
  <si>
    <t>許慧庭</t>
    <phoneticPr fontId="2" type="noConversion"/>
  </si>
  <si>
    <t>許紫心</t>
    <phoneticPr fontId="2" type="noConversion"/>
  </si>
  <si>
    <t>學號</t>
    <phoneticPr fontId="2" type="noConversion"/>
  </si>
  <si>
    <t>姓名</t>
    <phoneticPr fontId="2" type="noConversion"/>
  </si>
  <si>
    <t>會計</t>
    <phoneticPr fontId="2" type="noConversion"/>
  </si>
  <si>
    <t>經濟</t>
    <phoneticPr fontId="2" type="noConversion"/>
  </si>
  <si>
    <t>統計</t>
    <phoneticPr fontId="2" type="noConversion"/>
  </si>
  <si>
    <t>合格/不合格</t>
    <phoneticPr fontId="2" type="noConversion"/>
  </si>
  <si>
    <t>英漢翻譯機功能比較表</t>
    <phoneticPr fontId="2" type="noConversion"/>
  </si>
  <si>
    <t>功能項目</t>
    <phoneticPr fontId="2" type="noConversion"/>
  </si>
  <si>
    <t>★</t>
    <phoneticPr fontId="2" type="noConversion"/>
  </si>
  <si>
    <t>★</t>
  </si>
  <si>
    <t>總得分:</t>
    <phoneticPr fontId="2" type="noConversion"/>
  </si>
  <si>
    <t>筆試成績</t>
    <phoneticPr fontId="2" type="noConversion"/>
  </si>
  <si>
    <t>口試成績</t>
    <phoneticPr fontId="2" type="noConversion"/>
  </si>
  <si>
    <t>筆試及格人數</t>
    <phoneticPr fontId="2" type="noConversion"/>
  </si>
  <si>
    <t>學號</t>
    <phoneticPr fontId="2" type="noConversion"/>
  </si>
  <si>
    <t>姓名</t>
    <phoneticPr fontId="2" type="noConversion"/>
  </si>
  <si>
    <t>筆試不及格人數</t>
    <phoneticPr fontId="2" type="noConversion"/>
  </si>
  <si>
    <t>陳凡莎</t>
    <phoneticPr fontId="2" type="noConversion"/>
  </si>
  <si>
    <t>何思嬋</t>
    <phoneticPr fontId="2" type="noConversion"/>
  </si>
  <si>
    <t>吳榕芳</t>
    <phoneticPr fontId="2" type="noConversion"/>
  </si>
  <si>
    <t>口試及格人數</t>
    <phoneticPr fontId="2" type="noConversion"/>
  </si>
  <si>
    <t>陳薇</t>
    <phoneticPr fontId="2" type="noConversion"/>
  </si>
  <si>
    <t>口試不及格人數</t>
    <phoneticPr fontId="2" type="noConversion"/>
  </si>
  <si>
    <t>白蓮彩</t>
    <phoneticPr fontId="2" type="noConversion"/>
  </si>
  <si>
    <t>林菲妮</t>
    <phoneticPr fontId="2" type="noConversion"/>
  </si>
  <si>
    <t>周珮珊</t>
    <phoneticPr fontId="2" type="noConversion"/>
  </si>
  <si>
    <t>潘柔瑄</t>
    <phoneticPr fontId="2" type="noConversion"/>
  </si>
  <si>
    <t>會計檢定</t>
    <phoneticPr fontId="2" type="noConversion"/>
  </si>
  <si>
    <t>章宏志</t>
    <phoneticPr fontId="2" type="noConversion"/>
  </si>
  <si>
    <t>會計檢定成績</t>
    <phoneticPr fontId="2" type="noConversion"/>
  </si>
  <si>
    <t>秦鈞</t>
    <phoneticPr fontId="2" type="noConversion"/>
  </si>
  <si>
    <t>何敦明</t>
    <phoneticPr fontId="2" type="noConversion"/>
  </si>
  <si>
    <t>哈雷族</t>
    <phoneticPr fontId="2" type="noConversion"/>
  </si>
  <si>
    <t>快譯懂</t>
    <phoneticPr fontId="2" type="noConversion"/>
  </si>
  <si>
    <t>萊史康</t>
    <phoneticPr fontId="2" type="noConversion"/>
  </si>
  <si>
    <t>超無敵</t>
    <phoneticPr fontId="2" type="noConversion"/>
  </si>
  <si>
    <t>英漢字典</t>
    <phoneticPr fontId="2" type="noConversion"/>
  </si>
  <si>
    <t>漢英字典</t>
    <phoneticPr fontId="2" type="noConversion"/>
  </si>
  <si>
    <t>俚語字典</t>
    <phoneticPr fontId="2" type="noConversion"/>
  </si>
  <si>
    <t>真人發音</t>
    <phoneticPr fontId="2" type="noConversion"/>
  </si>
  <si>
    <t>電腦連線</t>
    <phoneticPr fontId="2" type="noConversion"/>
  </si>
  <si>
    <t>鬧鈴提醒</t>
    <phoneticPr fontId="2" type="noConversion"/>
  </si>
  <si>
    <t>萬年日曆</t>
    <phoneticPr fontId="2" type="noConversion"/>
  </si>
  <si>
    <t>匯率換算</t>
    <phoneticPr fontId="2" type="noConversion"/>
  </si>
  <si>
    <t>字彙測驗</t>
    <phoneticPr fontId="2" type="noConversion"/>
  </si>
  <si>
    <t>電子遊戲</t>
    <phoneticPr fontId="2" type="noConversion"/>
  </si>
  <si>
    <t>星座命理</t>
    <phoneticPr fontId="2" type="noConversion"/>
  </si>
  <si>
    <t>國語</t>
    <phoneticPr fontId="2" type="noConversion"/>
  </si>
  <si>
    <t>英文</t>
    <phoneticPr fontId="2" type="noConversion"/>
  </si>
  <si>
    <t>數學</t>
    <phoneticPr fontId="2" type="noConversion"/>
  </si>
  <si>
    <t>自然</t>
    <phoneticPr fontId="2" type="noConversion"/>
  </si>
  <si>
    <t>社會</t>
    <phoneticPr fontId="2" type="noConversion"/>
  </si>
  <si>
    <t>總分</t>
    <phoneticPr fontId="2" type="noConversion"/>
  </si>
  <si>
    <t>名次</t>
    <phoneticPr fontId="2" type="noConversion"/>
  </si>
  <si>
    <t>人數</t>
    <phoneticPr fontId="2" type="noConversion"/>
  </si>
  <si>
    <t>旗旗公司第一季圖書銷售統計表</t>
    <phoneticPr fontId="2" type="noConversion"/>
  </si>
  <si>
    <t>金石堂書局</t>
    <phoneticPr fontId="2" type="noConversion"/>
  </si>
  <si>
    <t>銷售量(本)</t>
    <phoneticPr fontId="2" type="noConversion"/>
  </si>
  <si>
    <t>Office XP 非常 Easy</t>
    <phoneticPr fontId="2" type="noConversion"/>
  </si>
  <si>
    <t>Word 2002 使用手冊</t>
    <phoneticPr fontId="2" type="noConversion"/>
  </si>
  <si>
    <t>Excel 2002 使用手冊</t>
    <phoneticPr fontId="2" type="noConversion"/>
  </si>
  <si>
    <t>何嘉仁書局</t>
    <phoneticPr fontId="2" type="noConversion"/>
  </si>
  <si>
    <t>新學友書局</t>
    <phoneticPr fontId="2" type="noConversion"/>
  </si>
  <si>
    <t>Office XP 總銷售量：</t>
    <phoneticPr fontId="2" type="noConversion"/>
  </si>
  <si>
    <t>Word 2002總銷售量：</t>
    <phoneticPr fontId="2" type="noConversion"/>
  </si>
  <si>
    <t>Excel 2002總銷售量：</t>
    <phoneticPr fontId="2" type="noConversion"/>
  </si>
  <si>
    <t>林淑芬</t>
  </si>
  <si>
    <t>王嘉育</t>
  </si>
  <si>
    <t>吳育仁</t>
  </si>
  <si>
    <t>呂姿瀅</t>
  </si>
  <si>
    <t>孫國華</t>
  </si>
  <si>
    <t>公式</t>
    <phoneticPr fontId="21" type="noConversion"/>
  </si>
  <si>
    <t>範例</t>
    <phoneticPr fontId="21" type="noConversion"/>
  </si>
  <si>
    <t>結果</t>
    <phoneticPr fontId="21" type="noConversion"/>
  </si>
  <si>
    <t>作用</t>
    <phoneticPr fontId="21" type="noConversion"/>
  </si>
  <si>
    <r>
      <t xml:space="preserve">=if(c13&gt;c14, </t>
    </r>
    <r>
      <rPr>
        <b/>
        <shadow/>
        <sz val="12"/>
        <rFont val="Arial"/>
        <family val="2"/>
      </rPr>
      <t>“</t>
    </r>
    <r>
      <rPr>
        <b/>
        <shadow/>
        <sz val="12"/>
        <rFont val="新細明體"/>
        <family val="1"/>
        <charset val="136"/>
      </rPr>
      <t>賺</t>
    </r>
    <r>
      <rPr>
        <b/>
        <shadow/>
        <sz val="12"/>
        <rFont val="Arial"/>
        <family val="2"/>
      </rPr>
      <t>”</t>
    </r>
    <r>
      <rPr>
        <b/>
        <shadow/>
        <sz val="12"/>
        <rFont val="Tahoma"/>
        <family val="2"/>
      </rPr>
      <t xml:space="preserve">, </t>
    </r>
    <r>
      <rPr>
        <b/>
        <shadow/>
        <sz val="12"/>
        <rFont val="Arial"/>
        <family val="2"/>
      </rPr>
      <t>”</t>
    </r>
    <r>
      <rPr>
        <b/>
        <shadow/>
        <sz val="12"/>
        <rFont val="新細明體"/>
        <family val="1"/>
        <charset val="136"/>
      </rPr>
      <t>賠</t>
    </r>
    <r>
      <rPr>
        <b/>
        <shadow/>
        <sz val="12"/>
        <rFont val="Arial"/>
        <family val="2"/>
      </rPr>
      <t>”</t>
    </r>
    <r>
      <rPr>
        <b/>
        <shadow/>
        <sz val="12"/>
        <rFont val="Tahoma"/>
        <family val="2"/>
      </rPr>
      <t xml:space="preserve">) </t>
    </r>
    <phoneticPr fontId="21" type="noConversion"/>
  </si>
  <si>
    <t>=or(logical1,logical2...)</t>
    <phoneticPr fontId="21" type="noConversion"/>
  </si>
  <si>
    <r>
      <t>n</t>
    </r>
    <r>
      <rPr>
        <sz val="9"/>
        <color indexed="12"/>
        <rFont val="Times New Roman"/>
        <family val="1"/>
      </rPr>
      <t>OR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新細明體"/>
        <family val="1"/>
        <charset val="136"/>
      </rPr>
      <t>函數和</t>
    </r>
    <r>
      <rPr>
        <sz val="9"/>
        <color indexed="8"/>
        <rFont val="Times New Roman"/>
        <family val="1"/>
      </rPr>
      <t xml:space="preserve"> </t>
    </r>
    <r>
      <rPr>
        <sz val="9"/>
        <color indexed="12"/>
        <rFont val="Times New Roman"/>
        <family val="1"/>
      </rPr>
      <t xml:space="preserve">AND </t>
    </r>
    <r>
      <rPr>
        <sz val="9"/>
        <color indexed="8"/>
        <rFont val="新細明體"/>
        <family val="1"/>
        <charset val="136"/>
      </rPr>
      <t>函數一樣，所有引數都必須是邏輯判斷式，不同的是，當引數中只要有一個成立就傳回</t>
    </r>
    <r>
      <rPr>
        <sz val="9"/>
        <color indexed="8"/>
        <rFont val="Times New Roman"/>
        <family val="1"/>
      </rPr>
      <t xml:space="preserve"> TRUE</t>
    </r>
    <r>
      <rPr>
        <sz val="9"/>
        <color indexed="8"/>
        <rFont val="新細明體"/>
        <family val="1"/>
        <charset val="136"/>
      </rPr>
      <t xml:space="preserve">，其格式為： </t>
    </r>
  </si>
  <si>
    <t>售價</t>
    <phoneticPr fontId="21" type="noConversion"/>
  </si>
  <si>
    <t>成本</t>
    <phoneticPr fontId="21" type="noConversion"/>
  </si>
  <si>
    <r>
      <t xml:space="preserve">=if(c1&gt;c2, </t>
    </r>
    <r>
      <rPr>
        <b/>
        <shadow/>
        <sz val="12"/>
        <rFont val="Arial"/>
        <family val="2"/>
      </rPr>
      <t>“</t>
    </r>
    <r>
      <rPr>
        <b/>
        <shadow/>
        <sz val="12"/>
        <rFont val="新細明體"/>
        <family val="1"/>
        <charset val="136"/>
      </rPr>
      <t>賺</t>
    </r>
    <r>
      <rPr>
        <b/>
        <shadow/>
        <sz val="12"/>
        <rFont val="Arial"/>
        <family val="2"/>
      </rPr>
      <t>”</t>
    </r>
    <r>
      <rPr>
        <b/>
        <shadow/>
        <sz val="12"/>
        <rFont val="Tahoma"/>
        <family val="2"/>
      </rPr>
      <t xml:space="preserve">, </t>
    </r>
    <r>
      <rPr>
        <b/>
        <shadow/>
        <sz val="12"/>
        <rFont val="Arial"/>
        <family val="2"/>
      </rPr>
      <t>”</t>
    </r>
    <r>
      <rPr>
        <b/>
        <shadow/>
        <sz val="12"/>
        <rFont val="新細明體"/>
        <family val="1"/>
        <charset val="136"/>
      </rPr>
      <t>賠</t>
    </r>
    <r>
      <rPr>
        <b/>
        <shadow/>
        <sz val="12"/>
        <rFont val="Arial"/>
        <family val="2"/>
      </rPr>
      <t>”</t>
    </r>
    <r>
      <rPr>
        <b/>
        <shadow/>
        <sz val="12"/>
        <rFont val="Tahoma"/>
        <family val="2"/>
      </rPr>
      <t xml:space="preserve">) </t>
    </r>
    <phoneticPr fontId="21" type="noConversion"/>
  </si>
  <si>
    <t>輸入於Ｄ欄之內容</t>
  </si>
  <si>
    <t>實際外觀</t>
  </si>
  <si>
    <t>=NOT(5&lt;3)</t>
    <phoneticPr fontId="21" type="noConversion"/>
  </si>
  <si>
    <t>=AND(5&gt;3,"A"&lt;&gt;"B")</t>
    <phoneticPr fontId="21" type="noConversion"/>
  </si>
  <si>
    <t>=OR(5&gt;3,"A"="B")</t>
    <phoneticPr fontId="21" type="noConversion"/>
  </si>
  <si>
    <t>=-2^2</t>
    <phoneticPr fontId="21" type="noConversion"/>
  </si>
  <si>
    <t>=15%</t>
    <phoneticPr fontId="21" type="noConversion"/>
  </si>
  <si>
    <t>=3^2</t>
    <phoneticPr fontId="21" type="noConversion"/>
  </si>
  <si>
    <t>=5*6/3</t>
    <phoneticPr fontId="21" type="noConversion"/>
  </si>
  <si>
    <t>=5*(2+4)/3+2</t>
    <phoneticPr fontId="21" type="noConversion"/>
  </si>
  <si>
    <t>="A"&amp;"B"</t>
    <phoneticPr fontId="21" type="noConversion"/>
  </si>
  <si>
    <t>=5&lt;&gt;3</t>
    <phoneticPr fontId="21" type="noConversion"/>
  </si>
  <si>
    <t>=5&gt;3</t>
    <phoneticPr fontId="21" type="noConversion"/>
  </si>
  <si>
    <t>=5&gt;=3</t>
    <phoneticPr fontId="21" type="noConversion"/>
  </si>
  <si>
    <t>=5&lt;=3</t>
    <phoneticPr fontId="21" type="noConversion"/>
  </si>
  <si>
    <t>公式</t>
  </si>
  <si>
    <t>範例</t>
  </si>
  <si>
    <t>請將工作表範例複製至空白工作表上，比較容易瞭解。</t>
  </si>
  <si>
    <t>A</t>
  </si>
  <si>
    <t>B</t>
  </si>
  <si>
    <t>敘述 (結果)</t>
  </si>
  <si>
    <t>公式</t>
    <phoneticPr fontId="2" type="noConversion"/>
  </si>
  <si>
    <r>
      <t>n</t>
    </r>
    <r>
      <rPr>
        <sz val="12"/>
        <color indexed="8"/>
        <rFont val="新細明體"/>
        <family val="1"/>
        <charset val="136"/>
      </rPr>
      <t>當</t>
    </r>
    <r>
      <rPr>
        <sz val="12"/>
        <color indexed="8"/>
        <rFont val="Times New Roman"/>
        <family val="1"/>
      </rPr>
      <t xml:space="preserve"> Num_digits </t>
    </r>
    <r>
      <rPr>
        <sz val="12"/>
        <color indexed="8"/>
        <rFont val="新細明體"/>
        <family val="1"/>
        <charset val="136"/>
      </rPr>
      <t>大於</t>
    </r>
    <r>
      <rPr>
        <sz val="12"/>
        <color indexed="8"/>
        <rFont val="Times New Roman"/>
        <family val="1"/>
      </rPr>
      <t xml:space="preserve"> 0 </t>
    </r>
    <r>
      <rPr>
        <sz val="12"/>
        <color indexed="8"/>
        <rFont val="新細明體"/>
        <family val="1"/>
        <charset val="136"/>
      </rPr>
      <t>時，數字會被四捨五入到指定的小數位數，例如：</t>
    </r>
    <r>
      <rPr>
        <sz val="12"/>
        <color indexed="8"/>
        <rFont val="Times New Roman"/>
        <family val="1"/>
      </rPr>
      <t>ROUND (35.32,1) = 35.3</t>
    </r>
    <r>
      <rPr>
        <sz val="12"/>
        <color indexed="8"/>
        <rFont val="新細明體"/>
        <family val="1"/>
        <charset val="136"/>
      </rPr>
      <t xml:space="preserve">。 </t>
    </r>
  </si>
  <si>
    <r>
      <t>n</t>
    </r>
    <r>
      <rPr>
        <sz val="12"/>
        <color indexed="8"/>
        <rFont val="新細明體"/>
        <family val="1"/>
        <charset val="136"/>
      </rPr>
      <t>當</t>
    </r>
    <r>
      <rPr>
        <sz val="12"/>
        <color indexed="8"/>
        <rFont val="Times New Roman"/>
        <family val="1"/>
      </rPr>
      <t xml:space="preserve"> Num_digits </t>
    </r>
    <r>
      <rPr>
        <sz val="12"/>
        <color indexed="8"/>
        <rFont val="新細明體"/>
        <family val="1"/>
        <charset val="136"/>
      </rPr>
      <t>等於</t>
    </r>
    <r>
      <rPr>
        <sz val="12"/>
        <color indexed="8"/>
        <rFont val="Times New Roman"/>
        <family val="1"/>
      </rPr>
      <t xml:space="preserve"> 0 </t>
    </r>
    <r>
      <rPr>
        <sz val="12"/>
        <color indexed="8"/>
        <rFont val="新細明體"/>
        <family val="1"/>
        <charset val="136"/>
      </rPr>
      <t>時，數字會被四捨五入到整數，例如：</t>
    </r>
    <r>
      <rPr>
        <sz val="12"/>
        <color indexed="8"/>
        <rFont val="Times New Roman"/>
        <family val="1"/>
      </rPr>
      <t>ROUND (76.82,0)= 77</t>
    </r>
    <r>
      <rPr>
        <sz val="12"/>
        <color indexed="8"/>
        <rFont val="新細明體"/>
        <family val="1"/>
        <charset val="136"/>
      </rPr>
      <t xml:space="preserve">。 </t>
    </r>
  </si>
  <si>
    <r>
      <t>n</t>
    </r>
    <r>
      <rPr>
        <sz val="12"/>
        <color indexed="8"/>
        <rFont val="新細明體"/>
        <family val="1"/>
        <charset val="136"/>
      </rPr>
      <t>當</t>
    </r>
    <r>
      <rPr>
        <sz val="12"/>
        <color indexed="8"/>
        <rFont val="Times New Roman"/>
        <family val="1"/>
      </rPr>
      <t xml:space="preserve"> Num_digits </t>
    </r>
    <r>
      <rPr>
        <sz val="12"/>
        <color indexed="8"/>
        <rFont val="新細明體"/>
        <family val="1"/>
        <charset val="136"/>
      </rPr>
      <t>小於</t>
    </r>
    <r>
      <rPr>
        <sz val="12"/>
        <color indexed="8"/>
        <rFont val="Times New Roman"/>
        <family val="1"/>
      </rPr>
      <t xml:space="preserve"> 0 </t>
    </r>
    <r>
      <rPr>
        <sz val="12"/>
        <color indexed="8"/>
        <rFont val="新細明體"/>
        <family val="1"/>
        <charset val="136"/>
      </rPr>
      <t>時，數字將被四捨五入到小數點左邊的指定位數，例如：</t>
    </r>
    <r>
      <rPr>
        <sz val="12"/>
        <color indexed="8"/>
        <rFont val="Times New Roman"/>
        <family val="1"/>
      </rPr>
      <t>ROUND (22.5,-1) = 20</t>
    </r>
    <r>
      <rPr>
        <sz val="12"/>
        <color indexed="8"/>
        <rFont val="新細明體"/>
        <family val="1"/>
        <charset val="136"/>
      </rPr>
      <t xml:space="preserve">。 </t>
    </r>
  </si>
  <si>
    <t>=COUNTIF($B$2:$B$10,"&lt;100")-COUNTIF($B$2:$B$10, "&lt;=89")</t>
  </si>
  <si>
    <t>=COUNTIF($B$2:$B$10,"&lt;90")-COUNTIF($B$2:$B$10, "&lt;=79")</t>
  </si>
  <si>
    <t>=COUNTIF($B$2:$B$10,"&lt;80")-COUNTIF($B$2:$B$10, "&lt;=69")</t>
  </si>
  <si>
    <t>=COUNTIF($B$2:$B$10,"&lt;70")-COUNTIF($B$2:$B$10, "&lt;=59")</t>
  </si>
  <si>
    <t>林悅敏</t>
  </si>
  <si>
    <t>=COUNTIF($B$2:$B$10,"&lt;60")-COUNTIF($B$2:$B$10, "&lt;=49")</t>
  </si>
  <si>
    <t>黃敏華</t>
  </si>
  <si>
    <t>=COUNTIF($B$2:$B$10,"&lt;50")-COUNTIF($B$2:$B$10, "&lt;=39")</t>
  </si>
  <si>
    <t>葉婉青</t>
  </si>
  <si>
    <t>=COUNTIF($B$2:$B$10,"&lt;20")-COUNTIF($B$2:$B$10, "&lt;=29")</t>
  </si>
  <si>
    <t>=COUNTIF($B$2:$B$10,"&lt;20")-COUNTIF($B$2:$B$10, "&lt;=19")</t>
  </si>
  <si>
    <t>=COUNTIF($B$2:$B$10,"&lt;10")-COUNTIF($B$2:$B$10, "&lt;=0")</t>
  </si>
  <si>
    <t>小於或等於 70 分的數量 (1)</t>
  </si>
  <si>
    <t>=FREQUENCY(B2:B10,C2:C5)</t>
  </si>
  <si>
    <t>在組界 71-79 的分數數量 (2)</t>
  </si>
  <si>
    <t>=FREQUENCY(B2:B10,C2:C6)</t>
  </si>
  <si>
    <t>在組界 80-89 的分數數量 (4)</t>
  </si>
  <si>
    <t>=FREQUENCY(B2:B10,C2:C7)</t>
  </si>
  <si>
    <t>大於或等於 90 分的數量 (2)</t>
  </si>
  <si>
    <t>範例的公式必須輸入為一個陣列公式。</t>
  </si>
  <si>
    <t>如果公式不是一個陣列公式，就只有單一結果 1。</t>
  </si>
  <si>
    <t>計算某一個範圍內的值出現的次數，並傳回一個垂直數值陣列</t>
  </si>
  <si>
    <t>FREQUENCY 來計算某些範圍內的考試成績各有幾個人。由於 FREQUENCY 回陣列，因此必須輸入為陣列公式。</t>
  </si>
  <si>
    <t>語法</t>
  </si>
  <si>
    <t>註解</t>
  </si>
  <si>
    <r>
      <t xml:space="preserve">                          </t>
    </r>
    <r>
      <rPr>
        <sz val="12"/>
        <rFont val="新細明體"/>
        <family val="1"/>
        <charset val="136"/>
      </rPr>
      <t xml:space="preserve">在選定相鄰的儲存格範圍後，FREQUENCY 會被輸入做為陣列公式，然後傳回的資料分佈情形就儲存到您選定的範圍裏。 </t>
    </r>
  </si>
  <si>
    <r>
      <t xml:space="preserve">                          </t>
    </r>
    <r>
      <rPr>
        <sz val="12"/>
        <rFont val="新細明體"/>
        <family val="1"/>
        <charset val="136"/>
      </rPr>
      <t xml:space="preserve">傳回陣列的元件數值在 bins_array 中為超過一個元件的數值，在傳回陣列中的其他元件會傳回以上區間的任何數值。例如，若要計算三個範圍的值 (區間) 時，請輸入三個儲存格，並確定對於結果會將 FREQUENCY 輸入第四個儲存格。其他儲存格會傳回在 data_array 的數值，該數值大於第三區間的值。 </t>
    </r>
  </si>
  <si>
    <r>
      <t xml:space="preserve">                          </t>
    </r>
    <r>
      <rPr>
        <sz val="12"/>
        <rFont val="新細明體"/>
        <family val="1"/>
        <charset val="136"/>
      </rPr>
      <t xml:space="preserve">FREQUENCY 會忽略空白儲存格及文字。 </t>
    </r>
  </si>
  <si>
    <t>這個例子假設所有測驗分數都是整數。</t>
  </si>
  <si>
    <t>作法</t>
  </si>
  <si>
    <t>選取 [說明] 中的範例</t>
  </si>
  <si>
    <t>分數</t>
  </si>
  <si>
    <t>區間</t>
  </si>
  <si>
    <t>=FREQUENCY(A3:A11,B3:B5)</t>
    <phoneticPr fontId="2" type="noConversion"/>
  </si>
  <si>
    <r>
      <t>選取b3:b</t>
    </r>
    <r>
      <rPr>
        <sz val="12"/>
        <rFont val="新細明體"/>
        <family val="1"/>
        <charset val="136"/>
      </rPr>
      <t>5</t>
    </r>
    <phoneticPr fontId="2" type="noConversion"/>
  </si>
  <si>
    <t>=FREQUENCY(C2:C13, $E$3:$E$6)</t>
    <phoneticPr fontId="2" type="noConversion"/>
  </si>
  <si>
    <t>=SUMIF(A2:A13,"Office XP 非常 Easy",B2:B13)</t>
    <phoneticPr fontId="2" type="noConversion"/>
  </si>
  <si>
    <r>
      <t>n</t>
    </r>
    <r>
      <rPr>
        <sz val="9"/>
        <color indexed="12"/>
        <rFont val="Times New Roman"/>
        <family val="1"/>
      </rPr>
      <t>SUMIF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新細明體"/>
        <family val="1"/>
        <charset val="136"/>
      </rPr>
      <t xml:space="preserve">函數可用來加總符合某搜尋準則的儲存格。它的格式為： </t>
    </r>
  </si>
  <si>
    <r>
      <t>n</t>
    </r>
    <r>
      <rPr>
        <sz val="9"/>
        <color indexed="12"/>
        <rFont val="Times New Roman"/>
        <family val="1"/>
      </rPr>
      <t xml:space="preserve">Range </t>
    </r>
    <r>
      <rPr>
        <sz val="9"/>
        <color indexed="12"/>
        <rFont val="新細明體"/>
        <family val="1"/>
        <charset val="136"/>
      </rPr>
      <t xml:space="preserve">是要搜尋的儲存格範圍。 </t>
    </r>
  </si>
  <si>
    <r>
      <t>n</t>
    </r>
    <r>
      <rPr>
        <sz val="9"/>
        <color indexed="12"/>
        <rFont val="Times New Roman"/>
        <family val="1"/>
      </rPr>
      <t xml:space="preserve">Sum_range </t>
    </r>
    <r>
      <rPr>
        <sz val="9"/>
        <color indexed="12"/>
        <rFont val="新細明體"/>
        <family val="1"/>
        <charset val="136"/>
      </rPr>
      <t>是實際要加總的儲存格。</t>
    </r>
    <r>
      <rPr>
        <sz val="9"/>
        <color indexed="12"/>
        <rFont val="Times New Roman"/>
        <family val="1"/>
      </rPr>
      <t xml:space="preserve">Sum_range </t>
    </r>
    <r>
      <rPr>
        <sz val="9"/>
        <color indexed="12"/>
        <rFont val="新細明體"/>
        <family val="1"/>
        <charset val="136"/>
      </rPr>
      <t>和</t>
    </r>
    <r>
      <rPr>
        <sz val="9"/>
        <color indexed="12"/>
        <rFont val="Times New Roman"/>
        <family val="1"/>
      </rPr>
      <t xml:space="preserve"> Range </t>
    </r>
    <r>
      <rPr>
        <sz val="9"/>
        <color indexed="12"/>
        <rFont val="新細明體"/>
        <family val="1"/>
        <charset val="136"/>
      </rPr>
      <t>是相對應的，當範圍中的儲存格符合搜尋準則時，其對應的</t>
    </r>
    <r>
      <rPr>
        <sz val="9"/>
        <color indexed="12"/>
        <rFont val="Times New Roman"/>
        <family val="1"/>
      </rPr>
      <t xml:space="preserve"> Sum_range </t>
    </r>
    <r>
      <rPr>
        <sz val="9"/>
        <color indexed="12"/>
        <rFont val="新細明體"/>
        <family val="1"/>
        <charset val="136"/>
      </rPr>
      <t>儲存格就會被加入總數。</t>
    </r>
  </si>
  <si>
    <r>
      <t>姓</t>
    </r>
    <r>
      <rPr>
        <sz val="12"/>
        <rFont val="新細明體"/>
        <family val="1"/>
        <charset val="136"/>
      </rPr>
      <t xml:space="preserve">    </t>
    </r>
    <r>
      <rPr>
        <sz val="12"/>
        <rFont val="細明體"/>
        <family val="3"/>
        <charset val="136"/>
      </rPr>
      <t>名</t>
    </r>
  </si>
  <si>
    <t>成績</t>
    <phoneticPr fontId="21" type="noConversion"/>
  </si>
  <si>
    <t>區間</t>
    <phoneticPr fontId="21" type="noConversion"/>
  </si>
  <si>
    <t>格式化條件</t>
    <phoneticPr fontId="21" type="noConversion"/>
  </si>
  <si>
    <t>成績</t>
    <phoneticPr fontId="2" type="noConversion"/>
  </si>
  <si>
    <t>李碧華</t>
    <phoneticPr fontId="21" type="noConversion"/>
  </si>
  <si>
    <t>=COUNTIF(B1:B9,"&lt;100")-COUNTIF(B1:B9, "&lt;=89")</t>
    <phoneticPr fontId="2" type="noConversion"/>
  </si>
  <si>
    <t>設定範圍要用減或加的方式</t>
    <phoneticPr fontId="2" type="noConversion"/>
  </si>
  <si>
    <t>結果</t>
    <phoneticPr fontId="2" type="noConversion"/>
  </si>
  <si>
    <t>=FREQUENCY(B2:B10,C2:C4)</t>
    <phoneticPr fontId="2" type="noConversion"/>
  </si>
  <si>
    <r>
      <t>滑鼠左鍵選在資料編輯列之公式上或按</t>
    </r>
    <r>
      <rPr>
        <sz val="12"/>
        <rFont val="Times New Roman"/>
        <family val="1"/>
      </rPr>
      <t>F2</t>
    </r>
    <phoneticPr fontId="2" type="noConversion"/>
  </si>
  <si>
    <t>然後按下 CTRL+SHIFT+ENTER</t>
    <phoneticPr fontId="2" type="noConversion"/>
  </si>
  <si>
    <t>附註  </t>
    <phoneticPr fontId="2" type="noConversion"/>
  </si>
  <si>
    <t>在複製範例到另一個空白工作表之後，選取範圍 A13:A16 儲存格開始公式。</t>
    <phoneticPr fontId="2" type="noConversion"/>
  </si>
  <si>
    <t>按一下 F2，然後按下 CTRL+SHIFT+ENTER。</t>
    <phoneticPr fontId="2" type="noConversion"/>
  </si>
  <si>
    <r>
      <t>=FREQUENCY</t>
    </r>
    <r>
      <rPr>
        <sz val="12"/>
        <rFont val="新細明體"/>
        <family val="1"/>
        <charset val="136"/>
      </rPr>
      <t>(</t>
    </r>
    <r>
      <rPr>
        <b/>
        <sz val="12"/>
        <rFont val="新細明體"/>
        <family val="1"/>
        <charset val="136"/>
      </rPr>
      <t>data_array</t>
    </r>
    <r>
      <rPr>
        <sz val="12"/>
        <rFont val="新細明體"/>
        <family val="1"/>
        <charset val="136"/>
      </rPr>
      <t>,</t>
    </r>
    <r>
      <rPr>
        <b/>
        <sz val="12"/>
        <rFont val="新細明體"/>
        <family val="1"/>
        <charset val="136"/>
      </rPr>
      <t>bins_array</t>
    </r>
    <r>
      <rPr>
        <sz val="12"/>
        <rFont val="新細明體"/>
        <family val="1"/>
        <charset val="136"/>
      </rPr>
      <t>)</t>
    </r>
    <phoneticPr fontId="2" type="noConversion"/>
  </si>
  <si>
    <t>Data_array    是一個要計算頻率的數值陣列或數值參照位址。如果 data_array 不含資料，則 FREQUENCY 傳回一個零的陣列。</t>
    <phoneticPr fontId="2" type="noConversion"/>
  </si>
  <si>
    <t>Bins_array    是一個陣列或一個區間的儲存格範圍參照位址，用來存放 data_array 裏的數值分組之結果。如果 bins_array 沒有數值，則 FREQUENCY 傳回 data_array 中元素的個數。</t>
    <phoneticPr fontId="2" type="noConversion"/>
  </si>
  <si>
    <r>
      <t>傳回陣列結果的公式必須以</t>
    </r>
    <r>
      <rPr>
        <sz val="12"/>
        <color indexed="10"/>
        <rFont val="新細明體"/>
        <family val="1"/>
        <charset val="136"/>
      </rPr>
      <t>陣列公式的方式輸入。</t>
    </r>
    <phoneticPr fontId="2" type="noConversion"/>
  </si>
  <si>
    <r>
      <t>1.</t>
    </r>
    <r>
      <rPr>
        <sz val="7"/>
        <rFont val="Times New Roman"/>
        <family val="1"/>
      </rPr>
      <t xml:space="preserve">                  </t>
    </r>
    <r>
      <rPr>
        <sz val="12"/>
        <rFont val="新細明體"/>
        <family val="1"/>
        <charset val="136"/>
      </rPr>
      <t xml:space="preserve">建立空白活頁簿或工作表。 </t>
    </r>
  </si>
  <si>
    <r>
      <t>2.</t>
    </r>
    <r>
      <rPr>
        <sz val="7"/>
        <rFont val="Times New Roman"/>
        <family val="1"/>
      </rPr>
      <t xml:space="preserve">                  </t>
    </r>
    <r>
      <rPr>
        <sz val="12"/>
        <rFont val="新細明體"/>
        <family val="1"/>
        <charset val="136"/>
      </rPr>
      <t xml:space="preserve">在 [說明] 主題中選取範例。請不要選取列或欄標題。 </t>
    </r>
  </si>
  <si>
    <r>
      <t>3.</t>
    </r>
    <r>
      <rPr>
        <sz val="7"/>
        <rFont val="Times New Roman"/>
        <family val="1"/>
      </rPr>
      <t xml:space="preserve">                  </t>
    </r>
    <r>
      <rPr>
        <sz val="12"/>
        <rFont val="新細明體"/>
        <family val="1"/>
        <charset val="136"/>
      </rPr>
      <t xml:space="preserve">按 CTRL+C 鍵。 </t>
    </r>
  </si>
  <si>
    <r>
      <t>4.</t>
    </r>
    <r>
      <rPr>
        <sz val="7"/>
        <rFont val="Times New Roman"/>
        <family val="1"/>
      </rPr>
      <t xml:space="preserve">                  </t>
    </r>
    <r>
      <rPr>
        <sz val="12"/>
        <rFont val="新細明體"/>
        <family val="1"/>
        <charset val="136"/>
      </rPr>
      <t xml:space="preserve">在工作表中選取儲存格 A1，並按 CTRL+V。 </t>
    </r>
  </si>
  <si>
    <r>
      <t>5</t>
    </r>
    <r>
      <rPr>
        <sz val="12"/>
        <rFont val="Times New Roman"/>
        <family val="1"/>
      </rPr>
      <t>.</t>
    </r>
    <r>
      <rPr>
        <sz val="12"/>
        <rFont val="新細明體"/>
        <family val="1"/>
        <charset val="136"/>
      </rPr>
      <t>若要在檢視結果與檢視傳回結果的公式之間切換，請按 CTRL+` (重音符符號)，或在 [工具] 功能表上指向 [公式稽核]，再按一下 [公式稽核模式]。</t>
    </r>
    <phoneticPr fontId="2" type="noConversion"/>
  </si>
  <si>
    <t>問卷調查統計表</t>
    <phoneticPr fontId="2" type="noConversion"/>
  </si>
  <si>
    <t>受訪者</t>
    <phoneticPr fontId="2" type="noConversion"/>
  </si>
  <si>
    <t>第一題</t>
    <phoneticPr fontId="2" type="noConversion"/>
  </si>
  <si>
    <t>第二題</t>
    <phoneticPr fontId="2" type="noConversion"/>
  </si>
  <si>
    <t>第三題</t>
    <phoneticPr fontId="2" type="noConversion"/>
  </si>
  <si>
    <t>第四題</t>
    <phoneticPr fontId="2" type="noConversion"/>
  </si>
  <si>
    <t>第五題</t>
    <phoneticPr fontId="2" type="noConversion"/>
  </si>
  <si>
    <t>第六題</t>
    <phoneticPr fontId="2" type="noConversion"/>
  </si>
  <si>
    <t>第七題</t>
    <phoneticPr fontId="2" type="noConversion"/>
  </si>
  <si>
    <t>第八題</t>
    <phoneticPr fontId="2" type="noConversion"/>
  </si>
  <si>
    <t>第九題</t>
    <phoneticPr fontId="2" type="noConversion"/>
  </si>
  <si>
    <t>第十題</t>
    <phoneticPr fontId="2" type="noConversion"/>
  </si>
  <si>
    <t>選項</t>
    <phoneticPr fontId="2" type="noConversion"/>
  </si>
  <si>
    <r>
      <t>FREQUENCY</t>
    </r>
    <r>
      <rPr>
        <sz val="12"/>
        <color indexed="18"/>
        <rFont val="標楷體"/>
        <family val="4"/>
        <charset val="136"/>
      </rPr>
      <t xml:space="preserve">是頻率、頻次的意思，也可以說是發生的次數或次數分配。 </t>
    </r>
    <phoneticPr fontId="2" type="noConversion"/>
  </si>
  <si>
    <t xml:space="preserve">次數分配是許多問卷調查經常用到的統計方法。 </t>
    <phoneticPr fontId="2" type="noConversion"/>
  </si>
  <si>
    <t>=FREQUENCY(B3:B52, $A$55:$A$57)</t>
    <phoneticPr fontId="2" type="noConversion"/>
  </si>
  <si>
    <t>選取b55:b57</t>
    <phoneticPr fontId="2" type="noConversion"/>
  </si>
  <si>
    <t>滑鼠左鍵選在資料編輯列之公式上或按F2</t>
    <phoneticPr fontId="2" type="noConversion"/>
  </si>
  <si>
    <r>
      <t>滑鼠左鍵選在資料編輯列之公式上或按</t>
    </r>
    <r>
      <rPr>
        <sz val="12"/>
        <rFont val="新細明體"/>
        <family val="1"/>
        <charset val="136"/>
      </rPr>
      <t>F2</t>
    </r>
    <phoneticPr fontId="2" type="noConversion"/>
  </si>
  <si>
    <r>
      <t>5</t>
    </r>
    <r>
      <rPr>
        <sz val="12"/>
        <rFont val="新細明體"/>
        <family val="1"/>
        <charset val="136"/>
      </rPr>
      <t>.</t>
    </r>
    <r>
      <rPr>
        <sz val="12"/>
        <rFont val="新細明體"/>
        <family val="1"/>
        <charset val="136"/>
      </rPr>
      <t>若要在檢視結果與檢視傳回結果的公式之間切換，請按 CTRL+` (重音符符號)，或在 [工具] 功能表上指向 [公式稽核]，再按一下 [公式稽核模式]。</t>
    </r>
    <phoneticPr fontId="2" type="noConversion"/>
  </si>
  <si>
    <t>選取$E$3:$E$6</t>
    <phoneticPr fontId="2" type="noConversion"/>
  </si>
  <si>
    <t xml:space="preserve">RANK 函數的格式為： </t>
  </si>
  <si>
    <r>
      <t>六年四班</t>
    </r>
    <r>
      <rPr>
        <sz val="12"/>
        <rFont val="Times New Roman"/>
        <family val="1"/>
      </rPr>
      <t xml:space="preserve"> 93 </t>
    </r>
    <r>
      <rPr>
        <sz val="12"/>
        <rFont val="新細明體"/>
        <family val="1"/>
        <charset val="136"/>
      </rPr>
      <t>學年第一學期成績</t>
    </r>
    <phoneticPr fontId="2" type="noConversion"/>
  </si>
  <si>
    <r>
      <t>n</t>
    </r>
    <r>
      <rPr>
        <sz val="9"/>
        <color indexed="12"/>
        <rFont val="Times New Roman"/>
        <family val="1"/>
      </rPr>
      <t>RANK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新細明體"/>
        <family val="1"/>
        <charset val="136"/>
      </rPr>
      <t>函數可計算某數字在一個儲存格範圍中的順序等級，通常用來計算排名。</t>
    </r>
    <r>
      <rPr>
        <sz val="9"/>
        <color indexed="12"/>
        <rFont val="Times New Roman"/>
        <family val="1"/>
      </rPr>
      <t/>
    </r>
    <phoneticPr fontId="2" type="noConversion"/>
  </si>
  <si>
    <t>=rank(number, ref, order)</t>
    <phoneticPr fontId="2" type="noConversion"/>
  </si>
  <si>
    <r>
      <t>n</t>
    </r>
    <r>
      <rPr>
        <sz val="9"/>
        <color indexed="12"/>
        <rFont val="Times New Roman"/>
        <family val="1"/>
      </rPr>
      <t xml:space="preserve">Number </t>
    </r>
    <r>
      <rPr>
        <sz val="9"/>
        <color indexed="12"/>
        <rFont val="新細明體"/>
        <family val="1"/>
        <charset val="136"/>
      </rPr>
      <t xml:space="preserve">為所要排序比較的數字。 </t>
    </r>
  </si>
  <si>
    <r>
      <t>n</t>
    </r>
    <r>
      <rPr>
        <sz val="9"/>
        <color indexed="12"/>
        <rFont val="Times New Roman"/>
        <family val="1"/>
      </rPr>
      <t xml:space="preserve">Ref </t>
    </r>
    <r>
      <rPr>
        <sz val="9"/>
        <color indexed="12"/>
        <rFont val="新細明體"/>
        <family val="1"/>
        <charset val="136"/>
      </rPr>
      <t xml:space="preserve">為排序比較的範圍。 </t>
    </r>
  </si>
  <si>
    <t>旗旗公司第一季圖書銷售統計表</t>
    <phoneticPr fontId="2" type="noConversion"/>
  </si>
  <si>
    <t>金石堂書局</t>
    <phoneticPr fontId="2" type="noConversion"/>
  </si>
  <si>
    <t>銷售量(本)</t>
    <phoneticPr fontId="2" type="noConversion"/>
  </si>
  <si>
    <t>Office XP 非常 Easy</t>
    <phoneticPr fontId="2" type="noConversion"/>
  </si>
  <si>
    <t>Word 2002 使用手冊</t>
    <phoneticPr fontId="2" type="noConversion"/>
  </si>
  <si>
    <t>Excel 2002 使用手冊</t>
    <phoneticPr fontId="2" type="noConversion"/>
  </si>
  <si>
    <t>何嘉仁書局</t>
    <phoneticPr fontId="2" type="noConversion"/>
  </si>
  <si>
    <t>Office XP 總銷售量：</t>
    <phoneticPr fontId="2" type="noConversion"/>
  </si>
  <si>
    <t>Word 2002總銷售量：</t>
    <phoneticPr fontId="2" type="noConversion"/>
  </si>
  <si>
    <t>新學友書局</t>
    <phoneticPr fontId="2" type="noConversion"/>
  </si>
  <si>
    <t>Excel 2002總銷售量：</t>
    <phoneticPr fontId="2" type="noConversion"/>
  </si>
  <si>
    <t>Office XP 平均：</t>
    <phoneticPr fontId="2" type="noConversion"/>
  </si>
  <si>
    <t>Word 2002 平均：</t>
    <phoneticPr fontId="2" type="noConversion"/>
  </si>
  <si>
    <t>Excel 2002 平均：</t>
    <phoneticPr fontId="2" type="noConversion"/>
  </si>
  <si>
    <t>經濟&gt;=80分</t>
    <phoneticPr fontId="2" type="noConversion"/>
  </si>
  <si>
    <r>
      <t>n</t>
    </r>
    <r>
      <rPr>
        <sz val="9"/>
        <color indexed="12"/>
        <rFont val="Times New Roman"/>
        <family val="1"/>
      </rPr>
      <t xml:space="preserve">Order </t>
    </r>
    <r>
      <rPr>
        <sz val="9"/>
        <color indexed="12"/>
        <rFont val="新細明體"/>
        <family val="1"/>
        <charset val="136"/>
      </rPr>
      <t>指定排序順序，若是輸入</t>
    </r>
    <r>
      <rPr>
        <sz val="9"/>
        <color indexed="12"/>
        <rFont val="Times New Roman"/>
        <family val="1"/>
      </rPr>
      <t xml:space="preserve"> 0 </t>
    </r>
    <r>
      <rPr>
        <sz val="9"/>
        <color indexed="12"/>
        <rFont val="新細明體"/>
        <family val="1"/>
        <charset val="136"/>
      </rPr>
      <t>或空白表示會把</t>
    </r>
    <r>
      <rPr>
        <sz val="9"/>
        <color indexed="12"/>
        <rFont val="Times New Roman"/>
        <family val="1"/>
      </rPr>
      <t xml:space="preserve"> Ref </t>
    </r>
    <r>
      <rPr>
        <sz val="9"/>
        <color indexed="12"/>
        <rFont val="新細明體"/>
        <family val="1"/>
        <charset val="136"/>
      </rPr>
      <t>當成由大到小來判斷</t>
    </r>
    <r>
      <rPr>
        <sz val="9"/>
        <color indexed="12"/>
        <rFont val="Times New Roman"/>
        <family val="1"/>
      </rPr>
      <t xml:space="preserve"> Number </t>
    </r>
    <r>
      <rPr>
        <sz val="9"/>
        <color indexed="12"/>
        <rFont val="新細明體"/>
        <family val="1"/>
        <charset val="136"/>
      </rPr>
      <t>的等級，也就是遞減排序，若不是</t>
    </r>
    <r>
      <rPr>
        <sz val="9"/>
        <color indexed="12"/>
        <rFont val="Times New Roman"/>
        <family val="1"/>
      </rPr>
      <t xml:space="preserve"> 0</t>
    </r>
    <r>
      <rPr>
        <sz val="9"/>
        <color indexed="12"/>
        <rFont val="新細明體"/>
        <family val="1"/>
        <charset val="136"/>
      </rPr>
      <t>，則會把</t>
    </r>
    <r>
      <rPr>
        <sz val="9"/>
        <color indexed="12"/>
        <rFont val="Times New Roman"/>
        <family val="1"/>
      </rPr>
      <t xml:space="preserve"> Ref </t>
    </r>
    <r>
      <rPr>
        <sz val="9"/>
        <color indexed="12"/>
        <rFont val="新細明體"/>
        <family val="1"/>
        <charset val="136"/>
      </rPr>
      <t>當成由小到大來判斷</t>
    </r>
    <r>
      <rPr>
        <sz val="9"/>
        <color indexed="12"/>
        <rFont val="Times New Roman"/>
        <family val="1"/>
      </rPr>
      <t xml:space="preserve"> Number </t>
    </r>
    <r>
      <rPr>
        <sz val="9"/>
        <color indexed="12"/>
        <rFont val="新細明體"/>
        <family val="1"/>
        <charset val="136"/>
      </rPr>
      <t xml:space="preserve">的等級，亦即遞增排序。 </t>
    </r>
    <phoneticPr fontId="2" type="noConversion"/>
  </si>
  <si>
    <t>遞減排序</t>
  </si>
  <si>
    <t>遞增排序</t>
    <phoneticPr fontId="2" type="noConversion"/>
  </si>
  <si>
    <r>
      <t>選取d</t>
    </r>
    <r>
      <rPr>
        <sz val="12"/>
        <rFont val="Times New Roman"/>
        <family val="1"/>
      </rPr>
      <t>19:d22</t>
    </r>
    <phoneticPr fontId="2" type="noConversion"/>
  </si>
  <si>
    <t>投資成本</t>
    <phoneticPr fontId="2" type="noConversion"/>
  </si>
  <si>
    <t>剩餘殘值</t>
    <phoneticPr fontId="2" type="noConversion"/>
  </si>
  <si>
    <t>使用年限</t>
    <phoneticPr fontId="2" type="noConversion"/>
  </si>
  <si>
    <t>第幾年</t>
    <phoneticPr fontId="2" type="noConversion"/>
  </si>
  <si>
    <t>直線法</t>
    <phoneticPr fontId="2" type="noConversion"/>
  </si>
  <si>
    <t>定率遞減法</t>
    <phoneticPr fontId="2" type="noConversion"/>
  </si>
  <si>
    <t>倍率遞減法</t>
    <phoneticPr fontId="2" type="noConversion"/>
  </si>
  <si>
    <t>年數合計法</t>
    <phoneticPr fontId="2" type="noConversion"/>
  </si>
  <si>
    <r>
      <t>n</t>
    </r>
    <r>
      <rPr>
        <sz val="12"/>
        <color indexed="8"/>
        <rFont val="新細明體"/>
        <family val="1"/>
        <charset val="136"/>
      </rPr>
      <t xml:space="preserve">計算折舊的方法有很多種，通常會依公司習慣的方式來提列。由於使用不同的折舊函數，所需用到的參數亦有些許差異，我們先介紹共通的部份： </t>
    </r>
  </si>
  <si>
    <r>
      <t>n</t>
    </r>
    <r>
      <rPr>
        <sz val="12"/>
        <color indexed="8"/>
        <rFont val="Times New Roman"/>
        <family val="1"/>
      </rPr>
      <t xml:space="preserve">Cost </t>
    </r>
    <r>
      <rPr>
        <sz val="12"/>
        <color indexed="8"/>
        <rFont val="新細明體"/>
        <family val="1"/>
        <charset val="136"/>
      </rPr>
      <t xml:space="preserve">採購設備或資產所花費的成本。 </t>
    </r>
  </si>
  <si>
    <r>
      <t>n</t>
    </r>
    <r>
      <rPr>
        <sz val="12"/>
        <color indexed="8"/>
        <rFont val="Times New Roman"/>
        <family val="1"/>
      </rPr>
      <t xml:space="preserve">Salvage </t>
    </r>
    <r>
      <rPr>
        <sz val="12"/>
        <color indexed="8"/>
        <rFont val="新細明體"/>
        <family val="1"/>
        <charset val="136"/>
      </rPr>
      <t xml:space="preserve">殘值，亦即此設備或資產過了耐用年限時可回收的價值。 </t>
    </r>
  </si>
  <si>
    <r>
      <t>n</t>
    </r>
    <r>
      <rPr>
        <sz val="12"/>
        <color indexed="8"/>
        <rFont val="Times New Roman"/>
        <family val="1"/>
      </rPr>
      <t xml:space="preserve">Life </t>
    </r>
    <r>
      <rPr>
        <sz val="12"/>
        <color indexed="8"/>
        <rFont val="新細明體"/>
        <family val="1"/>
        <charset val="136"/>
      </rPr>
      <t xml:space="preserve">耐用年限，亦即此設備或資產的可用年限或生產數量。 </t>
    </r>
  </si>
  <si>
    <r>
      <t>茹葳公司採購一生財設備花了</t>
    </r>
    <r>
      <rPr>
        <sz val="12"/>
        <color indexed="8"/>
        <rFont val="Times New Roman"/>
        <family val="1"/>
      </rPr>
      <t xml:space="preserve"> 60 </t>
    </r>
    <r>
      <rPr>
        <sz val="12"/>
        <color indexed="8"/>
        <rFont val="新細明體"/>
        <family val="1"/>
        <charset val="136"/>
      </rPr>
      <t>萬元，預估可以使用</t>
    </r>
    <r>
      <rPr>
        <sz val="12"/>
        <color indexed="8"/>
        <rFont val="Times New Roman"/>
        <family val="1"/>
      </rPr>
      <t xml:space="preserve"> 5 </t>
    </r>
    <r>
      <rPr>
        <sz val="12"/>
        <color indexed="8"/>
        <rFont val="新細明體"/>
        <family val="1"/>
        <charset val="136"/>
      </rPr>
      <t>年，殘值餘</t>
    </r>
    <r>
      <rPr>
        <sz val="12"/>
        <color indexed="8"/>
        <rFont val="Times New Roman"/>
        <family val="1"/>
      </rPr>
      <t xml:space="preserve"> 4,500 </t>
    </r>
    <r>
      <rPr>
        <sz val="12"/>
        <color indexed="8"/>
        <rFont val="新細明體"/>
        <family val="1"/>
        <charset val="136"/>
      </rPr>
      <t>元。若以</t>
    </r>
    <r>
      <rPr>
        <sz val="12"/>
        <color indexed="12"/>
        <rFont val="新細明體"/>
        <family val="1"/>
        <charset val="136"/>
      </rPr>
      <t>直線法</t>
    </r>
    <r>
      <rPr>
        <sz val="12"/>
        <color indexed="8"/>
        <rFont val="新細明體"/>
        <family val="1"/>
        <charset val="136"/>
      </rPr>
      <t>來攤為費用，則可使用直線法折舊函數</t>
    </r>
    <r>
      <rPr>
        <sz val="12"/>
        <color indexed="8"/>
        <rFont val="Times New Roman"/>
        <family val="1"/>
      </rPr>
      <t xml:space="preserve"> </t>
    </r>
    <r>
      <rPr>
        <sz val="12"/>
        <color indexed="12"/>
        <rFont val="Times New Roman"/>
        <family val="1"/>
      </rPr>
      <t>SLN</t>
    </r>
    <r>
      <rPr>
        <sz val="12"/>
        <color indexed="8"/>
        <rFont val="新細明體"/>
        <family val="1"/>
        <charset val="136"/>
      </rPr>
      <t>，其格式如下：</t>
    </r>
  </si>
  <si>
    <t>=IF(logical_test, vaule_if_true, vaule_if_false)</t>
    <phoneticPr fontId="21" type="noConversion"/>
  </si>
  <si>
    <r>
      <t>n</t>
    </r>
    <r>
      <rPr>
        <sz val="9"/>
        <color indexed="12"/>
        <rFont val="Times New Roman"/>
        <family val="1"/>
      </rPr>
      <t xml:space="preserve">Criteria </t>
    </r>
    <r>
      <rPr>
        <sz val="9"/>
        <color indexed="12"/>
        <rFont val="新細明體"/>
        <family val="1"/>
        <charset val="136"/>
      </rPr>
      <t>是判斷是否進行加總的搜尋準則，它可以是數字、表示式或文字。例如：</t>
    </r>
    <r>
      <rPr>
        <sz val="9"/>
        <color indexed="12"/>
        <rFont val="Times New Roman"/>
        <family val="1"/>
      </rPr>
      <t>20</t>
    </r>
    <r>
      <rPr>
        <sz val="9"/>
        <color indexed="12"/>
        <rFont val="新細明體"/>
        <family val="1"/>
        <charset val="136"/>
      </rPr>
      <t>、</t>
    </r>
    <r>
      <rPr>
        <sz val="9"/>
        <color indexed="12"/>
        <rFont val="Times New Roman"/>
        <family val="1"/>
      </rPr>
      <t>"66"</t>
    </r>
    <r>
      <rPr>
        <sz val="9"/>
        <color indexed="12"/>
        <rFont val="新細明體"/>
        <family val="1"/>
        <charset val="136"/>
      </rPr>
      <t>、</t>
    </r>
    <r>
      <rPr>
        <sz val="9"/>
        <color indexed="12"/>
        <rFont val="Times New Roman"/>
        <family val="1"/>
      </rPr>
      <t>"Happy"</t>
    </r>
    <r>
      <rPr>
        <sz val="9"/>
        <color indexed="12"/>
        <rFont val="新細明體"/>
        <family val="1"/>
        <charset val="136"/>
      </rPr>
      <t>、或</t>
    </r>
    <r>
      <rPr>
        <sz val="9"/>
        <color indexed="12"/>
        <rFont val="Times New Roman"/>
        <family val="1"/>
      </rPr>
      <t xml:space="preserve"> "&gt;100"</t>
    </r>
    <r>
      <rPr>
        <sz val="9"/>
        <color indexed="12"/>
        <rFont val="新細明體"/>
        <family val="1"/>
        <charset val="136"/>
      </rPr>
      <t xml:space="preserve">。 </t>
    </r>
    <phoneticPr fontId="2" type="noConversion"/>
  </si>
  <si>
    <t>Office XP 非常 Easy</t>
    <phoneticPr fontId="2" type="noConversion"/>
  </si>
  <si>
    <r>
      <t>承上例，若茹葳公司想要以</t>
    </r>
    <r>
      <rPr>
        <sz val="12"/>
        <color indexed="12"/>
        <rFont val="新細明體"/>
        <family val="1"/>
        <charset val="136"/>
      </rPr>
      <t>定率遞減法</t>
    </r>
    <r>
      <rPr>
        <sz val="12"/>
        <color indexed="12"/>
        <rFont val="Times New Roman"/>
        <family val="1"/>
      </rPr>
      <t xml:space="preserve"> (DB)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新細明體"/>
        <family val="1"/>
        <charset val="136"/>
      </rPr>
      <t>來計算每年需攤提的費用，則須採用</t>
    </r>
    <r>
      <rPr>
        <sz val="12"/>
        <color indexed="8"/>
        <rFont val="Times New Roman"/>
        <family val="1"/>
      </rPr>
      <t xml:space="preserve"> </t>
    </r>
    <r>
      <rPr>
        <sz val="12"/>
        <color indexed="12"/>
        <rFont val="Times New Roman"/>
        <family val="1"/>
      </rPr>
      <t xml:space="preserve">DB </t>
    </r>
    <r>
      <rPr>
        <sz val="12"/>
        <color indexed="8"/>
        <rFont val="新細明體"/>
        <family val="1"/>
        <charset val="136"/>
      </rPr>
      <t>函數，其格式為：</t>
    </r>
  </si>
  <si>
    <r>
      <t>n</t>
    </r>
    <r>
      <rPr>
        <sz val="12"/>
        <color indexed="8"/>
        <rFont val="新細明體"/>
        <family val="1"/>
        <charset val="136"/>
      </rPr>
      <t>若茹葳公司想要以</t>
    </r>
    <r>
      <rPr>
        <sz val="12"/>
        <color indexed="12"/>
        <rFont val="新細明體"/>
        <family val="1"/>
        <charset val="136"/>
      </rPr>
      <t>倍率遞減法</t>
    </r>
    <r>
      <rPr>
        <sz val="12"/>
        <color indexed="12"/>
        <rFont val="Times New Roman"/>
        <family val="1"/>
      </rPr>
      <t xml:space="preserve"> (DDB)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新細明體"/>
        <family val="1"/>
        <charset val="136"/>
      </rPr>
      <t>來計算每年需攤提的費用，則可使用</t>
    </r>
    <r>
      <rPr>
        <sz val="12"/>
        <color indexed="8"/>
        <rFont val="Times New Roman"/>
        <family val="1"/>
      </rPr>
      <t xml:space="preserve"> </t>
    </r>
    <r>
      <rPr>
        <sz val="12"/>
        <color indexed="12"/>
        <rFont val="Times New Roman"/>
        <family val="1"/>
      </rPr>
      <t>DDB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新細明體"/>
        <family val="1"/>
        <charset val="136"/>
      </rPr>
      <t xml:space="preserve">函數，其格式如下： </t>
    </r>
  </si>
  <si>
    <r>
      <t>n</t>
    </r>
    <r>
      <rPr>
        <sz val="12"/>
        <color indexed="8"/>
        <rFont val="新細明體"/>
        <family val="1"/>
        <charset val="136"/>
      </rPr>
      <t>若茹葳公司想要以</t>
    </r>
    <r>
      <rPr>
        <sz val="12"/>
        <color indexed="12"/>
        <rFont val="新細明體"/>
        <family val="1"/>
        <charset val="136"/>
      </rPr>
      <t>年數合計法</t>
    </r>
    <r>
      <rPr>
        <sz val="12"/>
        <color indexed="12"/>
        <rFont val="Times New Roman"/>
        <family val="1"/>
      </rPr>
      <t xml:space="preserve"> (SYD)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新細明體"/>
        <family val="1"/>
        <charset val="136"/>
      </rPr>
      <t>來計算每年需攤提的費用，則可改用</t>
    </r>
    <r>
      <rPr>
        <sz val="12"/>
        <color indexed="8"/>
        <rFont val="Times New Roman"/>
        <family val="1"/>
      </rPr>
      <t xml:space="preserve"> </t>
    </r>
    <r>
      <rPr>
        <sz val="12"/>
        <color indexed="12"/>
        <rFont val="Times New Roman"/>
        <family val="1"/>
      </rPr>
      <t xml:space="preserve">SYD </t>
    </r>
    <r>
      <rPr>
        <sz val="12"/>
        <color indexed="8"/>
        <rFont val="新細明體"/>
        <family val="1"/>
        <charset val="136"/>
      </rPr>
      <t xml:space="preserve">函數來計算。其格式如下： </t>
    </r>
  </si>
  <si>
    <t>姓別</t>
    <phoneticPr fontId="2" type="noConversion"/>
  </si>
  <si>
    <t>男</t>
    <phoneticPr fontId="2" type="noConversion"/>
  </si>
  <si>
    <t>女</t>
    <phoneticPr fontId="2" type="noConversion"/>
  </si>
  <si>
    <t>男</t>
    <phoneticPr fontId="2" type="noConversion"/>
  </si>
  <si>
    <t>=and(logical1,logical2...)</t>
    <phoneticPr fontId="21" type="noConversion"/>
  </si>
  <si>
    <r>
      <t>=IF(B8&gt;B9, "</t>
    </r>
    <r>
      <rPr>
        <sz val="12"/>
        <rFont val="細明體"/>
        <family val="3"/>
        <charset val="136"/>
      </rPr>
      <t>賺</t>
    </r>
    <r>
      <rPr>
        <sz val="12"/>
        <rFont val="Times New Roman"/>
        <family val="1"/>
      </rPr>
      <t>", "</t>
    </r>
    <r>
      <rPr>
        <sz val="12"/>
        <rFont val="細明體"/>
        <family val="3"/>
        <charset val="136"/>
      </rPr>
      <t>賠</t>
    </r>
    <r>
      <rPr>
        <sz val="12"/>
        <rFont val="Times New Roman"/>
        <family val="1"/>
      </rPr>
      <t>")&amp;(B8-B9)</t>
    </r>
    <phoneticPr fontId="21" type="noConversion"/>
  </si>
  <si>
    <t>=not(logical1,)</t>
    <phoneticPr fontId="21" type="noConversion"/>
  </si>
  <si>
    <t>&gt;=75</t>
  </si>
  <si>
    <t>&lt;75</t>
    <phoneticPr fontId="2" type="noConversion"/>
  </si>
  <si>
    <r>
      <t xml:space="preserve">   </t>
    </r>
    <r>
      <rPr>
        <sz val="12"/>
        <rFont val="細明體"/>
        <family val="3"/>
        <charset val="136"/>
      </rPr>
      <t>←</t>
    </r>
    <r>
      <rPr>
        <sz val="12"/>
        <rFont val="Times New Roman"/>
        <family val="1"/>
      </rPr>
      <t xml:space="preserve">  =B8-B9</t>
    </r>
    <phoneticPr fontId="21" type="noConversion"/>
  </si>
  <si>
    <t>COUNT</t>
    <phoneticPr fontId="2" type="noConversion"/>
  </si>
  <si>
    <t>sumif</t>
    <phoneticPr fontId="2" type="noConversion"/>
  </si>
  <si>
    <t>ID</t>
    <phoneticPr fontId="2" type="noConversion"/>
  </si>
  <si>
    <t>mid</t>
    <phoneticPr fontId="2" type="noConversion"/>
  </si>
  <si>
    <t>性別</t>
    <phoneticPr fontId="2" type="noConversion"/>
  </si>
  <si>
    <t>A123456789</t>
    <phoneticPr fontId="2" type="noConversion"/>
  </si>
  <si>
    <t>A123456790</t>
  </si>
  <si>
    <t>A123456791</t>
  </si>
  <si>
    <t>A123456792</t>
  </si>
  <si>
    <t>A123456793</t>
  </si>
  <si>
    <t>A223456794</t>
    <phoneticPr fontId="2" type="noConversion"/>
  </si>
  <si>
    <t>A223456795</t>
  </si>
  <si>
    <t>A223456796</t>
  </si>
  <si>
    <t>A223456797</t>
  </si>
  <si>
    <t>A223456798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</si>
</sst>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8" formatCode="&quot;$&quot;#,##0.00;[Red]\-&quot;$&quot;#,##0.00"/>
    <numFmt numFmtId="44" formatCode="_-&quot;$&quot;* #,##0.00_-;\-&quot;$&quot;* #,##0.00_-;_-&quot;$&quot;* &quot;-&quot;??_-;_-@_-"/>
    <numFmt numFmtId="176" formatCode="0.00;_ꐀ"/>
    <numFmt numFmtId="177" formatCode="_-&quot;$&quot;* #,##0_-;\-&quot;$&quot;* #,##0_-;_-&quot;$&quot;* &quot;-&quot;??_-;_-@_-"/>
    <numFmt numFmtId="178" formatCode="&quot;賺&quot;#,##0;[Red]&quot;賠&quot;#,##0"/>
    <numFmt numFmtId="179" formatCode="0.00_);[Red]\(0.00\)"/>
    <numFmt numFmtId="180" formatCode="0000"/>
    <numFmt numFmtId="181" formatCode="#,##0.00_);[Red]\(#,##0.00\)"/>
  </numFmts>
  <fonts count="42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b/>
      <sz val="10"/>
      <color indexed="42"/>
      <name val="新細明體"/>
      <family val="1"/>
      <charset val="136"/>
    </font>
    <font>
      <b/>
      <sz val="10"/>
      <color indexed="43"/>
      <name val="新細明體"/>
      <family val="1"/>
      <charset val="136"/>
    </font>
    <font>
      <sz val="10"/>
      <color indexed="17"/>
      <name val="新細明體"/>
      <family val="1"/>
      <charset val="136"/>
    </font>
    <font>
      <b/>
      <sz val="14"/>
      <color indexed="9"/>
      <name val="新細明體"/>
      <family val="1"/>
      <charset val="136"/>
    </font>
    <font>
      <b/>
      <sz val="12"/>
      <name val="新細明體"/>
      <family val="1"/>
      <charset val="136"/>
    </font>
    <font>
      <sz val="10"/>
      <name val="新細明體"/>
      <family val="1"/>
      <charset val="136"/>
    </font>
    <font>
      <sz val="12"/>
      <name val="Times New Roman"/>
      <family val="1"/>
    </font>
    <font>
      <sz val="12"/>
      <color indexed="17"/>
      <name val="新細明體"/>
      <family val="1"/>
      <charset val="136"/>
    </font>
    <font>
      <sz val="14"/>
      <color indexed="43"/>
      <name val="標楷體"/>
      <family val="4"/>
      <charset val="136"/>
    </font>
    <font>
      <sz val="12"/>
      <color indexed="12"/>
      <name val="新細明體"/>
      <family val="1"/>
      <charset val="136"/>
    </font>
    <font>
      <sz val="12"/>
      <name val="細明體"/>
      <family val="3"/>
      <charset val="136"/>
    </font>
    <font>
      <sz val="12"/>
      <color indexed="10"/>
      <name val="新細明體"/>
      <family val="1"/>
      <charset val="136"/>
    </font>
    <font>
      <u/>
      <sz val="12"/>
      <color indexed="12"/>
      <name val="新細明體"/>
      <family val="1"/>
      <charset val="136"/>
    </font>
    <font>
      <sz val="12"/>
      <color indexed="12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新細明體"/>
      <family val="1"/>
      <charset val="136"/>
    </font>
    <font>
      <sz val="9"/>
      <color indexed="16"/>
      <name val="Wingdings"/>
      <charset val="2"/>
    </font>
    <font>
      <sz val="12"/>
      <color indexed="16"/>
      <name val="Wingdings"/>
      <charset val="2"/>
    </font>
    <font>
      <sz val="9"/>
      <name val="細明體"/>
      <family val="3"/>
      <charset val="136"/>
    </font>
    <font>
      <sz val="12"/>
      <color indexed="10"/>
      <name val="細明體"/>
      <family val="3"/>
      <charset val="136"/>
    </font>
    <font>
      <b/>
      <shadow/>
      <sz val="12"/>
      <name val="Arial"/>
      <family val="2"/>
    </font>
    <font>
      <b/>
      <shadow/>
      <sz val="12"/>
      <name val="新細明體"/>
      <family val="1"/>
      <charset val="136"/>
    </font>
    <font>
      <b/>
      <shadow/>
      <sz val="12"/>
      <name val="Tahoma"/>
      <family val="2"/>
    </font>
    <font>
      <shadow/>
      <sz val="12"/>
      <name val="Wingdings"/>
      <charset val="2"/>
    </font>
    <font>
      <sz val="9"/>
      <color indexed="12"/>
      <name val="Times New Roman"/>
      <family val="1"/>
    </font>
    <font>
      <sz val="9"/>
      <color indexed="8"/>
      <name val="Times New Roman"/>
      <family val="1"/>
    </font>
    <font>
      <sz val="9"/>
      <color indexed="8"/>
      <name val="新細明體"/>
      <family val="1"/>
      <charset val="136"/>
    </font>
    <font>
      <u/>
      <sz val="11.4"/>
      <color indexed="12"/>
      <name val="新細明體"/>
      <family val="1"/>
      <charset val="136"/>
    </font>
    <font>
      <sz val="9"/>
      <color indexed="12"/>
      <name val="新細明體"/>
      <family val="1"/>
      <charset val="136"/>
    </font>
    <font>
      <sz val="9"/>
      <color indexed="52"/>
      <name val="Wingdings"/>
      <charset val="2"/>
    </font>
    <font>
      <sz val="7"/>
      <name val="Times New Roman"/>
      <family val="1"/>
    </font>
    <font>
      <sz val="11"/>
      <color indexed="23"/>
      <name val="新細明體"/>
      <family val="1"/>
      <charset val="136"/>
    </font>
    <font>
      <sz val="20"/>
      <color indexed="20"/>
      <name val="華康海報體W12"/>
      <family val="3"/>
      <charset val="136"/>
    </font>
    <font>
      <sz val="12"/>
      <name val="華康特粗黑體"/>
      <family val="3"/>
      <charset val="136"/>
    </font>
    <font>
      <sz val="12"/>
      <name val="華康流隸體"/>
      <family val="3"/>
      <charset val="136"/>
    </font>
    <font>
      <sz val="12"/>
      <name val="華康粗圓體"/>
      <family val="3"/>
      <charset val="136"/>
    </font>
    <font>
      <sz val="12"/>
      <color indexed="18"/>
      <name val="標楷體"/>
      <family val="4"/>
      <charset val="136"/>
    </font>
    <font>
      <sz val="12"/>
      <color indexed="18"/>
      <name val="Times New Roman"/>
      <family val="1"/>
    </font>
    <font>
      <sz val="10"/>
      <color rgb="FFFF0000"/>
      <name val="新細明體"/>
      <family val="1"/>
      <charset val="136"/>
    </font>
  </fonts>
  <fills count="16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2"/>
      </bottom>
      <diagonal/>
    </border>
    <border>
      <left style="thick">
        <color indexed="20"/>
      </left>
      <right style="hair">
        <color indexed="20"/>
      </right>
      <top style="hair">
        <color indexed="20"/>
      </top>
      <bottom style="thin">
        <color indexed="20"/>
      </bottom>
      <diagonal/>
    </border>
    <border>
      <left style="hair">
        <color indexed="20"/>
      </left>
      <right style="hair">
        <color indexed="20"/>
      </right>
      <top style="hair">
        <color indexed="20"/>
      </top>
      <bottom style="thin">
        <color indexed="20"/>
      </bottom>
      <diagonal/>
    </border>
    <border>
      <left style="hair">
        <color indexed="20"/>
      </left>
      <right style="thick">
        <color indexed="20"/>
      </right>
      <top style="hair">
        <color indexed="20"/>
      </top>
      <bottom style="thin">
        <color indexed="20"/>
      </bottom>
      <diagonal/>
    </border>
    <border>
      <left style="thick">
        <color indexed="20"/>
      </left>
      <right style="hair">
        <color indexed="64"/>
      </right>
      <top style="thin">
        <color indexed="20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20"/>
      </top>
      <bottom style="hair">
        <color indexed="64"/>
      </bottom>
      <diagonal/>
    </border>
    <border>
      <left style="hair">
        <color indexed="64"/>
      </left>
      <right style="thick">
        <color indexed="20"/>
      </right>
      <top style="thin">
        <color indexed="20"/>
      </top>
      <bottom style="hair">
        <color indexed="64"/>
      </bottom>
      <diagonal/>
    </border>
    <border>
      <left style="thick">
        <color indexed="2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20"/>
      </right>
      <top style="hair">
        <color indexed="64"/>
      </top>
      <bottom style="hair">
        <color indexed="64"/>
      </bottom>
      <diagonal/>
    </border>
    <border>
      <left style="thick">
        <color indexed="20"/>
      </left>
      <right style="hair">
        <color indexed="64"/>
      </right>
      <top style="hair">
        <color indexed="64"/>
      </top>
      <bottom style="thick">
        <color indexed="2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indexed="20"/>
      </bottom>
      <diagonal/>
    </border>
    <border>
      <left style="hair">
        <color indexed="64"/>
      </left>
      <right style="thick">
        <color indexed="20"/>
      </right>
      <top style="hair">
        <color indexed="64"/>
      </top>
      <bottom style="thick">
        <color indexed="20"/>
      </bottom>
      <diagonal/>
    </border>
    <border>
      <left style="thin">
        <color indexed="64"/>
      </left>
      <right style="hair">
        <color indexed="20"/>
      </right>
      <top style="thin">
        <color indexed="64"/>
      </top>
      <bottom style="hair">
        <color indexed="20"/>
      </bottom>
      <diagonal/>
    </border>
    <border>
      <left style="hair">
        <color indexed="20"/>
      </left>
      <right style="hair">
        <color indexed="20"/>
      </right>
      <top style="thin">
        <color indexed="64"/>
      </top>
      <bottom style="hair">
        <color indexed="20"/>
      </bottom>
      <diagonal/>
    </border>
    <border>
      <left style="hair">
        <color indexed="20"/>
      </left>
      <right style="thin">
        <color indexed="64"/>
      </right>
      <top style="thin">
        <color indexed="64"/>
      </top>
      <bottom style="hair">
        <color indexed="20"/>
      </bottom>
      <diagonal/>
    </border>
    <border>
      <left style="thin">
        <color indexed="64"/>
      </left>
      <right style="hair">
        <color indexed="20"/>
      </right>
      <top style="hair">
        <color indexed="20"/>
      </top>
      <bottom style="hair">
        <color indexed="20"/>
      </bottom>
      <diagonal/>
    </border>
    <border>
      <left style="hair">
        <color indexed="20"/>
      </left>
      <right style="hair">
        <color indexed="20"/>
      </right>
      <top style="hair">
        <color indexed="20"/>
      </top>
      <bottom style="hair">
        <color indexed="20"/>
      </bottom>
      <diagonal/>
    </border>
    <border>
      <left style="thin">
        <color indexed="64"/>
      </left>
      <right style="hair">
        <color indexed="20"/>
      </right>
      <top style="hair">
        <color indexed="20"/>
      </top>
      <bottom style="thin">
        <color indexed="64"/>
      </bottom>
      <diagonal/>
    </border>
    <border>
      <left style="thick">
        <color indexed="20"/>
      </left>
      <right/>
      <top style="thick">
        <color indexed="20"/>
      </top>
      <bottom/>
      <diagonal/>
    </border>
    <border>
      <left/>
      <right/>
      <top style="thick">
        <color indexed="20"/>
      </top>
      <bottom/>
      <diagonal/>
    </border>
    <border>
      <left/>
      <right style="thick">
        <color indexed="20"/>
      </right>
      <top style="thick">
        <color indexed="20"/>
      </top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/>
    <xf numFmtId="0" fontId="9" fillId="0" borderId="0"/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</cellStyleXfs>
  <cellXfs count="1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0" fontId="4" fillId="3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5" fillId="4" borderId="0" xfId="0" applyFont="1" applyFill="1" applyAlignment="1">
      <alignment horizontal="center"/>
    </xf>
    <xf numFmtId="0" fontId="7" fillId="0" borderId="0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0" fontId="9" fillId="0" borderId="0" xfId="0" applyFont="1">
      <alignment vertical="center"/>
    </xf>
    <xf numFmtId="177" fontId="1" fillId="0" borderId="2" xfId="7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>
      <alignment vertical="center"/>
    </xf>
    <xf numFmtId="0" fontId="1" fillId="0" borderId="0" xfId="0" applyFont="1">
      <alignment vertical="center"/>
    </xf>
    <xf numFmtId="0" fontId="1" fillId="0" borderId="4" xfId="0" applyFont="1" applyBorder="1">
      <alignment vertical="center"/>
    </xf>
    <xf numFmtId="8" fontId="1" fillId="0" borderId="4" xfId="0" applyNumberFormat="1" applyFont="1" applyBorder="1">
      <alignment vertical="center"/>
    </xf>
    <xf numFmtId="8" fontId="9" fillId="0" borderId="0" xfId="0" applyNumberFormat="1" applyFont="1">
      <alignment vertical="center"/>
    </xf>
    <xf numFmtId="0" fontId="1" fillId="6" borderId="3" xfId="0" applyFont="1" applyFill="1" applyBorder="1" applyAlignment="1">
      <alignment horizontal="center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0" fontId="12" fillId="0" borderId="0" xfId="0" applyFont="1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13" fillId="0" borderId="0" xfId="5" applyFont="1" applyAlignment="1">
      <alignment horizontal="left"/>
    </xf>
    <xf numFmtId="0" fontId="9" fillId="0" borderId="0" xfId="5" applyAlignment="1">
      <alignment horizontal="left"/>
    </xf>
    <xf numFmtId="0" fontId="9" fillId="0" borderId="0" xfId="5" quotePrefix="1" applyAlignment="1">
      <alignment horizontal="left"/>
    </xf>
    <xf numFmtId="0" fontId="9" fillId="0" borderId="0" xfId="5" applyFont="1" applyAlignment="1">
      <alignment horizontal="left"/>
    </xf>
    <xf numFmtId="0" fontId="25" fillId="0" borderId="0" xfId="5" quotePrefix="1" applyFont="1" applyAlignment="1">
      <alignment horizontal="left"/>
    </xf>
    <xf numFmtId="0" fontId="26" fillId="0" borderId="0" xfId="5" applyFont="1" applyAlignment="1">
      <alignment horizontal="left"/>
    </xf>
    <xf numFmtId="0" fontId="19" fillId="0" borderId="0" xfId="5" applyFont="1" applyAlignment="1">
      <alignment horizontal="left"/>
    </xf>
    <xf numFmtId="0" fontId="9" fillId="0" borderId="0" xfId="5"/>
    <xf numFmtId="0" fontId="13" fillId="0" borderId="0" xfId="5" applyFont="1"/>
    <xf numFmtId="0" fontId="9" fillId="0" borderId="0" xfId="5" quotePrefix="1"/>
    <xf numFmtId="0" fontId="1" fillId="0" borderId="0" xfId="1">
      <alignment vertical="center"/>
    </xf>
    <xf numFmtId="0" fontId="0" fillId="0" borderId="0" xfId="0" quotePrefix="1">
      <alignment vertical="center"/>
    </xf>
    <xf numFmtId="0" fontId="18" fillId="0" borderId="0" xfId="0" applyFont="1">
      <alignment vertical="center"/>
    </xf>
    <xf numFmtId="0" fontId="32" fillId="0" borderId="0" xfId="0" applyFont="1">
      <alignment vertical="center"/>
    </xf>
    <xf numFmtId="0" fontId="13" fillId="0" borderId="0" xfId="2" applyFont="1">
      <alignment vertical="center"/>
    </xf>
    <xf numFmtId="0" fontId="13" fillId="0" borderId="0" xfId="2" applyFont="1" applyAlignment="1">
      <alignment horizontal="right"/>
    </xf>
    <xf numFmtId="0" fontId="13" fillId="0" borderId="0" xfId="3" applyFont="1" applyAlignment="1">
      <alignment horizontal="right"/>
    </xf>
    <xf numFmtId="0" fontId="13" fillId="0" borderId="0" xfId="3" applyFont="1" applyAlignment="1">
      <alignment horizontal="center"/>
    </xf>
    <xf numFmtId="49" fontId="1" fillId="0" borderId="0" xfId="2" applyNumberFormat="1">
      <alignment vertical="center"/>
    </xf>
    <xf numFmtId="0" fontId="1" fillId="0" borderId="0" xfId="2">
      <alignment vertical="center"/>
    </xf>
    <xf numFmtId="0" fontId="1" fillId="0" borderId="5" xfId="3" applyFont="1" applyBorder="1" applyAlignment="1">
      <alignment vertical="top" wrapText="1"/>
    </xf>
    <xf numFmtId="0" fontId="1" fillId="0" borderId="0" xfId="2" quotePrefix="1">
      <alignment vertical="center"/>
    </xf>
    <xf numFmtId="0" fontId="13" fillId="0" borderId="0" xfId="3" applyFont="1"/>
    <xf numFmtId="0" fontId="1" fillId="0" borderId="0" xfId="2" applyFont="1">
      <alignment vertical="center"/>
    </xf>
    <xf numFmtId="0" fontId="7" fillId="7" borderId="0" xfId="3" applyFont="1" applyFill="1" applyAlignment="1"/>
    <xf numFmtId="0" fontId="9" fillId="0" borderId="0" xfId="3"/>
    <xf numFmtId="0" fontId="9" fillId="0" borderId="0" xfId="3" quotePrefix="1"/>
    <xf numFmtId="0" fontId="1" fillId="0" borderId="5" xfId="3" applyFont="1" applyBorder="1" applyAlignment="1">
      <alignment vertical="top"/>
    </xf>
    <xf numFmtId="0" fontId="9" fillId="0" borderId="0" xfId="3" quotePrefix="1" applyAlignment="1">
      <alignment horizontal="left" vertical="center"/>
    </xf>
    <xf numFmtId="0" fontId="13" fillId="0" borderId="0" xfId="3" applyFont="1" applyAlignment="1">
      <alignment horizontal="left" vertical="center"/>
    </xf>
    <xf numFmtId="0" fontId="9" fillId="0" borderId="0" xfId="3" applyAlignment="1">
      <alignment horizontal="left" vertical="center"/>
    </xf>
    <xf numFmtId="0" fontId="1" fillId="0" borderId="0" xfId="3" applyFont="1"/>
    <xf numFmtId="0" fontId="9" fillId="0" borderId="0" xfId="3" applyAlignment="1">
      <alignment horizontal="center" vertical="center"/>
    </xf>
    <xf numFmtId="0" fontId="9" fillId="0" borderId="0" xfId="3" applyAlignment="1">
      <alignment horizontal="left"/>
    </xf>
    <xf numFmtId="0" fontId="7" fillId="0" borderId="0" xfId="3" applyFont="1"/>
    <xf numFmtId="0" fontId="7" fillId="0" borderId="0" xfId="3" quotePrefix="1" applyFont="1"/>
    <xf numFmtId="0" fontId="33" fillId="0" borderId="0" xfId="3" applyFont="1"/>
    <xf numFmtId="0" fontId="15" fillId="0" borderId="0" xfId="8" applyAlignment="1" applyProtection="1"/>
    <xf numFmtId="0" fontId="1" fillId="0" borderId="0" xfId="3" applyFont="1" applyAlignment="1">
      <alignment horizontal="left"/>
    </xf>
    <xf numFmtId="0" fontId="34" fillId="0" borderId="0" xfId="3" applyFont="1" applyAlignment="1">
      <alignment horizontal="left"/>
    </xf>
    <xf numFmtId="0" fontId="36" fillId="0" borderId="0" xfId="4" applyFont="1" applyAlignment="1">
      <alignment horizontal="center" vertical="center"/>
    </xf>
    <xf numFmtId="0" fontId="37" fillId="6" borderId="6" xfId="4" applyFont="1" applyFill="1" applyBorder="1" applyAlignment="1">
      <alignment horizontal="center" vertical="center"/>
    </xf>
    <xf numFmtId="0" fontId="37" fillId="6" borderId="7" xfId="4" applyFont="1" applyFill="1" applyBorder="1" applyAlignment="1">
      <alignment horizontal="center" vertical="center"/>
    </xf>
    <xf numFmtId="0" fontId="37" fillId="6" borderId="8" xfId="4" applyFont="1" applyFill="1" applyBorder="1" applyAlignment="1">
      <alignment horizontal="center" vertical="center"/>
    </xf>
    <xf numFmtId="0" fontId="38" fillId="0" borderId="0" xfId="4" applyFont="1" applyAlignment="1">
      <alignment horizontal="center" vertical="center"/>
    </xf>
    <xf numFmtId="0" fontId="9" fillId="6" borderId="9" xfId="4" applyFont="1" applyFill="1" applyBorder="1" applyAlignment="1">
      <alignment horizontal="center" vertical="center"/>
    </xf>
    <xf numFmtId="0" fontId="1" fillId="0" borderId="10" xfId="4" applyFill="1" applyBorder="1" applyAlignment="1">
      <alignment horizontal="center" vertical="center"/>
    </xf>
    <xf numFmtId="0" fontId="1" fillId="0" borderId="11" xfId="4" applyFill="1" applyBorder="1" applyAlignment="1">
      <alignment horizontal="center" vertical="center"/>
    </xf>
    <xf numFmtId="0" fontId="1" fillId="0" borderId="0" xfId="4" applyAlignment="1">
      <alignment horizontal="center" vertical="center"/>
    </xf>
    <xf numFmtId="0" fontId="9" fillId="6" borderId="12" xfId="4" applyFont="1" applyFill="1" applyBorder="1" applyAlignment="1">
      <alignment horizontal="center" vertical="center"/>
    </xf>
    <xf numFmtId="0" fontId="1" fillId="0" borderId="13" xfId="4" applyFill="1" applyBorder="1" applyAlignment="1">
      <alignment horizontal="center" vertical="center"/>
    </xf>
    <xf numFmtId="0" fontId="1" fillId="0" borderId="14" xfId="4" applyFill="1" applyBorder="1" applyAlignment="1">
      <alignment horizontal="center" vertical="center"/>
    </xf>
    <xf numFmtId="0" fontId="1" fillId="6" borderId="12" xfId="4" applyFill="1" applyBorder="1" applyAlignment="1">
      <alignment horizontal="center" vertical="center"/>
    </xf>
    <xf numFmtId="0" fontId="1" fillId="6" borderId="15" xfId="4" applyFill="1" applyBorder="1" applyAlignment="1">
      <alignment horizontal="center" vertical="center"/>
    </xf>
    <xf numFmtId="0" fontId="1" fillId="0" borderId="16" xfId="4" applyFill="1" applyBorder="1" applyAlignment="1">
      <alignment horizontal="center" vertical="center"/>
    </xf>
    <xf numFmtId="0" fontId="1" fillId="0" borderId="17" xfId="4" applyFill="1" applyBorder="1" applyAlignment="1">
      <alignment horizontal="center" vertical="center"/>
    </xf>
    <xf numFmtId="0" fontId="1" fillId="0" borderId="0" xfId="4" applyFill="1" applyBorder="1" applyAlignment="1">
      <alignment horizontal="center" vertical="center"/>
    </xf>
    <xf numFmtId="0" fontId="38" fillId="5" borderId="18" xfId="4" applyFont="1" applyFill="1" applyBorder="1" applyAlignment="1">
      <alignment horizontal="center" vertical="center"/>
    </xf>
    <xf numFmtId="0" fontId="38" fillId="5" borderId="19" xfId="4" applyFont="1" applyFill="1" applyBorder="1" applyAlignment="1">
      <alignment horizontal="center" vertical="center"/>
    </xf>
    <xf numFmtId="0" fontId="38" fillId="5" borderId="20" xfId="4" applyFont="1" applyFill="1" applyBorder="1" applyAlignment="1">
      <alignment horizontal="center" vertical="center"/>
    </xf>
    <xf numFmtId="0" fontId="1" fillId="5" borderId="21" xfId="4" applyFill="1" applyBorder="1" applyAlignment="1">
      <alignment horizontal="center" vertical="center"/>
    </xf>
    <xf numFmtId="0" fontId="1" fillId="5" borderId="22" xfId="4" applyFill="1" applyBorder="1" applyAlignment="1">
      <alignment horizontal="center" vertical="center"/>
    </xf>
    <xf numFmtId="0" fontId="1" fillId="5" borderId="23" xfId="4" applyFill="1" applyBorder="1" applyAlignment="1">
      <alignment horizontal="center" vertical="center"/>
    </xf>
    <xf numFmtId="0" fontId="40" fillId="0" borderId="0" xfId="4" applyFont="1" applyAlignment="1">
      <alignment horizontal="left" vertical="center"/>
    </xf>
    <xf numFmtId="0" fontId="39" fillId="0" borderId="0" xfId="4" applyFont="1" applyAlignment="1">
      <alignment horizontal="left" vertical="center"/>
    </xf>
    <xf numFmtId="0" fontId="1" fillId="0" borderId="0" xfId="4" applyAlignment="1">
      <alignment horizontal="left"/>
    </xf>
    <xf numFmtId="0" fontId="1" fillId="0" borderId="0" xfId="4" applyAlignment="1">
      <alignment horizontal="left" vertical="center"/>
    </xf>
    <xf numFmtId="0" fontId="1" fillId="0" borderId="0" xfId="4"/>
    <xf numFmtId="0" fontId="7" fillId="0" borderId="0" xfId="4" applyFont="1"/>
    <xf numFmtId="0" fontId="7" fillId="0" borderId="0" xfId="4" quotePrefix="1" applyFont="1"/>
    <xf numFmtId="0" fontId="1" fillId="0" borderId="0" xfId="4" applyFont="1"/>
    <xf numFmtId="0" fontId="14" fillId="0" borderId="0" xfId="4" quotePrefix="1" applyFont="1" applyAlignment="1">
      <alignment horizontal="left" vertical="center"/>
    </xf>
    <xf numFmtId="0" fontId="14" fillId="0" borderId="0" xfId="4" applyFont="1" applyAlignment="1">
      <alignment horizontal="left" vertical="center"/>
    </xf>
    <xf numFmtId="0" fontId="7" fillId="7" borderId="0" xfId="4" applyFont="1" applyFill="1" applyAlignment="1">
      <alignment wrapText="1"/>
    </xf>
    <xf numFmtId="0" fontId="1" fillId="0" borderId="5" xfId="4" applyFont="1" applyBorder="1" applyAlignment="1">
      <alignment vertical="top" wrapText="1"/>
    </xf>
    <xf numFmtId="0" fontId="1" fillId="0" borderId="0" xfId="4" quotePrefix="1" applyAlignment="1">
      <alignment horizontal="left" vertical="center"/>
    </xf>
    <xf numFmtId="0" fontId="14" fillId="0" borderId="5" xfId="4" applyFont="1" applyBorder="1" applyAlignment="1">
      <alignment vertical="top" wrapText="1"/>
    </xf>
    <xf numFmtId="0" fontId="1" fillId="0" borderId="0" xfId="4" applyFont="1" applyAlignment="1">
      <alignment horizontal="left" vertical="center"/>
    </xf>
    <xf numFmtId="0" fontId="13" fillId="0" borderId="0" xfId="4" applyFont="1" applyAlignment="1">
      <alignment horizontal="left" vertical="center"/>
    </xf>
    <xf numFmtId="0" fontId="33" fillId="0" borderId="0" xfId="4" applyFont="1"/>
    <xf numFmtId="0" fontId="30" fillId="0" borderId="0" xfId="9" applyAlignment="1" applyProtection="1"/>
    <xf numFmtId="0" fontId="1" fillId="0" borderId="0" xfId="4" applyFont="1" applyAlignment="1">
      <alignment horizontal="left"/>
    </xf>
    <xf numFmtId="0" fontId="34" fillId="0" borderId="0" xfId="4" applyFont="1" applyAlignment="1">
      <alignment horizontal="left"/>
    </xf>
    <xf numFmtId="0" fontId="10" fillId="4" borderId="0" xfId="1" applyFont="1" applyFill="1" applyAlignment="1">
      <alignment horizontal="center"/>
    </xf>
    <xf numFmtId="0" fontId="1" fillId="0" borderId="0" xfId="1" applyAlignment="1">
      <alignment horizontal="center"/>
    </xf>
    <xf numFmtId="0" fontId="28" fillId="0" borderId="0" xfId="0" applyFont="1">
      <alignment vertical="center"/>
    </xf>
    <xf numFmtId="0" fontId="19" fillId="0" borderId="0" xfId="0" applyFont="1" applyAlignment="1">
      <alignment horizontal="left" vertical="center"/>
    </xf>
    <xf numFmtId="0" fontId="2" fillId="0" borderId="0" xfId="1" quotePrefix="1" applyFont="1" applyAlignment="1">
      <alignment horizontal="left"/>
    </xf>
    <xf numFmtId="0" fontId="2" fillId="0" borderId="0" xfId="1" applyFont="1" applyAlignment="1">
      <alignment horizontal="left"/>
    </xf>
    <xf numFmtId="0" fontId="32" fillId="0" borderId="0" xfId="0" applyFont="1" applyAlignment="1">
      <alignment horizontal="left" vertical="center"/>
    </xf>
    <xf numFmtId="0" fontId="0" fillId="6" borderId="0" xfId="0" applyFill="1" applyAlignment="1">
      <alignment horizontal="center"/>
    </xf>
    <xf numFmtId="0" fontId="13" fillId="6" borderId="0" xfId="1" applyFont="1" applyFill="1" applyAlignment="1"/>
    <xf numFmtId="0" fontId="1" fillId="8" borderId="5" xfId="4" applyFont="1" applyFill="1" applyBorder="1" applyAlignment="1">
      <alignment vertical="top" wrapText="1"/>
    </xf>
    <xf numFmtId="0" fontId="1" fillId="9" borderId="5" xfId="4" applyFont="1" applyFill="1" applyBorder="1" applyAlignment="1">
      <alignment vertical="top" wrapText="1"/>
    </xf>
    <xf numFmtId="0" fontId="1" fillId="6" borderId="5" xfId="4" applyFont="1" applyFill="1" applyBorder="1" applyAlignment="1">
      <alignment vertical="top" wrapText="1"/>
    </xf>
    <xf numFmtId="0" fontId="1" fillId="4" borderId="5" xfId="4" applyFont="1" applyFill="1" applyBorder="1" applyAlignment="1">
      <alignment vertical="top" wrapText="1"/>
    </xf>
    <xf numFmtId="0" fontId="9" fillId="0" borderId="0" xfId="5" quotePrefix="1" applyFont="1" applyAlignment="1">
      <alignment horizontal="left"/>
    </xf>
    <xf numFmtId="0" fontId="1" fillId="0" borderId="0" xfId="4" quotePrefix="1" applyFont="1" applyAlignment="1">
      <alignment horizontal="left" vertical="center"/>
    </xf>
    <xf numFmtId="0" fontId="9" fillId="0" borderId="0" xfId="3" quotePrefix="1" applyFont="1"/>
    <xf numFmtId="0" fontId="9" fillId="13" borderId="0" xfId="5" applyFill="1" applyAlignment="1">
      <alignment horizontal="left"/>
    </xf>
    <xf numFmtId="0" fontId="22" fillId="13" borderId="0" xfId="5" applyFont="1" applyFill="1" applyAlignment="1">
      <alignment horizontal="left"/>
    </xf>
    <xf numFmtId="0" fontId="0" fillId="14" borderId="0" xfId="0" applyFill="1" applyAlignment="1">
      <alignment horizontal="center"/>
    </xf>
    <xf numFmtId="9" fontId="0" fillId="0" borderId="0" xfId="6" applyFont="1" applyAlignment="1">
      <alignment horizontal="center"/>
    </xf>
    <xf numFmtId="9" fontId="0" fillId="0" borderId="0" xfId="0" applyNumberFormat="1">
      <alignment vertical="center"/>
    </xf>
    <xf numFmtId="178" fontId="9" fillId="0" borderId="0" xfId="0" applyNumberFormat="1" applyFont="1" applyFill="1" applyAlignment="1">
      <alignment horizontal="right"/>
    </xf>
    <xf numFmtId="179" fontId="9" fillId="0" borderId="0" xfId="5" applyNumberFormat="1" applyFont="1" applyAlignment="1">
      <alignment horizontal="left"/>
    </xf>
    <xf numFmtId="180" fontId="9" fillId="0" borderId="0" xfId="5" applyNumberFormat="1"/>
    <xf numFmtId="181" fontId="9" fillId="0" borderId="0" xfId="5" applyNumberFormat="1"/>
    <xf numFmtId="0" fontId="41" fillId="15" borderId="0" xfId="0" applyFont="1" applyFill="1" applyAlignment="1">
      <alignment horizontal="center"/>
    </xf>
    <xf numFmtId="2" fontId="0" fillId="0" borderId="0" xfId="0" applyNumberFormat="1">
      <alignment vertical="center"/>
    </xf>
    <xf numFmtId="0" fontId="1" fillId="6" borderId="0" xfId="1" applyFill="1" applyAlignment="1">
      <alignment horizontal="center"/>
    </xf>
    <xf numFmtId="0" fontId="6" fillId="10" borderId="0" xfId="0" applyFont="1" applyFill="1" applyAlignment="1">
      <alignment horizontal="center" vertical="center"/>
    </xf>
    <xf numFmtId="0" fontId="11" fillId="11" borderId="0" xfId="0" applyFont="1" applyFill="1" applyAlignment="1">
      <alignment horizontal="center" vertical="center"/>
    </xf>
    <xf numFmtId="0" fontId="35" fillId="12" borderId="24" xfId="4" applyFont="1" applyFill="1" applyBorder="1" applyAlignment="1">
      <alignment horizontal="center" vertical="center"/>
    </xf>
    <xf numFmtId="0" fontId="35" fillId="12" borderId="25" xfId="4" applyFont="1" applyFill="1" applyBorder="1" applyAlignment="1">
      <alignment horizontal="center" vertical="center"/>
    </xf>
    <xf numFmtId="0" fontId="35" fillId="12" borderId="26" xfId="4" applyFont="1" applyFill="1" applyBorder="1" applyAlignment="1">
      <alignment horizontal="center" vertical="center"/>
    </xf>
    <xf numFmtId="0" fontId="3" fillId="15" borderId="0" xfId="0" applyFont="1" applyFill="1" applyAlignment="1">
      <alignment horizontal="center" vertical="center"/>
    </xf>
  </cellXfs>
  <cellStyles count="10">
    <cellStyle name="一般" xfId="0" builtinId="0"/>
    <cellStyle name="一般_Ch09-公式及函數" xfId="1"/>
    <cellStyle name="一般_countif" xfId="2"/>
    <cellStyle name="一般_格式設定2" xfId="3"/>
    <cellStyle name="一般_常用公式" xfId="4"/>
    <cellStyle name="一般_常用函數" xfId="5"/>
    <cellStyle name="百分比" xfId="6" builtinId="5"/>
    <cellStyle name="貨幣" xfId="7" builtinId="4"/>
    <cellStyle name="超連結_格式設定2" xfId="8"/>
    <cellStyle name="超連結_常用公式" xfId="9"/>
  </cellStyles>
  <dxfs count="5">
    <dxf>
      <font>
        <b/>
        <i val="0"/>
        <condense val="0"/>
        <extend val="0"/>
        <color indexed="12"/>
      </font>
    </dxf>
    <dxf>
      <font>
        <b val="0"/>
        <i val="0"/>
        <condense val="0"/>
        <extend val="0"/>
        <color auto="1"/>
      </font>
    </dxf>
    <dxf>
      <font>
        <b val="0"/>
        <i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http://office.microsoft.com/global/images/default.aspx?AssetID=ZA790050001028" TargetMode="External"/><Relationship Id="rId2" Type="http://schemas.openxmlformats.org/officeDocument/2006/relationships/image" Target="../media/image4.gif"/><Relationship Id="rId1" Type="http://schemas.openxmlformats.org/officeDocument/2006/relationships/hyperlink" Target="javascript:ToggleDiv('divExpCollAsst_1')" TargetMode="External"/><Relationship Id="rId5" Type="http://schemas.openxmlformats.org/officeDocument/2006/relationships/image" Target="http://office.microsoft.com/global/images/default.aspx?AssetID=ZA060481921028" TargetMode="External"/><Relationship Id="rId4" Type="http://schemas.openxmlformats.org/officeDocument/2006/relationships/image" Target="../media/image5.gi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http://office.microsoft.com/global/images/default.aspx?AssetID=ZA790050001028" TargetMode="External"/><Relationship Id="rId2" Type="http://schemas.openxmlformats.org/officeDocument/2006/relationships/image" Target="../media/image4.gif"/><Relationship Id="rId1" Type="http://schemas.openxmlformats.org/officeDocument/2006/relationships/hyperlink" Target="javascript:ToggleDiv('divExpCollAsst_1')" TargetMode="External"/><Relationship Id="rId5" Type="http://schemas.openxmlformats.org/officeDocument/2006/relationships/image" Target="http://office.microsoft.com/global/images/default.aspx?AssetID=ZA060481921028" TargetMode="External"/><Relationship Id="rId4" Type="http://schemas.openxmlformats.org/officeDocument/2006/relationships/image" Target="../media/image5.gi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Relationship Id="rId4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17</xdr:row>
      <xdr:rowOff>180975</xdr:rowOff>
    </xdr:from>
    <xdr:to>
      <xdr:col>5</xdr:col>
      <xdr:colOff>657225</xdr:colOff>
      <xdr:row>20</xdr:row>
      <xdr:rowOff>171450</xdr:rowOff>
    </xdr:to>
    <xdr:pic>
      <xdr:nvPicPr>
        <xdr:cNvPr id="14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743325"/>
          <a:ext cx="3705225" cy="6191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381000</xdr:colOff>
      <xdr:row>17</xdr:row>
      <xdr:rowOff>114300</xdr:rowOff>
    </xdr:from>
    <xdr:to>
      <xdr:col>5</xdr:col>
      <xdr:colOff>657225</xdr:colOff>
      <xdr:row>20</xdr:row>
      <xdr:rowOff>104775</xdr:rowOff>
    </xdr:to>
    <xdr:pic>
      <xdr:nvPicPr>
        <xdr:cNvPr id="14378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676650"/>
          <a:ext cx="3705225" cy="6191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15</xdr:row>
      <xdr:rowOff>200025</xdr:rowOff>
    </xdr:from>
    <xdr:to>
      <xdr:col>6</xdr:col>
      <xdr:colOff>466725</xdr:colOff>
      <xdr:row>20</xdr:row>
      <xdr:rowOff>114300</xdr:rowOff>
    </xdr:to>
    <xdr:pic>
      <xdr:nvPicPr>
        <xdr:cNvPr id="15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3381375"/>
          <a:ext cx="6657975" cy="9620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25</xdr:row>
      <xdr:rowOff>9525</xdr:rowOff>
    </xdr:from>
    <xdr:to>
      <xdr:col>5</xdr:col>
      <xdr:colOff>533400</xdr:colOff>
      <xdr:row>27</xdr:row>
      <xdr:rowOff>133350</xdr:rowOff>
    </xdr:to>
    <xdr:pic>
      <xdr:nvPicPr>
        <xdr:cNvPr id="11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3190875"/>
          <a:ext cx="4810125" cy="542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44</xdr:row>
      <xdr:rowOff>0</xdr:rowOff>
    </xdr:from>
    <xdr:to>
      <xdr:col>0</xdr:col>
      <xdr:colOff>123825</xdr:colOff>
      <xdr:row>44</xdr:row>
      <xdr:rowOff>123825</xdr:rowOff>
    </xdr:to>
    <xdr:sp macro="" textlink="">
      <xdr:nvSpPr>
        <xdr:cNvPr id="12389" name="AutoShape 1" descr="*"/>
        <xdr:cNvSpPr>
          <a:spLocks noChangeAspect="1" noChangeArrowheads="1"/>
        </xdr:cNvSpPr>
      </xdr:nvSpPr>
      <xdr:spPr bwMode="auto">
        <a:xfrm>
          <a:off x="0" y="92202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123825</xdr:colOff>
      <xdr:row>45</xdr:row>
      <xdr:rowOff>123825</xdr:rowOff>
    </xdr:to>
    <xdr:sp macro="" textlink="">
      <xdr:nvSpPr>
        <xdr:cNvPr id="12390" name="AutoShape 2" descr="*"/>
        <xdr:cNvSpPr>
          <a:spLocks noChangeAspect="1" noChangeArrowheads="1"/>
        </xdr:cNvSpPr>
      </xdr:nvSpPr>
      <xdr:spPr bwMode="auto">
        <a:xfrm>
          <a:off x="0" y="9429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123825</xdr:colOff>
      <xdr:row>46</xdr:row>
      <xdr:rowOff>123825</xdr:rowOff>
    </xdr:to>
    <xdr:sp macro="" textlink="">
      <xdr:nvSpPr>
        <xdr:cNvPr id="12391" name="AutoShape 3" descr="*"/>
        <xdr:cNvSpPr>
          <a:spLocks noChangeAspect="1" noChangeArrowheads="1"/>
        </xdr:cNvSpPr>
      </xdr:nvSpPr>
      <xdr:spPr bwMode="auto">
        <a:xfrm>
          <a:off x="0" y="96393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53</xdr:row>
      <xdr:rowOff>0</xdr:rowOff>
    </xdr:from>
    <xdr:to>
      <xdr:col>0</xdr:col>
      <xdr:colOff>133350</xdr:colOff>
      <xdr:row>53</xdr:row>
      <xdr:rowOff>95250</xdr:rowOff>
    </xdr:to>
    <xdr:pic>
      <xdr:nvPicPr>
        <xdr:cNvPr id="12392" name="divExpCollAsst_1_img" descr="顯示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87100"/>
          <a:ext cx="13335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190500</xdr:colOff>
      <xdr:row>56</xdr:row>
      <xdr:rowOff>66675</xdr:rowOff>
    </xdr:from>
    <xdr:to>
      <xdr:col>1</xdr:col>
      <xdr:colOff>1447800</xdr:colOff>
      <xdr:row>60</xdr:row>
      <xdr:rowOff>95250</xdr:rowOff>
    </xdr:to>
    <xdr:pic>
      <xdr:nvPicPr>
        <xdr:cNvPr id="12393" name="Picture 5" descr="選取 [說明] 中的範例"/>
        <xdr:cNvPicPr>
          <a:picLocks noChangeAspect="1" noChangeArrowheads="1"/>
        </xdr:cNvPicPr>
      </xdr:nvPicPr>
      <xdr:blipFill>
        <a:blip xmlns:r="http://schemas.openxmlformats.org/officeDocument/2006/relationships" r:embed="rId4" r:link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" y="11782425"/>
          <a:ext cx="571500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32</xdr:row>
      <xdr:rowOff>0</xdr:rowOff>
    </xdr:from>
    <xdr:to>
      <xdr:col>0</xdr:col>
      <xdr:colOff>123825</xdr:colOff>
      <xdr:row>32</xdr:row>
      <xdr:rowOff>123825</xdr:rowOff>
    </xdr:to>
    <xdr:sp macro="" textlink="">
      <xdr:nvSpPr>
        <xdr:cNvPr id="13413" name="AutoShape 1" descr="*"/>
        <xdr:cNvSpPr>
          <a:spLocks noChangeAspect="1" noChangeArrowheads="1"/>
        </xdr:cNvSpPr>
      </xdr:nvSpPr>
      <xdr:spPr bwMode="auto">
        <a:xfrm>
          <a:off x="0" y="68294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123825</xdr:colOff>
      <xdr:row>33</xdr:row>
      <xdr:rowOff>123825</xdr:rowOff>
    </xdr:to>
    <xdr:sp macro="" textlink="">
      <xdr:nvSpPr>
        <xdr:cNvPr id="13414" name="AutoShape 2" descr="*"/>
        <xdr:cNvSpPr>
          <a:spLocks noChangeAspect="1" noChangeArrowheads="1"/>
        </xdr:cNvSpPr>
      </xdr:nvSpPr>
      <xdr:spPr bwMode="auto">
        <a:xfrm>
          <a:off x="0" y="7038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123825</xdr:colOff>
      <xdr:row>34</xdr:row>
      <xdr:rowOff>123825</xdr:rowOff>
    </xdr:to>
    <xdr:sp macro="" textlink="">
      <xdr:nvSpPr>
        <xdr:cNvPr id="13415" name="AutoShape 3" descr="*"/>
        <xdr:cNvSpPr>
          <a:spLocks noChangeAspect="1" noChangeArrowheads="1"/>
        </xdr:cNvSpPr>
      </xdr:nvSpPr>
      <xdr:spPr bwMode="auto">
        <a:xfrm>
          <a:off x="0" y="7248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41</xdr:row>
      <xdr:rowOff>0</xdr:rowOff>
    </xdr:from>
    <xdr:to>
      <xdr:col>0</xdr:col>
      <xdr:colOff>133350</xdr:colOff>
      <xdr:row>41</xdr:row>
      <xdr:rowOff>95250</xdr:rowOff>
    </xdr:to>
    <xdr:pic>
      <xdr:nvPicPr>
        <xdr:cNvPr id="13416" name="divExpCollAsst_1_img" descr="顯示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715375"/>
          <a:ext cx="13335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190500</xdr:colOff>
      <xdr:row>44</xdr:row>
      <xdr:rowOff>66675</xdr:rowOff>
    </xdr:from>
    <xdr:to>
      <xdr:col>1</xdr:col>
      <xdr:colOff>1447800</xdr:colOff>
      <xdr:row>48</xdr:row>
      <xdr:rowOff>95250</xdr:rowOff>
    </xdr:to>
    <xdr:pic>
      <xdr:nvPicPr>
        <xdr:cNvPr id="13417" name="Picture 5" descr="選取 [說明] 中的範例"/>
        <xdr:cNvPicPr>
          <a:picLocks noChangeAspect="1" noChangeArrowheads="1"/>
        </xdr:cNvPicPr>
      </xdr:nvPicPr>
      <xdr:blipFill>
        <a:blip xmlns:r="http://schemas.openxmlformats.org/officeDocument/2006/relationships" r:embed="rId4" r:link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9410700"/>
          <a:ext cx="1257300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14</xdr:row>
      <xdr:rowOff>171450</xdr:rowOff>
    </xdr:from>
    <xdr:to>
      <xdr:col>5</xdr:col>
      <xdr:colOff>476250</xdr:colOff>
      <xdr:row>18</xdr:row>
      <xdr:rowOff>171450</xdr:rowOff>
    </xdr:to>
    <xdr:pic>
      <xdr:nvPicPr>
        <xdr:cNvPr id="19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3105150"/>
          <a:ext cx="4848225" cy="8382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209550</xdr:colOff>
      <xdr:row>21</xdr:row>
      <xdr:rowOff>76200</xdr:rowOff>
    </xdr:from>
    <xdr:to>
      <xdr:col>9</xdr:col>
      <xdr:colOff>542925</xdr:colOff>
      <xdr:row>27</xdr:row>
      <xdr:rowOff>133350</xdr:rowOff>
    </xdr:to>
    <xdr:pic>
      <xdr:nvPicPr>
        <xdr:cNvPr id="19538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4476750"/>
          <a:ext cx="7848600" cy="1314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190500</xdr:colOff>
      <xdr:row>30</xdr:row>
      <xdr:rowOff>57150</xdr:rowOff>
    </xdr:from>
    <xdr:to>
      <xdr:col>7</xdr:col>
      <xdr:colOff>542925</xdr:colOff>
      <xdr:row>36</xdr:row>
      <xdr:rowOff>28575</xdr:rowOff>
    </xdr:to>
    <xdr:pic>
      <xdr:nvPicPr>
        <xdr:cNvPr id="1953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6343650"/>
          <a:ext cx="6496050" cy="12287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247650</xdr:colOff>
      <xdr:row>38</xdr:row>
      <xdr:rowOff>57150</xdr:rowOff>
    </xdr:from>
    <xdr:to>
      <xdr:col>6</xdr:col>
      <xdr:colOff>200025</xdr:colOff>
      <xdr:row>44</xdr:row>
      <xdr:rowOff>95250</xdr:rowOff>
    </xdr:to>
    <xdr:pic>
      <xdr:nvPicPr>
        <xdr:cNvPr id="19540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8020050"/>
          <a:ext cx="5410200" cy="1295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9DDF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EC8BA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ToggleDiv('divExpCollAsst_1')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javascript:ToggleDiv('divExpCollAsst_1')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2"/>
  </sheetPr>
  <dimension ref="A1:J24"/>
  <sheetViews>
    <sheetView zoomScaleNormal="100" workbookViewId="0">
      <selection activeCell="I3" sqref="I3"/>
    </sheetView>
  </sheetViews>
  <sheetFormatPr defaultRowHeight="16.5"/>
  <cols>
    <col min="1" max="16384" width="9" style="39"/>
  </cols>
  <sheetData>
    <row r="1" spans="1:10">
      <c r="A1" s="139" t="s">
        <v>239</v>
      </c>
      <c r="B1" s="139"/>
      <c r="C1" s="139"/>
      <c r="D1" s="139"/>
      <c r="E1" s="139"/>
      <c r="F1" s="139"/>
      <c r="G1" s="139"/>
      <c r="H1" s="139"/>
      <c r="I1" s="120" t="s">
        <v>260</v>
      </c>
      <c r="J1" s="120" t="s">
        <v>261</v>
      </c>
    </row>
    <row r="2" spans="1:10">
      <c r="A2" s="112" t="s">
        <v>61</v>
      </c>
      <c r="B2" s="112" t="s">
        <v>62</v>
      </c>
      <c r="C2" s="112" t="s">
        <v>94</v>
      </c>
      <c r="D2" s="112" t="s">
        <v>95</v>
      </c>
      <c r="E2" s="112" t="s">
        <v>96</v>
      </c>
      <c r="F2" s="112" t="s">
        <v>97</v>
      </c>
      <c r="G2" s="112" t="s">
        <v>98</v>
      </c>
      <c r="H2" s="112" t="s">
        <v>99</v>
      </c>
      <c r="I2" s="112" t="s">
        <v>100</v>
      </c>
      <c r="J2" s="112" t="s">
        <v>100</v>
      </c>
    </row>
    <row r="3" spans="1:10">
      <c r="A3" s="113">
        <v>92609</v>
      </c>
      <c r="B3" s="113" t="s">
        <v>43</v>
      </c>
      <c r="C3" s="113">
        <v>83</v>
      </c>
      <c r="D3" s="113">
        <v>90</v>
      </c>
      <c r="E3" s="113">
        <v>88</v>
      </c>
      <c r="F3" s="113">
        <v>84</v>
      </c>
      <c r="G3" s="113">
        <v>88</v>
      </c>
      <c r="H3" s="113">
        <f t="shared" ref="H3:H12" si="0">SUM(C3:G3)</f>
        <v>433</v>
      </c>
      <c r="I3" s="114">
        <f>RANK($H3,$H$3:$H$12,0)</f>
        <v>1</v>
      </c>
      <c r="J3" s="114">
        <f>RANK($H3,$H$3:$H$12,1)</f>
        <v>9</v>
      </c>
    </row>
    <row r="4" spans="1:10">
      <c r="A4" s="113">
        <v>92604</v>
      </c>
      <c r="B4" s="113" t="s">
        <v>38</v>
      </c>
      <c r="C4" s="113">
        <v>89</v>
      </c>
      <c r="D4" s="113">
        <v>88</v>
      </c>
      <c r="E4" s="113">
        <v>70</v>
      </c>
      <c r="F4" s="113">
        <v>77</v>
      </c>
      <c r="G4" s="113">
        <v>82</v>
      </c>
      <c r="H4" s="113">
        <v>433</v>
      </c>
      <c r="I4" s="114">
        <f t="shared" ref="I4:I12" si="1">RANK(H4,$H$3:$H$12,0)</f>
        <v>1</v>
      </c>
      <c r="J4" s="114">
        <f t="shared" ref="J4:J12" si="2">RANK($H4,$H$3:$H$12,1)</f>
        <v>9</v>
      </c>
    </row>
    <row r="5" spans="1:10">
      <c r="A5" s="113">
        <v>92606</v>
      </c>
      <c r="B5" s="113" t="s">
        <v>40</v>
      </c>
      <c r="C5" s="113">
        <v>92</v>
      </c>
      <c r="D5" s="113">
        <v>86</v>
      </c>
      <c r="E5" s="113">
        <v>79</v>
      </c>
      <c r="F5" s="113">
        <v>81</v>
      </c>
      <c r="G5" s="113">
        <v>90</v>
      </c>
      <c r="H5" s="113">
        <f t="shared" si="0"/>
        <v>428</v>
      </c>
      <c r="I5" s="114">
        <f t="shared" si="1"/>
        <v>3</v>
      </c>
      <c r="J5" s="114">
        <f t="shared" si="2"/>
        <v>8</v>
      </c>
    </row>
    <row r="6" spans="1:10">
      <c r="A6" s="113">
        <v>92605</v>
      </c>
      <c r="B6" s="113" t="s">
        <v>39</v>
      </c>
      <c r="C6" s="113">
        <v>88</v>
      </c>
      <c r="D6" s="113">
        <v>86</v>
      </c>
      <c r="E6" s="113">
        <v>68</v>
      </c>
      <c r="F6" s="113">
        <v>86</v>
      </c>
      <c r="G6" s="113">
        <v>86</v>
      </c>
      <c r="H6" s="113">
        <f t="shared" si="0"/>
        <v>414</v>
      </c>
      <c r="I6" s="114">
        <f t="shared" si="1"/>
        <v>6</v>
      </c>
      <c r="J6" s="114">
        <f t="shared" si="2"/>
        <v>5</v>
      </c>
    </row>
    <row r="7" spans="1:10">
      <c r="A7" s="113">
        <v>92607</v>
      </c>
      <c r="B7" s="113" t="s">
        <v>41</v>
      </c>
      <c r="C7" s="113">
        <v>83</v>
      </c>
      <c r="D7" s="113">
        <v>86</v>
      </c>
      <c r="E7" s="113">
        <v>78</v>
      </c>
      <c r="F7" s="113">
        <v>89</v>
      </c>
      <c r="G7" s="113">
        <v>86</v>
      </c>
      <c r="H7" s="113">
        <f t="shared" si="0"/>
        <v>422</v>
      </c>
      <c r="I7" s="114">
        <f t="shared" si="1"/>
        <v>4</v>
      </c>
      <c r="J7" s="114">
        <f t="shared" si="2"/>
        <v>7</v>
      </c>
    </row>
    <row r="8" spans="1:10">
      <c r="A8" s="113">
        <v>92603</v>
      </c>
      <c r="B8" s="113" t="s">
        <v>37</v>
      </c>
      <c r="C8" s="113">
        <v>88</v>
      </c>
      <c r="D8" s="113">
        <v>82</v>
      </c>
      <c r="E8" s="113">
        <v>85</v>
      </c>
      <c r="F8" s="113">
        <v>80</v>
      </c>
      <c r="G8" s="113">
        <v>85</v>
      </c>
      <c r="H8" s="113">
        <f t="shared" si="0"/>
        <v>420</v>
      </c>
      <c r="I8" s="114">
        <f t="shared" si="1"/>
        <v>5</v>
      </c>
      <c r="J8" s="114">
        <f t="shared" si="2"/>
        <v>6</v>
      </c>
    </row>
    <row r="9" spans="1:10">
      <c r="A9" s="113">
        <v>92610</v>
      </c>
      <c r="B9" s="113" t="s">
        <v>44</v>
      </c>
      <c r="C9" s="113">
        <v>83</v>
      </c>
      <c r="D9" s="113">
        <v>82</v>
      </c>
      <c r="E9" s="113">
        <v>83</v>
      </c>
      <c r="F9" s="113">
        <v>80</v>
      </c>
      <c r="G9" s="113">
        <v>80</v>
      </c>
      <c r="H9" s="113">
        <f t="shared" si="0"/>
        <v>408</v>
      </c>
      <c r="I9" s="114">
        <f t="shared" si="1"/>
        <v>7</v>
      </c>
      <c r="J9" s="114">
        <f t="shared" si="2"/>
        <v>4</v>
      </c>
    </row>
    <row r="10" spans="1:10">
      <c r="A10" s="113">
        <v>92601</v>
      </c>
      <c r="B10" s="113" t="s">
        <v>35</v>
      </c>
      <c r="C10" s="113">
        <v>85</v>
      </c>
      <c r="D10" s="113">
        <v>80</v>
      </c>
      <c r="E10" s="113">
        <v>75</v>
      </c>
      <c r="F10" s="113">
        <v>62</v>
      </c>
      <c r="G10" s="113">
        <v>84</v>
      </c>
      <c r="H10" s="113">
        <f t="shared" si="0"/>
        <v>386</v>
      </c>
      <c r="I10" s="114">
        <f t="shared" si="1"/>
        <v>8</v>
      </c>
      <c r="J10" s="114">
        <f t="shared" si="2"/>
        <v>3</v>
      </c>
    </row>
    <row r="11" spans="1:10">
      <c r="A11" s="113">
        <v>92608</v>
      </c>
      <c r="B11" s="113" t="s">
        <v>42</v>
      </c>
      <c r="C11" s="113">
        <v>70</v>
      </c>
      <c r="D11" s="113">
        <v>78</v>
      </c>
      <c r="E11" s="113">
        <v>74</v>
      </c>
      <c r="F11" s="113">
        <v>76</v>
      </c>
      <c r="G11" s="113">
        <v>73</v>
      </c>
      <c r="H11" s="113">
        <f t="shared" si="0"/>
        <v>371</v>
      </c>
      <c r="I11" s="114">
        <f t="shared" si="1"/>
        <v>9</v>
      </c>
      <c r="J11" s="114">
        <f t="shared" si="2"/>
        <v>2</v>
      </c>
    </row>
    <row r="12" spans="1:10">
      <c r="A12" s="113">
        <v>92602</v>
      </c>
      <c r="B12" s="113" t="s">
        <v>36</v>
      </c>
      <c r="C12" s="113">
        <v>52</v>
      </c>
      <c r="D12" s="113">
        <v>60</v>
      </c>
      <c r="E12" s="113">
        <v>90</v>
      </c>
      <c r="F12" s="113">
        <v>88</v>
      </c>
      <c r="G12" s="113">
        <v>63</v>
      </c>
      <c r="H12" s="113">
        <f t="shared" si="0"/>
        <v>353</v>
      </c>
      <c r="I12" s="114">
        <f t="shared" si="1"/>
        <v>10</v>
      </c>
      <c r="J12" s="114">
        <f t="shared" si="2"/>
        <v>1</v>
      </c>
    </row>
    <row r="13" spans="1:10">
      <c r="A13" s="113"/>
      <c r="B13" s="113"/>
      <c r="C13" s="113"/>
      <c r="D13" s="113"/>
      <c r="E13" s="113"/>
      <c r="F13" s="113"/>
      <c r="G13" s="113"/>
      <c r="H13" s="113"/>
      <c r="I13" s="114"/>
    </row>
    <row r="14" spans="1:10">
      <c r="A14" s="113"/>
      <c r="B14" s="113"/>
      <c r="C14" s="113"/>
      <c r="D14" s="113"/>
      <c r="E14" s="113"/>
      <c r="F14" s="113"/>
      <c r="G14" s="113"/>
      <c r="H14" s="113"/>
      <c r="I14" s="113"/>
    </row>
    <row r="15" spans="1:10">
      <c r="A15" s="115" t="s">
        <v>240</v>
      </c>
      <c r="B15" s="113"/>
      <c r="C15" s="113"/>
      <c r="D15" s="113"/>
      <c r="E15" s="113"/>
      <c r="F15" s="113"/>
      <c r="G15" s="113"/>
      <c r="H15" s="113"/>
      <c r="I15" s="113"/>
    </row>
    <row r="16" spans="1:10">
      <c r="A16" s="116" t="s">
        <v>241</v>
      </c>
      <c r="B16" s="113"/>
      <c r="C16" s="113"/>
      <c r="D16" s="113"/>
      <c r="E16" s="113"/>
      <c r="F16" s="113"/>
      <c r="G16" s="113"/>
      <c r="H16" s="113"/>
      <c r="I16" s="113"/>
    </row>
    <row r="17" spans="1:9">
      <c r="A17" s="117" t="s">
        <v>238</v>
      </c>
      <c r="B17" s="113"/>
      <c r="C17" s="116" t="s">
        <v>241</v>
      </c>
      <c r="D17" s="113"/>
      <c r="E17" s="113"/>
      <c r="F17" s="113"/>
      <c r="G17" s="113"/>
      <c r="H17" s="113"/>
      <c r="I17" s="113"/>
    </row>
    <row r="18" spans="1:9">
      <c r="A18" s="117"/>
      <c r="B18" s="113"/>
      <c r="C18" s="113"/>
      <c r="D18" s="113"/>
      <c r="E18" s="113"/>
      <c r="F18" s="113"/>
      <c r="G18" s="113"/>
      <c r="H18" s="113"/>
      <c r="I18" s="113"/>
    </row>
    <row r="19" spans="1:9">
      <c r="A19" s="117"/>
      <c r="B19" s="113"/>
      <c r="C19" s="113"/>
      <c r="D19" s="113"/>
      <c r="E19" s="113"/>
      <c r="F19" s="113"/>
      <c r="G19" s="113"/>
      <c r="H19" s="113"/>
      <c r="I19" s="113"/>
    </row>
    <row r="20" spans="1:9">
      <c r="A20" s="117"/>
      <c r="B20" s="113"/>
      <c r="C20" s="113"/>
      <c r="D20" s="113"/>
      <c r="E20" s="113"/>
      <c r="F20" s="113"/>
      <c r="G20" s="113"/>
      <c r="H20" s="113"/>
      <c r="I20" s="113"/>
    </row>
    <row r="21" spans="1:9">
      <c r="A21" s="117"/>
      <c r="B21" s="113"/>
      <c r="C21" s="113"/>
      <c r="D21" s="113"/>
      <c r="E21" s="113"/>
      <c r="F21" s="113"/>
      <c r="G21" s="113"/>
      <c r="H21" s="113"/>
      <c r="I21" s="113"/>
    </row>
    <row r="22" spans="1:9">
      <c r="A22" s="118" t="s">
        <v>242</v>
      </c>
    </row>
    <row r="23" spans="1:9">
      <c r="A23" s="118" t="s">
        <v>243</v>
      </c>
    </row>
    <row r="24" spans="1:9">
      <c r="A24" s="118" t="s">
        <v>259</v>
      </c>
    </row>
  </sheetData>
  <mergeCells count="1">
    <mergeCell ref="A1:H1"/>
  </mergeCells>
  <phoneticPr fontId="2" type="noConversion"/>
  <pageMargins left="0.75" right="0.75" top="1" bottom="1" header="0.5" footer="0.5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4"/>
  </sheetPr>
  <dimension ref="A1:G38"/>
  <sheetViews>
    <sheetView workbookViewId="0">
      <selection activeCell="A9" sqref="A9:XFD10"/>
    </sheetView>
  </sheetViews>
  <sheetFormatPr defaultRowHeight="16.5"/>
  <cols>
    <col min="1" max="1" width="12.875" bestFit="1" customWidth="1"/>
    <col min="2" max="6" width="11.75" bestFit="1" customWidth="1"/>
  </cols>
  <sheetData>
    <row r="1" spans="1:7">
      <c r="A1" s="23" t="s">
        <v>263</v>
      </c>
      <c r="B1" s="16">
        <v>600000</v>
      </c>
      <c r="C1" s="23" t="s">
        <v>264</v>
      </c>
      <c r="D1" s="16">
        <v>4500</v>
      </c>
      <c r="E1" s="23" t="s">
        <v>265</v>
      </c>
      <c r="F1" s="17">
        <v>5</v>
      </c>
    </row>
    <row r="2" spans="1:7">
      <c r="A2" s="18"/>
      <c r="B2" s="19"/>
      <c r="C2" s="19"/>
      <c r="D2" s="19"/>
      <c r="E2" s="19"/>
      <c r="F2" s="19"/>
    </row>
    <row r="3" spans="1:7">
      <c r="A3" s="20" t="s">
        <v>266</v>
      </c>
      <c r="B3" s="20">
        <v>1</v>
      </c>
      <c r="C3" s="20">
        <v>2</v>
      </c>
      <c r="D3" s="20">
        <v>3</v>
      </c>
      <c r="E3" s="20">
        <v>4</v>
      </c>
      <c r="F3" s="20">
        <v>5</v>
      </c>
    </row>
    <row r="4" spans="1:7">
      <c r="A4" s="20" t="s">
        <v>267</v>
      </c>
      <c r="B4" s="21">
        <f>SLN($B$1,$D$1,$F$1)</f>
        <v>119100</v>
      </c>
      <c r="C4" s="21">
        <f t="shared" ref="C4:F4" si="0">SLN($B$1,$D$1,$F$1)</f>
        <v>119100</v>
      </c>
      <c r="D4" s="21">
        <f t="shared" si="0"/>
        <v>119100</v>
      </c>
      <c r="E4" s="21">
        <f t="shared" si="0"/>
        <v>119100</v>
      </c>
      <c r="F4" s="21">
        <f t="shared" si="0"/>
        <v>119100</v>
      </c>
      <c r="G4" s="22"/>
    </row>
    <row r="5" spans="1:7">
      <c r="A5" s="20" t="s">
        <v>268</v>
      </c>
      <c r="B5" s="21">
        <f>DB($B$1,$D$1,$F$1,B3)</f>
        <v>374400</v>
      </c>
      <c r="C5" s="21">
        <f t="shared" ref="C5:F5" si="1">DB($B$1,$D$1,$F$1,C3)</f>
        <v>140774.39999999999</v>
      </c>
      <c r="D5" s="21">
        <f t="shared" si="1"/>
        <v>52931.174400000004</v>
      </c>
      <c r="E5" s="21">
        <f t="shared" si="1"/>
        <v>19902.1215744</v>
      </c>
      <c r="F5" s="21">
        <f t="shared" si="1"/>
        <v>7483.1977119744015</v>
      </c>
      <c r="G5" s="22"/>
    </row>
    <row r="6" spans="1:7">
      <c r="A6" s="20" t="s">
        <v>269</v>
      </c>
      <c r="B6" s="21">
        <f>DDB($B$1,$D$1,$F$1,B3,3.15)</f>
        <v>378000</v>
      </c>
      <c r="C6" s="21">
        <f t="shared" ref="C6:F6" si="2">DDB($B$1,$D$1,$F$1,C3,3.15)</f>
        <v>139860</v>
      </c>
      <c r="D6" s="21">
        <f t="shared" si="2"/>
        <v>51748.2</v>
      </c>
      <c r="E6" s="21">
        <f t="shared" si="2"/>
        <v>19146.833999999999</v>
      </c>
      <c r="F6" s="21">
        <f t="shared" si="2"/>
        <v>6744.9659999999985</v>
      </c>
      <c r="G6" s="22"/>
    </row>
    <row r="7" spans="1:7">
      <c r="A7" s="20" t="s">
        <v>270</v>
      </c>
      <c r="B7" s="21">
        <f>SYD($B$1,$D$1,$F$1,B3)</f>
        <v>198500</v>
      </c>
      <c r="C7" s="21">
        <f t="shared" ref="C7:F7" si="3">SYD($B$1,$D$1,$F$1,C3)</f>
        <v>158800</v>
      </c>
      <c r="D7" s="21">
        <f t="shared" si="3"/>
        <v>119100</v>
      </c>
      <c r="E7" s="21">
        <f t="shared" si="3"/>
        <v>79400</v>
      </c>
      <c r="F7" s="21">
        <f t="shared" si="3"/>
        <v>39700</v>
      </c>
      <c r="G7" s="22"/>
    </row>
    <row r="8" spans="1:7">
      <c r="A8" s="1"/>
    </row>
    <row r="9" spans="1:7">
      <c r="A9" s="28" t="s">
        <v>271</v>
      </c>
    </row>
    <row r="10" spans="1:7">
      <c r="A10" s="28" t="s">
        <v>272</v>
      </c>
    </row>
    <row r="11" spans="1:7">
      <c r="A11" s="28" t="s">
        <v>273</v>
      </c>
    </row>
    <row r="12" spans="1:7">
      <c r="A12" s="28" t="s">
        <v>274</v>
      </c>
    </row>
    <row r="14" spans="1:7">
      <c r="A14" s="41" t="s">
        <v>275</v>
      </c>
    </row>
    <row r="21" spans="1:1">
      <c r="A21" s="41" t="s">
        <v>279</v>
      </c>
    </row>
    <row r="30" spans="1:1">
      <c r="A30" s="28" t="s">
        <v>280</v>
      </c>
    </row>
    <row r="38" spans="1:1">
      <c r="A38" s="28" t="s">
        <v>281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5"/>
  </sheetPr>
  <dimension ref="B1:D15"/>
  <sheetViews>
    <sheetView zoomScale="145" zoomScaleNormal="145" workbookViewId="0">
      <selection activeCell="D14" sqref="D14"/>
    </sheetView>
  </sheetViews>
  <sheetFormatPr defaultRowHeight="15.75"/>
  <cols>
    <col min="1" max="1" width="9" style="36"/>
    <col min="2" max="2" width="18.875" style="36" customWidth="1"/>
    <col min="3" max="16384" width="9" style="36"/>
  </cols>
  <sheetData>
    <row r="1" spans="2:4" ht="16.5">
      <c r="B1" s="37" t="s">
        <v>128</v>
      </c>
      <c r="D1" s="29" t="s">
        <v>129</v>
      </c>
    </row>
    <row r="2" spans="2:4">
      <c r="B2" s="38" t="s">
        <v>130</v>
      </c>
      <c r="D2" s="36" t="b">
        <f>NOT(5&lt;3)</f>
        <v>1</v>
      </c>
    </row>
    <row r="3" spans="2:4">
      <c r="B3" s="38" t="s">
        <v>131</v>
      </c>
      <c r="D3" s="36" t="b">
        <f>AND(5&gt;3,"A"&lt;&gt;"B")</f>
        <v>1</v>
      </c>
    </row>
    <row r="4" spans="2:4">
      <c r="B4" s="38" t="s">
        <v>132</v>
      </c>
      <c r="D4" s="36" t="b">
        <f>OR(5&gt;3,"A"="B")</f>
        <v>1</v>
      </c>
    </row>
    <row r="5" spans="2:4">
      <c r="B5" s="38" t="s">
        <v>133</v>
      </c>
      <c r="D5" s="36">
        <f>-2^2</f>
        <v>4</v>
      </c>
    </row>
    <row r="6" spans="2:4">
      <c r="B6" s="38" t="s">
        <v>134</v>
      </c>
      <c r="D6" s="36">
        <f>15%</f>
        <v>0.15</v>
      </c>
    </row>
    <row r="7" spans="2:4">
      <c r="B7" s="38" t="s">
        <v>135</v>
      </c>
      <c r="D7" s="36">
        <f>3^2</f>
        <v>9</v>
      </c>
    </row>
    <row r="8" spans="2:4">
      <c r="B8" s="38" t="s">
        <v>136</v>
      </c>
      <c r="D8" s="36">
        <f>5*6/3</f>
        <v>10</v>
      </c>
    </row>
    <row r="9" spans="2:4">
      <c r="B9" s="38" t="s">
        <v>137</v>
      </c>
      <c r="D9" s="36">
        <f>5*(2+4)/3+2</f>
        <v>12</v>
      </c>
    </row>
    <row r="10" spans="2:4">
      <c r="B10" s="38" t="s">
        <v>138</v>
      </c>
      <c r="D10" s="36" t="str">
        <f>"A"&amp;"B"</f>
        <v>AB</v>
      </c>
    </row>
    <row r="11" spans="2:4">
      <c r="B11" s="38" t="s">
        <v>139</v>
      </c>
      <c r="D11" s="36" t="b">
        <f>5&lt;&gt;3</f>
        <v>1</v>
      </c>
    </row>
    <row r="12" spans="2:4">
      <c r="B12" s="38" t="s">
        <v>140</v>
      </c>
      <c r="D12" s="36" t="b">
        <f>5&gt;3</f>
        <v>1</v>
      </c>
    </row>
    <row r="13" spans="2:4">
      <c r="B13" s="38" t="s">
        <v>141</v>
      </c>
      <c r="D13" s="36" t="b">
        <f>5&gt;=3</f>
        <v>1</v>
      </c>
    </row>
    <row r="14" spans="2:4">
      <c r="B14" s="38" t="s">
        <v>142</v>
      </c>
      <c r="D14" s="36" t="b">
        <f>5&lt;=3</f>
        <v>0</v>
      </c>
    </row>
    <row r="15" spans="2:4">
      <c r="B15" s="38"/>
    </row>
  </sheetData>
  <phoneticPr fontId="2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5"/>
  </sheetPr>
  <dimension ref="A1:E19"/>
  <sheetViews>
    <sheetView zoomScale="110" zoomScaleNormal="110" workbookViewId="0">
      <selection activeCell="B11" sqref="B11"/>
    </sheetView>
  </sheetViews>
  <sheetFormatPr defaultRowHeight="15.75"/>
  <cols>
    <col min="1" max="1" width="39.125" style="36" customWidth="1"/>
    <col min="2" max="2" width="14.375" style="36" customWidth="1"/>
    <col min="3" max="16384" width="9" style="36"/>
  </cols>
  <sheetData>
    <row r="1" spans="1:5" s="30" customFormat="1" ht="16.5">
      <c r="A1" s="29" t="s">
        <v>118</v>
      </c>
      <c r="B1" s="29" t="s">
        <v>119</v>
      </c>
      <c r="C1" s="29" t="s">
        <v>120</v>
      </c>
      <c r="D1" s="29" t="s">
        <v>121</v>
      </c>
    </row>
    <row r="2" spans="1:5" s="30" customFormat="1" ht="16.5">
      <c r="A2" s="125" t="s">
        <v>276</v>
      </c>
      <c r="C2" s="32"/>
      <c r="D2" s="33" t="s">
        <v>122</v>
      </c>
      <c r="E2" s="32"/>
    </row>
    <row r="3" spans="1:5" s="30" customFormat="1">
      <c r="A3" s="31" t="s">
        <v>123</v>
      </c>
      <c r="B3" s="34"/>
      <c r="C3" s="32"/>
      <c r="D3" s="32"/>
      <c r="E3" s="32"/>
    </row>
    <row r="4" spans="1:5" s="30" customFormat="1">
      <c r="A4" s="125" t="s">
        <v>286</v>
      </c>
      <c r="B4" s="34"/>
      <c r="C4" s="32"/>
      <c r="D4" s="32"/>
      <c r="E4" s="35" t="s">
        <v>124</v>
      </c>
    </row>
    <row r="5" spans="1:5" s="30" customFormat="1">
      <c r="A5" s="31" t="s">
        <v>288</v>
      </c>
      <c r="B5" s="34"/>
      <c r="C5" s="32"/>
      <c r="D5" s="32"/>
      <c r="E5" s="32"/>
    </row>
    <row r="6" spans="1:5" s="30" customFormat="1">
      <c r="B6" s="34"/>
      <c r="C6" s="32"/>
      <c r="D6" s="32"/>
      <c r="E6" s="32"/>
    </row>
    <row r="7" spans="1:5" s="30" customFormat="1">
      <c r="B7" s="34"/>
      <c r="C7" s="32"/>
      <c r="D7" s="32"/>
      <c r="E7" s="32"/>
    </row>
    <row r="8" spans="1:5" s="30" customFormat="1" ht="16.5">
      <c r="A8" s="29" t="s">
        <v>125</v>
      </c>
      <c r="B8" s="30">
        <v>1500</v>
      </c>
    </row>
    <row r="9" spans="1:5" s="30" customFormat="1" ht="16.5">
      <c r="A9" s="29" t="s">
        <v>126</v>
      </c>
      <c r="B9" s="30">
        <v>1000</v>
      </c>
    </row>
    <row r="10" spans="1:5" s="30" customFormat="1" ht="16.5">
      <c r="A10" s="129" t="str">
        <f>IF(B8&gt;B9,"賺","賠")</f>
        <v>賺</v>
      </c>
      <c r="B10" s="134">
        <f>B8-B9</f>
        <v>500</v>
      </c>
      <c r="C10" s="31" t="s">
        <v>291</v>
      </c>
    </row>
    <row r="11" spans="1:5" s="30" customFormat="1" ht="16.5">
      <c r="A11" s="33" t="s">
        <v>127</v>
      </c>
      <c r="B11" s="128" t="str">
        <f>IF(B8&gt;B9, "賺", "賠")&amp;(B8-B9)</f>
        <v>賺500</v>
      </c>
      <c r="C11" s="125" t="s">
        <v>287</v>
      </c>
    </row>
    <row r="12" spans="1:5" s="30" customFormat="1"/>
    <row r="13" spans="1:5">
      <c r="B13" s="133">
        <f>B8-B9</f>
        <v>500</v>
      </c>
    </row>
    <row r="17" spans="2:2">
      <c r="B17" s="136"/>
    </row>
    <row r="18" spans="2:2">
      <c r="B18" s="135"/>
    </row>
    <row r="19" spans="2:2">
      <c r="B19" s="135"/>
    </row>
  </sheetData>
  <phoneticPr fontId="21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5"/>
  </sheetPr>
  <dimension ref="A1:G11"/>
  <sheetViews>
    <sheetView zoomScale="150" zoomScaleNormal="150" workbookViewId="0">
      <selection activeCell="G2" sqref="G2"/>
    </sheetView>
  </sheetViews>
  <sheetFormatPr defaultRowHeight="16.5"/>
  <cols>
    <col min="1" max="2" width="8.25" customWidth="1"/>
    <col min="3" max="6" width="8.25" style="1" customWidth="1"/>
    <col min="7" max="7" width="9.5" bestFit="1" customWidth="1"/>
  </cols>
  <sheetData>
    <row r="1" spans="1:7">
      <c r="A1" s="4" t="s">
        <v>34</v>
      </c>
      <c r="B1" s="4" t="s">
        <v>33</v>
      </c>
      <c r="C1" s="4" t="s">
        <v>32</v>
      </c>
      <c r="D1" s="4" t="s">
        <v>31</v>
      </c>
      <c r="E1" s="4" t="s">
        <v>30</v>
      </c>
      <c r="F1" s="4" t="s">
        <v>29</v>
      </c>
      <c r="G1" s="4" t="s">
        <v>28</v>
      </c>
    </row>
    <row r="2" spans="1:7">
      <c r="A2" s="1">
        <v>1</v>
      </c>
      <c r="B2" t="s">
        <v>27</v>
      </c>
      <c r="C2" s="1">
        <v>78</v>
      </c>
      <c r="D2" s="1">
        <v>81</v>
      </c>
      <c r="E2" s="1">
        <v>85</v>
      </c>
      <c r="F2" s="1">
        <v>66</v>
      </c>
      <c r="G2" s="1" t="str">
        <f>IF(AND(C2&gt;=80,D2&gt;=80,E2&gt;=60),"符合","不符")</f>
        <v>不符</v>
      </c>
    </row>
    <row r="3" spans="1:7">
      <c r="A3" s="1">
        <v>2</v>
      </c>
      <c r="B3" t="s">
        <v>26</v>
      </c>
      <c r="C3" s="1">
        <v>50</v>
      </c>
      <c r="D3" s="1">
        <v>47</v>
      </c>
      <c r="E3" s="1">
        <v>62</v>
      </c>
      <c r="F3" s="1">
        <v>46</v>
      </c>
      <c r="G3" s="1" t="str">
        <f t="shared" ref="G3:G11" si="0">IF(AND(C3&gt;=80,D3&gt;=80,E3&gt;=60),"符合","不符")</f>
        <v>不符</v>
      </c>
    </row>
    <row r="4" spans="1:7">
      <c r="A4" s="1">
        <v>3</v>
      </c>
      <c r="B4" t="s">
        <v>25</v>
      </c>
      <c r="C4" s="1">
        <v>67</v>
      </c>
      <c r="D4" s="1">
        <v>85</v>
      </c>
      <c r="E4" s="1">
        <v>76</v>
      </c>
      <c r="F4" s="1">
        <v>54</v>
      </c>
      <c r="G4" s="1" t="str">
        <f t="shared" si="0"/>
        <v>不符</v>
      </c>
    </row>
    <row r="5" spans="1:7">
      <c r="A5" s="1">
        <v>4</v>
      </c>
      <c r="B5" t="s">
        <v>24</v>
      </c>
      <c r="C5" s="1">
        <v>83</v>
      </c>
      <c r="D5" s="1">
        <v>93</v>
      </c>
      <c r="E5" s="1">
        <v>87</v>
      </c>
      <c r="F5" s="1">
        <v>85</v>
      </c>
      <c r="G5" s="1" t="str">
        <f t="shared" si="0"/>
        <v>符合</v>
      </c>
    </row>
    <row r="6" spans="1:7">
      <c r="A6" s="1">
        <v>5</v>
      </c>
      <c r="B6" t="s">
        <v>23</v>
      </c>
      <c r="C6" s="1">
        <v>42</v>
      </c>
      <c r="D6" s="1">
        <v>64</v>
      </c>
      <c r="E6" s="1">
        <v>77</v>
      </c>
      <c r="F6" s="1">
        <v>90</v>
      </c>
      <c r="G6" s="1" t="str">
        <f t="shared" si="0"/>
        <v>不符</v>
      </c>
    </row>
    <row r="7" spans="1:7">
      <c r="A7" s="1">
        <v>6</v>
      </c>
      <c r="B7" t="s">
        <v>22</v>
      </c>
      <c r="C7" s="1">
        <v>69</v>
      </c>
      <c r="D7" s="1">
        <v>54</v>
      </c>
      <c r="E7" s="1">
        <v>61</v>
      </c>
      <c r="F7" s="1">
        <v>57</v>
      </c>
      <c r="G7" s="1" t="str">
        <f t="shared" si="0"/>
        <v>不符</v>
      </c>
    </row>
    <row r="8" spans="1:7">
      <c r="A8" s="1">
        <v>7</v>
      </c>
      <c r="B8" t="s">
        <v>21</v>
      </c>
      <c r="C8" s="1">
        <v>93</v>
      </c>
      <c r="D8" s="1">
        <v>82</v>
      </c>
      <c r="E8" s="1">
        <v>49</v>
      </c>
      <c r="F8" s="1">
        <v>62</v>
      </c>
      <c r="G8" s="1" t="str">
        <f t="shared" si="0"/>
        <v>不符</v>
      </c>
    </row>
    <row r="9" spans="1:7">
      <c r="A9" s="1">
        <v>8</v>
      </c>
      <c r="B9" t="s">
        <v>20</v>
      </c>
      <c r="C9" s="1">
        <v>76</v>
      </c>
      <c r="D9" s="1">
        <v>54</v>
      </c>
      <c r="E9" s="1">
        <v>84</v>
      </c>
      <c r="F9" s="1">
        <v>68</v>
      </c>
      <c r="G9" s="1" t="str">
        <f t="shared" si="0"/>
        <v>不符</v>
      </c>
    </row>
    <row r="10" spans="1:7">
      <c r="A10" s="1">
        <v>9</v>
      </c>
      <c r="B10" t="s">
        <v>19</v>
      </c>
      <c r="C10" s="1">
        <v>91</v>
      </c>
      <c r="D10" s="1">
        <v>87</v>
      </c>
      <c r="E10" s="1">
        <v>65</v>
      </c>
      <c r="F10" s="1">
        <v>74</v>
      </c>
      <c r="G10" s="1" t="str">
        <f t="shared" si="0"/>
        <v>符合</v>
      </c>
    </row>
    <row r="11" spans="1:7">
      <c r="A11" s="1">
        <v>10</v>
      </c>
      <c r="B11" t="s">
        <v>18</v>
      </c>
      <c r="C11" s="1">
        <v>67</v>
      </c>
      <c r="D11" s="1">
        <v>36</v>
      </c>
      <c r="E11" s="1">
        <v>53</v>
      </c>
      <c r="F11" s="1">
        <v>59</v>
      </c>
      <c r="G11" s="1" t="str">
        <f t="shared" si="0"/>
        <v>不符</v>
      </c>
    </row>
  </sheetData>
  <phoneticPr fontId="2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5"/>
  </sheetPr>
  <dimension ref="A1:M11"/>
  <sheetViews>
    <sheetView tabSelected="1" zoomScale="160" zoomScaleNormal="160" workbookViewId="0">
      <selection activeCell="I1" sqref="I1:I1048576"/>
    </sheetView>
  </sheetViews>
  <sheetFormatPr defaultRowHeight="16.5"/>
  <cols>
    <col min="1" max="1" width="6" style="1" bestFit="1" customWidth="1"/>
    <col min="2" max="2" width="8.25" bestFit="1" customWidth="1"/>
    <col min="3" max="6" width="6" bestFit="1" customWidth="1"/>
    <col min="7" max="7" width="6.5" bestFit="1" customWidth="1"/>
    <col min="8" max="9" width="11" style="1" customWidth="1"/>
    <col min="10" max="10" width="6.625" style="1" customWidth="1"/>
    <col min="11" max="11" width="7.5" customWidth="1"/>
    <col min="12" max="12" width="6.625" style="1" customWidth="1"/>
    <col min="13" max="13" width="7.5" customWidth="1"/>
  </cols>
  <sheetData>
    <row r="1" spans="1:13">
      <c r="A1" s="2" t="s">
        <v>10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294</v>
      </c>
      <c r="J1" s="2" t="s">
        <v>295</v>
      </c>
      <c r="K1" s="2" t="s">
        <v>296</v>
      </c>
      <c r="L1" s="145" t="s">
        <v>295</v>
      </c>
      <c r="M1" s="145" t="s">
        <v>296</v>
      </c>
    </row>
    <row r="2" spans="1:13">
      <c r="A2" s="1">
        <v>1</v>
      </c>
      <c r="B2" t="s">
        <v>0</v>
      </c>
      <c r="C2">
        <v>78</v>
      </c>
      <c r="D2">
        <v>80</v>
      </c>
      <c r="E2">
        <v>95</v>
      </c>
      <c r="F2">
        <v>66</v>
      </c>
      <c r="G2">
        <f>AVERAGE(C2:F2)</f>
        <v>79.75</v>
      </c>
      <c r="H2" s="1" t="str">
        <f>IF(G2&gt;=85,"優",IF(G2&lt;60,"不及格","中等"))</f>
        <v>中等</v>
      </c>
      <c r="I2" s="1" t="s">
        <v>297</v>
      </c>
      <c r="J2" s="1">
        <f>VALUE(MID(I2,2,1))</f>
        <v>1</v>
      </c>
      <c r="K2" t="str">
        <f>IF(J2=1,"男","女")</f>
        <v>男</v>
      </c>
      <c r="L2" s="1" t="str">
        <f>MID(I2,2,1)</f>
        <v>1</v>
      </c>
      <c r="M2" t="str">
        <f>IF(L2="1","男","女")</f>
        <v>男</v>
      </c>
    </row>
    <row r="3" spans="1:13">
      <c r="A3" s="1">
        <v>2</v>
      </c>
      <c r="B3" t="s">
        <v>1</v>
      </c>
      <c r="C3">
        <v>58</v>
      </c>
      <c r="D3">
        <v>47</v>
      </c>
      <c r="E3">
        <v>62</v>
      </c>
      <c r="F3">
        <v>46</v>
      </c>
      <c r="G3">
        <f t="shared" ref="G3:G11" si="0">AVERAGE(C3:F3)</f>
        <v>53.25</v>
      </c>
      <c r="H3" s="1" t="str">
        <f t="shared" ref="H3:H11" si="1">IF(G3&gt;=85,"優",IF(G3&lt;60,"不及格","中等"))</f>
        <v>不及格</v>
      </c>
      <c r="I3" s="1" t="s">
        <v>298</v>
      </c>
      <c r="J3" s="1" t="str">
        <f t="shared" ref="J3:L11" si="2">MID(I3,2,1)</f>
        <v>1</v>
      </c>
      <c r="K3" t="str">
        <f t="shared" ref="K3:M11" si="3">IF(J3="1","男","女")</f>
        <v>男</v>
      </c>
      <c r="L3" s="1" t="str">
        <f t="shared" ref="L3:L11" si="4">MID(I3,2,1)</f>
        <v>1</v>
      </c>
      <c r="M3" t="str">
        <f t="shared" ref="M3:M11" si="5">IF(L3="1","男","女")</f>
        <v>男</v>
      </c>
    </row>
    <row r="4" spans="1:13">
      <c r="A4" s="1">
        <v>3</v>
      </c>
      <c r="B4" t="s">
        <v>2</v>
      </c>
      <c r="C4">
        <v>67</v>
      </c>
      <c r="D4">
        <v>80</v>
      </c>
      <c r="E4">
        <v>76</v>
      </c>
      <c r="F4">
        <v>54</v>
      </c>
      <c r="G4">
        <f t="shared" si="0"/>
        <v>69.25</v>
      </c>
      <c r="H4" s="1" t="str">
        <f t="shared" si="1"/>
        <v>中等</v>
      </c>
      <c r="I4" s="1" t="s">
        <v>299</v>
      </c>
      <c r="J4" s="1" t="str">
        <f t="shared" si="2"/>
        <v>1</v>
      </c>
      <c r="K4" t="str">
        <f t="shared" si="3"/>
        <v>男</v>
      </c>
      <c r="L4" s="1" t="str">
        <f t="shared" si="4"/>
        <v>1</v>
      </c>
      <c r="M4" t="str">
        <f t="shared" si="5"/>
        <v>男</v>
      </c>
    </row>
    <row r="5" spans="1:13">
      <c r="A5" s="1">
        <v>4</v>
      </c>
      <c r="B5" t="s">
        <v>3</v>
      </c>
      <c r="C5">
        <v>80</v>
      </c>
      <c r="D5">
        <v>93</v>
      </c>
      <c r="E5">
        <v>87</v>
      </c>
      <c r="F5">
        <v>85</v>
      </c>
      <c r="G5">
        <f t="shared" si="0"/>
        <v>86.25</v>
      </c>
      <c r="H5" s="1" t="str">
        <f t="shared" si="1"/>
        <v>優</v>
      </c>
      <c r="I5" s="1" t="s">
        <v>300</v>
      </c>
      <c r="J5" s="1" t="str">
        <f t="shared" si="2"/>
        <v>1</v>
      </c>
      <c r="K5" t="str">
        <f t="shared" si="3"/>
        <v>男</v>
      </c>
      <c r="L5" s="1" t="str">
        <f t="shared" si="4"/>
        <v>1</v>
      </c>
      <c r="M5" t="str">
        <f t="shared" si="5"/>
        <v>男</v>
      </c>
    </row>
    <row r="6" spans="1:13">
      <c r="A6" s="1">
        <v>5</v>
      </c>
      <c r="B6" t="s">
        <v>4</v>
      </c>
      <c r="C6">
        <v>42</v>
      </c>
      <c r="D6">
        <v>64</v>
      </c>
      <c r="E6">
        <v>72</v>
      </c>
      <c r="F6">
        <v>45</v>
      </c>
      <c r="G6">
        <f t="shared" si="0"/>
        <v>55.75</v>
      </c>
      <c r="H6" s="1" t="str">
        <f t="shared" si="1"/>
        <v>不及格</v>
      </c>
      <c r="I6" s="1" t="s">
        <v>301</v>
      </c>
      <c r="J6" s="1" t="str">
        <f t="shared" si="2"/>
        <v>1</v>
      </c>
      <c r="K6" t="str">
        <f t="shared" si="3"/>
        <v>男</v>
      </c>
      <c r="L6" s="1" t="str">
        <f t="shared" si="4"/>
        <v>1</v>
      </c>
      <c r="M6" t="str">
        <f t="shared" si="5"/>
        <v>男</v>
      </c>
    </row>
    <row r="7" spans="1:13">
      <c r="A7" s="1">
        <v>6</v>
      </c>
      <c r="B7" t="s">
        <v>5</v>
      </c>
      <c r="C7">
        <v>69</v>
      </c>
      <c r="D7">
        <v>54</v>
      </c>
      <c r="E7">
        <v>71</v>
      </c>
      <c r="F7">
        <v>61</v>
      </c>
      <c r="G7">
        <f t="shared" si="0"/>
        <v>63.75</v>
      </c>
      <c r="H7" s="1" t="str">
        <f t="shared" si="1"/>
        <v>中等</v>
      </c>
      <c r="I7" s="1" t="s">
        <v>302</v>
      </c>
      <c r="J7" s="1" t="str">
        <f t="shared" si="2"/>
        <v>2</v>
      </c>
      <c r="K7" t="str">
        <f t="shared" si="3"/>
        <v>女</v>
      </c>
      <c r="L7" s="1" t="str">
        <f t="shared" si="4"/>
        <v>2</v>
      </c>
      <c r="M7" t="str">
        <f t="shared" si="5"/>
        <v>女</v>
      </c>
    </row>
    <row r="8" spans="1:13">
      <c r="A8" s="1">
        <v>7</v>
      </c>
      <c r="B8" t="s">
        <v>6</v>
      </c>
      <c r="C8">
        <v>58</v>
      </c>
      <c r="D8">
        <v>57</v>
      </c>
      <c r="E8">
        <v>49</v>
      </c>
      <c r="F8">
        <v>62</v>
      </c>
      <c r="G8" s="3">
        <f t="shared" si="0"/>
        <v>56.5</v>
      </c>
      <c r="H8" s="1" t="str">
        <f t="shared" si="1"/>
        <v>不及格</v>
      </c>
      <c r="I8" s="1" t="s">
        <v>303</v>
      </c>
      <c r="J8" s="1" t="str">
        <f t="shared" si="2"/>
        <v>2</v>
      </c>
      <c r="K8" t="str">
        <f t="shared" si="3"/>
        <v>女</v>
      </c>
      <c r="L8" s="1" t="str">
        <f t="shared" si="4"/>
        <v>2</v>
      </c>
      <c r="M8" t="str">
        <f t="shared" si="5"/>
        <v>女</v>
      </c>
    </row>
    <row r="9" spans="1:13">
      <c r="A9" s="1">
        <v>8</v>
      </c>
      <c r="B9" t="s">
        <v>7</v>
      </c>
      <c r="C9">
        <v>76</v>
      </c>
      <c r="D9">
        <v>54</v>
      </c>
      <c r="E9">
        <v>84</v>
      </c>
      <c r="F9">
        <v>68</v>
      </c>
      <c r="G9" s="3">
        <f t="shared" si="0"/>
        <v>70.5</v>
      </c>
      <c r="H9" s="1" t="str">
        <f t="shared" si="1"/>
        <v>中等</v>
      </c>
      <c r="I9" s="1" t="s">
        <v>304</v>
      </c>
      <c r="J9" s="1" t="str">
        <f t="shared" si="2"/>
        <v>2</v>
      </c>
      <c r="K9" t="str">
        <f t="shared" si="3"/>
        <v>女</v>
      </c>
      <c r="L9" s="1" t="str">
        <f t="shared" si="4"/>
        <v>2</v>
      </c>
      <c r="M9" t="str">
        <f t="shared" si="5"/>
        <v>女</v>
      </c>
    </row>
    <row r="10" spans="1:13">
      <c r="A10" s="1">
        <v>9</v>
      </c>
      <c r="B10" t="s">
        <v>8</v>
      </c>
      <c r="C10">
        <v>91</v>
      </c>
      <c r="D10">
        <v>87</v>
      </c>
      <c r="E10">
        <v>65</v>
      </c>
      <c r="F10">
        <v>74</v>
      </c>
      <c r="G10">
        <f t="shared" si="0"/>
        <v>79.25</v>
      </c>
      <c r="H10" s="1" t="str">
        <f t="shared" si="1"/>
        <v>中等</v>
      </c>
      <c r="I10" s="1" t="s">
        <v>305</v>
      </c>
      <c r="J10" s="1" t="str">
        <f t="shared" si="2"/>
        <v>2</v>
      </c>
      <c r="K10" t="str">
        <f t="shared" si="3"/>
        <v>女</v>
      </c>
      <c r="L10" s="1" t="str">
        <f t="shared" si="4"/>
        <v>2</v>
      </c>
      <c r="M10" t="str">
        <f t="shared" si="5"/>
        <v>女</v>
      </c>
    </row>
    <row r="11" spans="1:13">
      <c r="A11" s="1">
        <v>10</v>
      </c>
      <c r="B11" t="s">
        <v>9</v>
      </c>
      <c r="C11">
        <v>67</v>
      </c>
      <c r="D11">
        <v>36</v>
      </c>
      <c r="E11">
        <v>53</v>
      </c>
      <c r="F11">
        <v>59</v>
      </c>
      <c r="G11">
        <f t="shared" si="0"/>
        <v>53.75</v>
      </c>
      <c r="H11" s="1" t="str">
        <f t="shared" si="1"/>
        <v>不及格</v>
      </c>
      <c r="I11" s="1" t="s">
        <v>306</v>
      </c>
      <c r="J11" s="1" t="str">
        <f t="shared" si="2"/>
        <v>2</v>
      </c>
      <c r="K11" t="str">
        <f t="shared" si="3"/>
        <v>女</v>
      </c>
      <c r="L11" s="1" t="str">
        <f t="shared" si="4"/>
        <v>2</v>
      </c>
      <c r="M11" t="str">
        <f t="shared" si="5"/>
        <v>女</v>
      </c>
    </row>
  </sheetData>
  <phoneticPr fontId="2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5"/>
  </sheetPr>
  <dimension ref="A1:G14"/>
  <sheetViews>
    <sheetView zoomScale="140" zoomScaleNormal="140" workbookViewId="0">
      <selection activeCell="F2" sqref="F2:G2"/>
    </sheetView>
  </sheetViews>
  <sheetFormatPr defaultRowHeight="16.5"/>
  <cols>
    <col min="6" max="6" width="11.375" bestFit="1" customWidth="1"/>
    <col min="7" max="7" width="13.25" customWidth="1"/>
  </cols>
  <sheetData>
    <row r="1" spans="1:7">
      <c r="A1" s="6" t="s">
        <v>47</v>
      </c>
      <c r="B1" s="6" t="s">
        <v>48</v>
      </c>
      <c r="C1" s="6" t="s">
        <v>49</v>
      </c>
      <c r="D1" s="137" t="s">
        <v>50</v>
      </c>
      <c r="E1" s="137" t="s">
        <v>51</v>
      </c>
      <c r="F1" s="6" t="s">
        <v>52</v>
      </c>
      <c r="G1" s="119" t="s">
        <v>258</v>
      </c>
    </row>
    <row r="2" spans="1:7">
      <c r="A2" s="5">
        <v>92601</v>
      </c>
      <c r="B2" s="5" t="s">
        <v>35</v>
      </c>
      <c r="C2" s="5">
        <v>85</v>
      </c>
      <c r="D2" s="5">
        <v>80</v>
      </c>
      <c r="E2" s="5">
        <v>75</v>
      </c>
      <c r="F2" s="1" t="str">
        <f>IF(OR(C2&gt;=80,AND(D2&gt;=80,E2&gt;=80)),"合格","不合格")</f>
        <v>合格</v>
      </c>
      <c r="G2" s="5" t="str">
        <f>IF(NOT(D2&lt;80),"ok","no")</f>
        <v>ok</v>
      </c>
    </row>
    <row r="3" spans="1:7">
      <c r="A3" s="5">
        <v>92602</v>
      </c>
      <c r="B3" s="5" t="s">
        <v>36</v>
      </c>
      <c r="C3" s="5">
        <v>52</v>
      </c>
      <c r="D3" s="5">
        <v>60</v>
      </c>
      <c r="E3" s="5">
        <v>90</v>
      </c>
      <c r="F3" s="1" t="str">
        <f t="shared" ref="F3:F13" si="0">IF(OR(C3&gt;=80,D3&gt;=80,E3&gt;=80),"合格","不合格")</f>
        <v>合格</v>
      </c>
      <c r="G3" s="5" t="str">
        <f t="shared" ref="G3:G13" si="1">IF(NOT(D3&lt;80),"ok","no")</f>
        <v>no</v>
      </c>
    </row>
    <row r="4" spans="1:7">
      <c r="A4" s="5">
        <v>92603</v>
      </c>
      <c r="B4" s="5" t="s">
        <v>37</v>
      </c>
      <c r="C4" s="5">
        <v>88</v>
      </c>
      <c r="D4" s="5">
        <v>82</v>
      </c>
      <c r="E4" s="5">
        <v>85</v>
      </c>
      <c r="F4" s="1" t="str">
        <f t="shared" si="0"/>
        <v>合格</v>
      </c>
      <c r="G4" s="5" t="str">
        <f t="shared" si="1"/>
        <v>ok</v>
      </c>
    </row>
    <row r="5" spans="1:7">
      <c r="A5" s="5">
        <v>92604</v>
      </c>
      <c r="B5" s="5" t="s">
        <v>38</v>
      </c>
      <c r="C5" s="5">
        <v>89</v>
      </c>
      <c r="D5" s="5">
        <v>88</v>
      </c>
      <c r="E5" s="5">
        <v>66</v>
      </c>
      <c r="F5" s="1" t="str">
        <f t="shared" si="0"/>
        <v>合格</v>
      </c>
      <c r="G5" s="5" t="str">
        <f t="shared" si="1"/>
        <v>ok</v>
      </c>
    </row>
    <row r="6" spans="1:7">
      <c r="A6" s="5">
        <v>92605</v>
      </c>
      <c r="B6" s="5" t="s">
        <v>39</v>
      </c>
      <c r="C6" s="5">
        <v>88</v>
      </c>
      <c r="D6" s="5">
        <v>86</v>
      </c>
      <c r="E6" s="5">
        <v>58</v>
      </c>
      <c r="F6" s="1" t="str">
        <f t="shared" si="0"/>
        <v>合格</v>
      </c>
      <c r="G6" s="5" t="str">
        <f t="shared" si="1"/>
        <v>ok</v>
      </c>
    </row>
    <row r="7" spans="1:7">
      <c r="A7" s="5">
        <v>92606</v>
      </c>
      <c r="B7" s="5" t="s">
        <v>40</v>
      </c>
      <c r="C7" s="5">
        <v>92</v>
      </c>
      <c r="D7" s="5">
        <v>86</v>
      </c>
      <c r="E7" s="5">
        <v>79</v>
      </c>
      <c r="F7" s="1" t="str">
        <f t="shared" si="0"/>
        <v>合格</v>
      </c>
      <c r="G7" s="5" t="str">
        <f t="shared" si="1"/>
        <v>ok</v>
      </c>
    </row>
    <row r="8" spans="1:7">
      <c r="A8" s="5">
        <v>92607</v>
      </c>
      <c r="B8" s="5" t="s">
        <v>41</v>
      </c>
      <c r="C8" s="5">
        <v>83</v>
      </c>
      <c r="D8" s="5">
        <v>86</v>
      </c>
      <c r="E8" s="5">
        <v>78</v>
      </c>
      <c r="F8" s="1" t="str">
        <f t="shared" si="0"/>
        <v>合格</v>
      </c>
      <c r="G8" s="5" t="str">
        <f t="shared" si="1"/>
        <v>ok</v>
      </c>
    </row>
    <row r="9" spans="1:7">
      <c r="A9" s="5">
        <v>92608</v>
      </c>
      <c r="B9" s="5" t="s">
        <v>42</v>
      </c>
      <c r="C9" s="5">
        <v>70</v>
      </c>
      <c r="D9" s="5">
        <v>40</v>
      </c>
      <c r="E9" s="5">
        <v>74</v>
      </c>
      <c r="F9" s="1" t="str">
        <f t="shared" si="0"/>
        <v>不合格</v>
      </c>
      <c r="G9" s="5" t="str">
        <f t="shared" si="1"/>
        <v>no</v>
      </c>
    </row>
    <row r="10" spans="1:7">
      <c r="A10" s="5">
        <v>92609</v>
      </c>
      <c r="B10" s="5" t="s">
        <v>43</v>
      </c>
      <c r="C10" s="5">
        <v>83</v>
      </c>
      <c r="D10" s="5">
        <v>90</v>
      </c>
      <c r="E10" s="5">
        <v>88</v>
      </c>
      <c r="F10" s="1" t="str">
        <f t="shared" si="0"/>
        <v>合格</v>
      </c>
      <c r="G10" s="5" t="str">
        <f t="shared" si="1"/>
        <v>ok</v>
      </c>
    </row>
    <row r="11" spans="1:7">
      <c r="A11" s="5">
        <v>92610</v>
      </c>
      <c r="B11" s="5" t="s">
        <v>44</v>
      </c>
      <c r="C11" s="5">
        <v>83</v>
      </c>
      <c r="D11" s="5">
        <v>82</v>
      </c>
      <c r="E11" s="5">
        <v>83</v>
      </c>
      <c r="F11" s="1" t="str">
        <f t="shared" si="0"/>
        <v>合格</v>
      </c>
      <c r="G11" s="5" t="str">
        <f t="shared" si="1"/>
        <v>ok</v>
      </c>
    </row>
    <row r="12" spans="1:7">
      <c r="A12" s="5">
        <v>92611</v>
      </c>
      <c r="B12" s="5" t="s">
        <v>45</v>
      </c>
      <c r="C12" s="5">
        <v>57</v>
      </c>
      <c r="D12" s="5">
        <v>78</v>
      </c>
      <c r="E12" s="5">
        <v>50</v>
      </c>
      <c r="F12" s="1" t="str">
        <f t="shared" si="0"/>
        <v>不合格</v>
      </c>
      <c r="G12" s="5" t="str">
        <f t="shared" si="1"/>
        <v>no</v>
      </c>
    </row>
    <row r="13" spans="1:7">
      <c r="A13" s="5">
        <v>92612</v>
      </c>
      <c r="B13" s="5" t="s">
        <v>46</v>
      </c>
      <c r="C13" s="5">
        <v>85</v>
      </c>
      <c r="D13" s="5">
        <v>84</v>
      </c>
      <c r="E13" s="5">
        <v>89</v>
      </c>
      <c r="F13" s="1" t="str">
        <f t="shared" si="0"/>
        <v>合格</v>
      </c>
      <c r="G13" s="5" t="str">
        <f t="shared" si="1"/>
        <v>ok</v>
      </c>
    </row>
    <row r="14" spans="1:7">
      <c r="F14" s="1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>
      <selection activeCell="A20" activeCellId="1" sqref="D27 A20"/>
    </sheetView>
  </sheetViews>
  <sheetFormatPr defaultRowHeight="16.5"/>
  <cols>
    <col min="1" max="1" width="15.375" customWidth="1"/>
  </cols>
  <sheetData>
    <row r="1" spans="1:5" ht="19.5">
      <c r="A1" s="140" t="s">
        <v>53</v>
      </c>
      <c r="B1" s="140"/>
      <c r="C1" s="140"/>
      <c r="D1" s="140"/>
      <c r="E1" s="140"/>
    </row>
    <row r="2" spans="1:5">
      <c r="A2" s="7" t="s">
        <v>54</v>
      </c>
      <c r="B2" t="s">
        <v>79</v>
      </c>
      <c r="C2" t="s">
        <v>80</v>
      </c>
      <c r="D2" t="s">
        <v>81</v>
      </c>
      <c r="E2" t="s">
        <v>82</v>
      </c>
    </row>
    <row r="3" spans="1:5">
      <c r="A3" s="8" t="s">
        <v>83</v>
      </c>
      <c r="B3" s="9" t="s">
        <v>55</v>
      </c>
      <c r="C3" s="9" t="s">
        <v>55</v>
      </c>
      <c r="D3" s="9" t="s">
        <v>56</v>
      </c>
      <c r="E3" s="9" t="s">
        <v>56</v>
      </c>
    </row>
    <row r="4" spans="1:5">
      <c r="A4" t="s">
        <v>84</v>
      </c>
      <c r="B4" s="9" t="s">
        <v>56</v>
      </c>
      <c r="C4" s="9" t="s">
        <v>56</v>
      </c>
      <c r="D4" s="9"/>
      <c r="E4" s="9"/>
    </row>
    <row r="5" spans="1:5">
      <c r="A5" t="s">
        <v>85</v>
      </c>
      <c r="B5" s="9"/>
      <c r="C5" s="9" t="s">
        <v>56</v>
      </c>
      <c r="D5" s="9" t="s">
        <v>56</v>
      </c>
      <c r="E5" s="9"/>
    </row>
    <row r="6" spans="1:5">
      <c r="A6" t="s">
        <v>86</v>
      </c>
      <c r="B6" s="9"/>
      <c r="C6" s="9"/>
      <c r="D6" s="9" t="s">
        <v>56</v>
      </c>
      <c r="E6" s="9" t="s">
        <v>56</v>
      </c>
    </row>
    <row r="7" spans="1:5">
      <c r="A7" t="s">
        <v>87</v>
      </c>
      <c r="B7" s="9"/>
      <c r="C7" s="9" t="s">
        <v>56</v>
      </c>
      <c r="D7" s="9" t="s">
        <v>56</v>
      </c>
      <c r="E7" s="9"/>
    </row>
    <row r="8" spans="1:5">
      <c r="A8" t="s">
        <v>88</v>
      </c>
      <c r="B8" s="9" t="s">
        <v>56</v>
      </c>
      <c r="C8" s="9" t="s">
        <v>56</v>
      </c>
      <c r="D8" s="9" t="s">
        <v>56</v>
      </c>
      <c r="E8" s="9" t="s">
        <v>56</v>
      </c>
    </row>
    <row r="9" spans="1:5">
      <c r="A9" t="s">
        <v>89</v>
      </c>
      <c r="B9" s="9" t="s">
        <v>56</v>
      </c>
      <c r="C9" s="9" t="s">
        <v>56</v>
      </c>
      <c r="D9" s="9"/>
      <c r="E9" s="9"/>
    </row>
    <row r="10" spans="1:5">
      <c r="A10" t="s">
        <v>90</v>
      </c>
      <c r="B10" s="9"/>
      <c r="C10" s="9" t="s">
        <v>56</v>
      </c>
      <c r="D10" s="9"/>
      <c r="E10" s="9" t="s">
        <v>56</v>
      </c>
    </row>
    <row r="11" spans="1:5">
      <c r="A11" t="s">
        <v>91</v>
      </c>
      <c r="B11" s="9"/>
      <c r="C11" s="9"/>
      <c r="D11" s="9" t="s">
        <v>56</v>
      </c>
      <c r="E11" s="9" t="s">
        <v>56</v>
      </c>
    </row>
    <row r="12" spans="1:5">
      <c r="A12" t="s">
        <v>92</v>
      </c>
      <c r="B12" s="9" t="s">
        <v>56</v>
      </c>
      <c r="C12" s="9" t="s">
        <v>56</v>
      </c>
      <c r="D12" s="9"/>
      <c r="E12" s="9" t="s">
        <v>56</v>
      </c>
    </row>
    <row r="13" spans="1:5">
      <c r="A13" s="10" t="s">
        <v>93</v>
      </c>
      <c r="B13" s="11"/>
      <c r="C13" s="11" t="s">
        <v>56</v>
      </c>
      <c r="D13" s="11"/>
      <c r="E13" s="11" t="s">
        <v>56</v>
      </c>
    </row>
    <row r="14" spans="1:5">
      <c r="A14" s="12" t="s">
        <v>57</v>
      </c>
      <c r="B14">
        <f>COUNTA(B3:B13)</f>
        <v>5</v>
      </c>
      <c r="C14">
        <f>COUNTA(C3:C13)</f>
        <v>9</v>
      </c>
      <c r="D14">
        <f>COUNTA(D3:D13)</f>
        <v>6</v>
      </c>
      <c r="E14">
        <f>COUNTA(E3:E13)</f>
        <v>7</v>
      </c>
    </row>
    <row r="17" spans="1:5">
      <c r="A17" t="s">
        <v>292</v>
      </c>
      <c r="B17">
        <f>COUNT(B3:B13)</f>
        <v>0</v>
      </c>
      <c r="C17">
        <f t="shared" ref="C17:E17" si="0">COUNT(C3:C13)</f>
        <v>0</v>
      </c>
      <c r="D17">
        <f t="shared" si="0"/>
        <v>0</v>
      </c>
      <c r="E17">
        <f t="shared" si="0"/>
        <v>0</v>
      </c>
    </row>
  </sheetData>
  <mergeCells count="1">
    <mergeCell ref="A1:E1"/>
  </mergeCells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opLeftCell="B1" zoomScale="115" zoomScaleNormal="115" workbookViewId="0">
      <selection activeCell="K7" sqref="K7"/>
    </sheetView>
  </sheetViews>
  <sheetFormatPr defaultRowHeight="16.5"/>
  <cols>
    <col min="4" max="5" width="10.5" bestFit="1" customWidth="1"/>
    <col min="6" max="8" width="10.5" customWidth="1"/>
    <col min="9" max="9" width="3.25" customWidth="1"/>
    <col min="10" max="10" width="17.75" bestFit="1" customWidth="1"/>
  </cols>
  <sheetData>
    <row r="1" spans="1:11">
      <c r="A1" s="14" t="s">
        <v>61</v>
      </c>
      <c r="B1" s="14" t="s">
        <v>62</v>
      </c>
      <c r="C1" s="14" t="s">
        <v>282</v>
      </c>
      <c r="D1" s="14" t="s">
        <v>58</v>
      </c>
      <c r="E1" s="14" t="s">
        <v>59</v>
      </c>
      <c r="F1" s="14"/>
      <c r="G1" s="14"/>
      <c r="H1" s="14"/>
    </row>
    <row r="2" spans="1:11">
      <c r="A2" s="5">
        <v>92501</v>
      </c>
      <c r="B2" s="5" t="s">
        <v>45</v>
      </c>
      <c r="C2" s="5" t="s">
        <v>283</v>
      </c>
      <c r="D2" s="5">
        <v>80</v>
      </c>
      <c r="E2" s="5">
        <v>78</v>
      </c>
      <c r="F2" s="131">
        <f>D2/$D$12</f>
        <v>0.10403120936280884</v>
      </c>
      <c r="G2" s="5"/>
      <c r="H2" s="5"/>
      <c r="J2" t="s">
        <v>60</v>
      </c>
      <c r="K2">
        <f>COUNTIF($D$2:$D$11,"&gt;=75")</f>
        <v>6</v>
      </c>
    </row>
    <row r="3" spans="1:11">
      <c r="A3" s="5">
        <v>92502</v>
      </c>
      <c r="B3" s="5" t="s">
        <v>46</v>
      </c>
      <c r="C3" s="5" t="s">
        <v>284</v>
      </c>
      <c r="D3" s="5">
        <v>60</v>
      </c>
      <c r="E3" s="5">
        <v>84</v>
      </c>
      <c r="F3" s="131">
        <f t="shared" ref="F3:F11" si="0">D3/$D$12</f>
        <v>7.8023407022106639E-2</v>
      </c>
      <c r="G3" s="5"/>
      <c r="H3" s="5"/>
      <c r="J3" t="s">
        <v>63</v>
      </c>
      <c r="K3">
        <f>COUNTIF($D$2:$D$11,"&lt;75")</f>
        <v>4</v>
      </c>
    </row>
    <row r="4" spans="1:11">
      <c r="A4" s="5">
        <v>92503</v>
      </c>
      <c r="B4" s="5" t="s">
        <v>64</v>
      </c>
      <c r="C4" s="5" t="s">
        <v>284</v>
      </c>
      <c r="D4" s="5">
        <v>90</v>
      </c>
      <c r="E4" s="5">
        <v>82</v>
      </c>
      <c r="F4" s="131">
        <f t="shared" si="0"/>
        <v>0.11703511053315994</v>
      </c>
      <c r="G4" s="5"/>
      <c r="H4" s="5"/>
    </row>
    <row r="5" spans="1:11">
      <c r="A5" s="5">
        <v>92504</v>
      </c>
      <c r="B5" s="5" t="s">
        <v>65</v>
      </c>
      <c r="C5" s="5" t="s">
        <v>284</v>
      </c>
      <c r="D5" s="5">
        <v>81</v>
      </c>
      <c r="E5" s="5">
        <v>70</v>
      </c>
      <c r="F5" s="131">
        <f t="shared" si="0"/>
        <v>0.10533159947984395</v>
      </c>
      <c r="G5" s="5"/>
      <c r="H5" s="5"/>
    </row>
    <row r="6" spans="1:11">
      <c r="A6" s="5">
        <v>92505</v>
      </c>
      <c r="B6" s="5" t="s">
        <v>66</v>
      </c>
      <c r="C6" s="5" t="s">
        <v>284</v>
      </c>
      <c r="D6" s="5">
        <v>76</v>
      </c>
      <c r="E6" s="5">
        <v>50</v>
      </c>
      <c r="F6" s="131">
        <f t="shared" si="0"/>
        <v>9.8829648894668401E-2</v>
      </c>
      <c r="G6" s="5"/>
      <c r="H6" s="5" t="s">
        <v>289</v>
      </c>
      <c r="J6" t="s">
        <v>67</v>
      </c>
      <c r="K6">
        <f>COUNTIF($E$2:$E$11,H6)</f>
        <v>6</v>
      </c>
    </row>
    <row r="7" spans="1:11">
      <c r="A7" s="5">
        <v>92506</v>
      </c>
      <c r="B7" s="5" t="s">
        <v>68</v>
      </c>
      <c r="C7" s="5" t="s">
        <v>283</v>
      </c>
      <c r="D7" s="5">
        <v>94</v>
      </c>
      <c r="E7" s="5">
        <v>96</v>
      </c>
      <c r="F7" s="131">
        <f t="shared" si="0"/>
        <v>0.1222366710013004</v>
      </c>
      <c r="G7" s="5"/>
      <c r="H7" s="5" t="s">
        <v>290</v>
      </c>
      <c r="J7" t="s">
        <v>69</v>
      </c>
      <c r="K7">
        <f>COUNTIF($E$2:$E$11,H7)</f>
        <v>4</v>
      </c>
    </row>
    <row r="8" spans="1:11">
      <c r="A8" s="5">
        <v>92507</v>
      </c>
      <c r="B8" s="5" t="s">
        <v>70</v>
      </c>
      <c r="C8" s="5" t="s">
        <v>283</v>
      </c>
      <c r="D8" s="5">
        <v>68</v>
      </c>
      <c r="E8" s="5">
        <v>72</v>
      </c>
      <c r="F8" s="131">
        <f t="shared" si="0"/>
        <v>8.8426527958387513E-2</v>
      </c>
      <c r="G8" s="5"/>
      <c r="H8" s="5"/>
    </row>
    <row r="9" spans="1:11">
      <c r="A9" s="5">
        <v>92508</v>
      </c>
      <c r="B9" s="5" t="s">
        <v>71</v>
      </c>
      <c r="C9" s="5" t="s">
        <v>283</v>
      </c>
      <c r="D9" s="5">
        <v>58</v>
      </c>
      <c r="E9" s="5">
        <v>60</v>
      </c>
      <c r="F9" s="131">
        <f t="shared" si="0"/>
        <v>7.5422626788036407E-2</v>
      </c>
      <c r="G9" s="5"/>
      <c r="H9" s="5"/>
    </row>
    <row r="10" spans="1:11">
      <c r="A10" s="5">
        <v>92509</v>
      </c>
      <c r="B10" s="5" t="s">
        <v>72</v>
      </c>
      <c r="C10" s="5" t="s">
        <v>284</v>
      </c>
      <c r="D10" s="5">
        <v>90</v>
      </c>
      <c r="E10" s="5">
        <v>83</v>
      </c>
      <c r="F10" s="131">
        <f t="shared" si="0"/>
        <v>0.11703511053315994</v>
      </c>
      <c r="G10" s="5"/>
      <c r="H10" s="5"/>
    </row>
    <row r="11" spans="1:11">
      <c r="A11" s="5">
        <v>92510</v>
      </c>
      <c r="B11" s="5" t="s">
        <v>73</v>
      </c>
      <c r="C11" s="5" t="s">
        <v>284</v>
      </c>
      <c r="D11" s="5">
        <v>72</v>
      </c>
      <c r="E11" s="5">
        <v>80</v>
      </c>
      <c r="F11" s="131">
        <f t="shared" si="0"/>
        <v>9.3628088426527964E-2</v>
      </c>
      <c r="G11" s="5"/>
      <c r="H11" s="5"/>
    </row>
    <row r="12" spans="1:11">
      <c r="D12">
        <f>SUM(D2:D11)</f>
        <v>769</v>
      </c>
      <c r="F12" s="132">
        <f>SUM(F2:F11)</f>
        <v>1</v>
      </c>
      <c r="J12" t="s">
        <v>285</v>
      </c>
      <c r="K12">
        <f>COUNTIF($C$2:$C$11,C2)</f>
        <v>4</v>
      </c>
    </row>
    <row r="13" spans="1:11">
      <c r="J13" t="s">
        <v>284</v>
      </c>
      <c r="K13">
        <f>COUNTIF($C$2:$C$11,C3)</f>
        <v>6</v>
      </c>
    </row>
    <row r="15" spans="1:11">
      <c r="C15">
        <f>COUNTIF(C2:C11,"男")</f>
        <v>4</v>
      </c>
    </row>
    <row r="16" spans="1:11">
      <c r="C16">
        <f>COUNTIF(C2:C11,"女")</f>
        <v>6</v>
      </c>
    </row>
  </sheetData>
  <phoneticPr fontId="2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3"/>
  </sheetPr>
  <dimension ref="A1:F27"/>
  <sheetViews>
    <sheetView workbookViewId="0">
      <selection activeCell="E4" sqref="E4"/>
    </sheetView>
  </sheetViews>
  <sheetFormatPr defaultRowHeight="16.5"/>
  <cols>
    <col min="1" max="1" width="21.25" bestFit="1" customWidth="1"/>
    <col min="2" max="2" width="12.625" bestFit="1" customWidth="1"/>
    <col min="4" max="4" width="16.625" customWidth="1"/>
    <col min="5" max="5" width="9.625" customWidth="1"/>
    <col min="7" max="9" width="9.25" customWidth="1"/>
  </cols>
  <sheetData>
    <row r="1" spans="1:6" ht="19.5">
      <c r="A1" s="141" t="s">
        <v>244</v>
      </c>
      <c r="B1" s="141"/>
      <c r="C1" s="141"/>
      <c r="D1" s="141"/>
      <c r="E1" s="141"/>
    </row>
    <row r="2" spans="1:6">
      <c r="A2" s="24" t="s">
        <v>245</v>
      </c>
      <c r="B2" s="12" t="s">
        <v>246</v>
      </c>
    </row>
    <row r="3" spans="1:6">
      <c r="A3" t="s">
        <v>247</v>
      </c>
      <c r="B3" s="1">
        <v>152</v>
      </c>
    </row>
    <row r="4" spans="1:6">
      <c r="A4" t="s">
        <v>248</v>
      </c>
      <c r="B4" s="1">
        <v>87</v>
      </c>
      <c r="D4" s="25" t="s">
        <v>251</v>
      </c>
      <c r="E4">
        <f>SUMIF(A2:A13,"Office XP 非常 Easy",B2:B13)</f>
        <v>398</v>
      </c>
    </row>
    <row r="5" spans="1:6">
      <c r="A5" t="s">
        <v>249</v>
      </c>
      <c r="B5" s="1">
        <v>69</v>
      </c>
      <c r="D5" s="25" t="s">
        <v>252</v>
      </c>
      <c r="E5">
        <f>SUMIF(A2:A13,"Word 2002 使用手冊",B2:B13)</f>
        <v>227</v>
      </c>
    </row>
    <row r="6" spans="1:6">
      <c r="A6" s="24" t="s">
        <v>250</v>
      </c>
      <c r="B6" s="1"/>
      <c r="D6" s="25" t="s">
        <v>254</v>
      </c>
      <c r="E6">
        <f>SUMIF(A2:A13,"Excel 2002 使用手冊",B2:B13)</f>
        <v>190</v>
      </c>
    </row>
    <row r="7" spans="1:6">
      <c r="A7" t="s">
        <v>247</v>
      </c>
      <c r="B7" s="1">
        <v>132</v>
      </c>
    </row>
    <row r="8" spans="1:6">
      <c r="A8" t="s">
        <v>248</v>
      </c>
      <c r="B8" s="1">
        <v>75</v>
      </c>
      <c r="D8" s="26" t="s">
        <v>255</v>
      </c>
      <c r="E8" s="138">
        <f>ROUND(E4/COUNTIF($A$1:$A$13,A3),2)</f>
        <v>132.66999999999999</v>
      </c>
    </row>
    <row r="9" spans="1:6">
      <c r="A9" t="s">
        <v>249</v>
      </c>
      <c r="B9" s="1">
        <v>82</v>
      </c>
      <c r="D9" s="26" t="s">
        <v>256</v>
      </c>
      <c r="E9" s="138">
        <f>ROUND(E5/COUNTIF($A$1:$A$13,A4),2)</f>
        <v>75.67</v>
      </c>
    </row>
    <row r="10" spans="1:6">
      <c r="A10" s="24" t="s">
        <v>253</v>
      </c>
      <c r="B10" s="1"/>
      <c r="D10" s="26" t="s">
        <v>257</v>
      </c>
      <c r="E10" s="138">
        <f>ROUND(E6/COUNTIF($A$1:$A$13,A5),2)</f>
        <v>63.33</v>
      </c>
    </row>
    <row r="11" spans="1:6">
      <c r="A11" t="s">
        <v>247</v>
      </c>
      <c r="B11" s="1">
        <v>114</v>
      </c>
      <c r="F11" s="40"/>
    </row>
    <row r="12" spans="1:6">
      <c r="A12" t="s">
        <v>248</v>
      </c>
      <c r="B12" s="1">
        <v>65</v>
      </c>
    </row>
    <row r="13" spans="1:6">
      <c r="A13" t="s">
        <v>249</v>
      </c>
      <c r="B13" s="1">
        <v>39</v>
      </c>
    </row>
    <row r="25" spans="1:1">
      <c r="A25" s="28" t="s">
        <v>150</v>
      </c>
    </row>
    <row r="26" spans="1:1">
      <c r="A26" s="28" t="s">
        <v>151</v>
      </c>
    </row>
    <row r="27" spans="1:1">
      <c r="A27" s="28" t="s">
        <v>152</v>
      </c>
    </row>
  </sheetData>
  <mergeCells count="1">
    <mergeCell ref="A1:E1"/>
  </mergeCells>
  <phoneticPr fontId="2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7"/>
  </sheetPr>
  <dimension ref="A1:G32"/>
  <sheetViews>
    <sheetView workbookViewId="0">
      <selection activeCell="F10" sqref="F10"/>
    </sheetView>
  </sheetViews>
  <sheetFormatPr defaultRowHeight="16.5"/>
  <cols>
    <col min="1" max="1" width="21.25" bestFit="1" customWidth="1"/>
    <col min="2" max="2" width="12.625" style="1" bestFit="1" customWidth="1"/>
    <col min="7" max="7" width="10.25" customWidth="1"/>
  </cols>
  <sheetData>
    <row r="1" spans="1:7" ht="19.5">
      <c r="A1" s="141" t="s">
        <v>102</v>
      </c>
      <c r="B1" s="141"/>
      <c r="C1" s="141"/>
      <c r="D1" s="141"/>
      <c r="E1" s="141"/>
      <c r="F1" s="141"/>
      <c r="G1" t="s">
        <v>293</v>
      </c>
    </row>
    <row r="2" spans="1:7">
      <c r="A2" s="24" t="s">
        <v>103</v>
      </c>
      <c r="B2" s="12" t="s">
        <v>104</v>
      </c>
      <c r="G2">
        <f>SUMIF($A$3:$A$13,A2,$B$3:$B$13)</f>
        <v>0</v>
      </c>
    </row>
    <row r="3" spans="1:7">
      <c r="A3" t="s">
        <v>278</v>
      </c>
      <c r="B3" s="1">
        <v>152</v>
      </c>
      <c r="G3">
        <f>SUMIF($A$3:$A$13,A3,$B$3:$B$13)</f>
        <v>398</v>
      </c>
    </row>
    <row r="4" spans="1:7">
      <c r="A4" t="s">
        <v>106</v>
      </c>
      <c r="B4" s="1">
        <v>87</v>
      </c>
      <c r="G4">
        <f t="shared" ref="G4:G13" si="0">SUMIF($A$3:$A$13,A4,$B$3:$B$13)</f>
        <v>227</v>
      </c>
    </row>
    <row r="5" spans="1:7">
      <c r="A5" t="s">
        <v>107</v>
      </c>
      <c r="B5" s="1">
        <v>69</v>
      </c>
      <c r="G5">
        <f t="shared" si="0"/>
        <v>190</v>
      </c>
    </row>
    <row r="6" spans="1:7">
      <c r="A6" s="24" t="s">
        <v>108</v>
      </c>
      <c r="G6">
        <f t="shared" si="0"/>
        <v>0</v>
      </c>
    </row>
    <row r="7" spans="1:7">
      <c r="A7" t="s">
        <v>105</v>
      </c>
      <c r="B7" s="1">
        <v>132</v>
      </c>
      <c r="G7">
        <f t="shared" si="0"/>
        <v>398</v>
      </c>
    </row>
    <row r="8" spans="1:7">
      <c r="A8" t="s">
        <v>106</v>
      </c>
      <c r="B8" s="1">
        <v>75</v>
      </c>
      <c r="G8">
        <f t="shared" si="0"/>
        <v>227</v>
      </c>
    </row>
    <row r="9" spans="1:7">
      <c r="A9" t="s">
        <v>107</v>
      </c>
      <c r="B9" s="1">
        <v>82</v>
      </c>
      <c r="G9">
        <f t="shared" si="0"/>
        <v>190</v>
      </c>
    </row>
    <row r="10" spans="1:7">
      <c r="A10" s="24" t="s">
        <v>109</v>
      </c>
      <c r="G10">
        <f t="shared" si="0"/>
        <v>0</v>
      </c>
    </row>
    <row r="11" spans="1:7">
      <c r="A11" t="s">
        <v>105</v>
      </c>
      <c r="B11" s="1">
        <v>114</v>
      </c>
      <c r="G11">
        <f t="shared" si="0"/>
        <v>398</v>
      </c>
    </row>
    <row r="12" spans="1:7">
      <c r="A12" t="s">
        <v>106</v>
      </c>
      <c r="B12" s="1">
        <v>65</v>
      </c>
      <c r="G12">
        <f t="shared" si="0"/>
        <v>227</v>
      </c>
    </row>
    <row r="13" spans="1:7">
      <c r="A13" t="s">
        <v>107</v>
      </c>
      <c r="B13" s="1">
        <v>39</v>
      </c>
      <c r="G13">
        <f t="shared" si="0"/>
        <v>190</v>
      </c>
    </row>
    <row r="16" spans="1:7">
      <c r="A16" s="25" t="s">
        <v>110</v>
      </c>
      <c r="B16">
        <f>SUMIF($A$2:$A$13,A3,$B$2:$B$13)</f>
        <v>398</v>
      </c>
      <c r="C16" s="40" t="s">
        <v>189</v>
      </c>
    </row>
    <row r="17" spans="1:2">
      <c r="A17" s="25" t="s">
        <v>111</v>
      </c>
      <c r="B17">
        <f>SUMIF($A$2:$A$13,A4,$B$2:$B$13)</f>
        <v>227</v>
      </c>
    </row>
    <row r="18" spans="1:2">
      <c r="A18" s="25" t="s">
        <v>112</v>
      </c>
      <c r="B18">
        <f>SUMIF($A$2:$A$13,A5,$B$2:$B$13)</f>
        <v>190</v>
      </c>
    </row>
    <row r="29" spans="1:2">
      <c r="A29" s="27" t="s">
        <v>190</v>
      </c>
    </row>
    <row r="30" spans="1:2">
      <c r="A30" s="42" t="s">
        <v>191</v>
      </c>
    </row>
    <row r="31" spans="1:2">
      <c r="A31" s="42" t="s">
        <v>277</v>
      </c>
    </row>
    <row r="32" spans="1:2">
      <c r="A32" s="42" t="s">
        <v>192</v>
      </c>
    </row>
  </sheetData>
  <mergeCells count="1">
    <mergeCell ref="A1:F1"/>
  </mergeCells>
  <phoneticPr fontId="2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workbookViewId="0">
      <selection activeCell="H2" sqref="H2"/>
    </sheetView>
  </sheetViews>
  <sheetFormatPr defaultRowHeight="16.5"/>
  <cols>
    <col min="1" max="1" width="9" style="48"/>
    <col min="2" max="2" width="10" style="48" customWidth="1"/>
    <col min="3" max="3" width="9" style="48"/>
    <col min="4" max="4" width="12" style="48" customWidth="1"/>
    <col min="5" max="5" width="53.5" style="47" customWidth="1"/>
    <col min="6" max="6" width="5.875" style="48" customWidth="1"/>
    <col min="7" max="7" width="5.125" style="48" customWidth="1"/>
    <col min="8" max="8" width="5.75" style="48" customWidth="1"/>
    <col min="9" max="16384" width="9" style="48"/>
  </cols>
  <sheetData>
    <row r="1" spans="1:8">
      <c r="A1" s="43" t="s">
        <v>193</v>
      </c>
      <c r="B1" s="44" t="s">
        <v>194</v>
      </c>
      <c r="C1" s="45" t="s">
        <v>195</v>
      </c>
      <c r="D1" s="46" t="s">
        <v>196</v>
      </c>
      <c r="E1" s="47" t="s">
        <v>149</v>
      </c>
      <c r="F1" s="48" t="s">
        <v>197</v>
      </c>
      <c r="G1" s="48" t="s">
        <v>197</v>
      </c>
      <c r="H1" s="48" t="s">
        <v>101</v>
      </c>
    </row>
    <row r="2" spans="1:8" ht="17.25" thickBot="1">
      <c r="A2" s="43" t="s">
        <v>198</v>
      </c>
      <c r="B2" s="48">
        <v>78</v>
      </c>
      <c r="C2" s="49">
        <v>70</v>
      </c>
      <c r="D2" s="48" t="str">
        <f>IF(B2&gt;=90,"優等",IF(B2&lt;60,"不及格"," "))</f>
        <v xml:space="preserve"> </v>
      </c>
      <c r="E2" s="47" t="s">
        <v>153</v>
      </c>
      <c r="F2" s="48">
        <v>90</v>
      </c>
      <c r="G2" s="48">
        <v>100</v>
      </c>
      <c r="H2" s="48">
        <f>COUNTIF($B$2:$B$10,"&lt;100")-COUNTIF($B$2:$B$10, "&lt;=89")</f>
        <v>2</v>
      </c>
    </row>
    <row r="3" spans="1:8" ht="17.25" thickBot="1">
      <c r="A3" s="43" t="s">
        <v>113</v>
      </c>
      <c r="B3" s="48">
        <v>85</v>
      </c>
      <c r="C3" s="49">
        <v>79</v>
      </c>
      <c r="D3" s="48" t="str">
        <f>IF(B3&gt;=90,"優等",IF(B3&lt;60,"不及格"," "))</f>
        <v xml:space="preserve"> </v>
      </c>
      <c r="E3" s="47" t="s">
        <v>154</v>
      </c>
      <c r="F3" s="48">
        <v>80</v>
      </c>
      <c r="G3" s="48">
        <v>89</v>
      </c>
      <c r="H3" s="48">
        <f>COUNTIF($B$2:$B$10,"&lt;90")-COUNTIF($B$2:$B$10, "&lt;=79")</f>
        <v>3</v>
      </c>
    </row>
    <row r="4" spans="1:8" ht="17.25" thickBot="1">
      <c r="A4" s="43" t="s">
        <v>114</v>
      </c>
      <c r="B4" s="48">
        <v>45</v>
      </c>
      <c r="C4" s="49">
        <v>89</v>
      </c>
      <c r="D4" s="48" t="str">
        <f>IF(B4&gt;=90,"優等",IF(B4&lt;60,"不及格"," "))</f>
        <v>不及格</v>
      </c>
      <c r="E4" s="47" t="s">
        <v>155</v>
      </c>
      <c r="F4" s="48">
        <v>70</v>
      </c>
      <c r="G4" s="48">
        <v>79</v>
      </c>
      <c r="H4" s="48">
        <f>COUNTIF($B$2:$B$10,"&lt;80")-COUNTIF($B$2:$B$10, "&lt;=69")</f>
        <v>2</v>
      </c>
    </row>
    <row r="5" spans="1:8">
      <c r="A5" s="43" t="s">
        <v>115</v>
      </c>
      <c r="B5" s="48">
        <v>82</v>
      </c>
      <c r="E5" s="47" t="s">
        <v>156</v>
      </c>
      <c r="F5" s="48">
        <v>60</v>
      </c>
      <c r="G5" s="48">
        <v>69</v>
      </c>
      <c r="H5" s="48">
        <f>COUNTIF($B$2:$B$10,"&lt;70")-COUNTIF($B$2:$B$10, "&lt;=59")</f>
        <v>0</v>
      </c>
    </row>
    <row r="6" spans="1:8">
      <c r="A6" s="43" t="s">
        <v>157</v>
      </c>
      <c r="B6" s="48">
        <v>79</v>
      </c>
      <c r="D6" s="48" t="str">
        <f>IF(B6&gt;=90,"優等",IF(B6&lt;60,"不及格"," "))</f>
        <v xml:space="preserve"> </v>
      </c>
      <c r="E6" s="47" t="s">
        <v>158</v>
      </c>
      <c r="F6" s="48">
        <v>50</v>
      </c>
      <c r="G6" s="48">
        <v>59</v>
      </c>
      <c r="H6" s="48">
        <f>COUNTIF($B$2:$B$10,"&lt;60")-COUNTIF($B$2:$B$10, "&lt;=49")</f>
        <v>0</v>
      </c>
    </row>
    <row r="7" spans="1:8">
      <c r="A7" s="43" t="s">
        <v>159</v>
      </c>
      <c r="B7" s="48">
        <v>91</v>
      </c>
      <c r="D7" s="48" t="str">
        <f>IF(B7&gt;=90,"優等",IF(B7&lt;60,"不及格"," "))</f>
        <v>優等</v>
      </c>
      <c r="E7" s="47" t="s">
        <v>160</v>
      </c>
      <c r="F7" s="48">
        <v>40</v>
      </c>
      <c r="G7" s="48">
        <v>49</v>
      </c>
      <c r="H7" s="48">
        <f>COUNTIF($B$2:$B$10,"&lt;50")-COUNTIF($B$2:$B$10, "&lt;=39")</f>
        <v>2</v>
      </c>
    </row>
    <row r="8" spans="1:8">
      <c r="A8" s="43" t="s">
        <v>161</v>
      </c>
      <c r="B8" s="48">
        <v>48</v>
      </c>
      <c r="D8" s="48" t="str">
        <f>IF(B8&gt;=90,"優等",IF(B8&lt;60,"不及格"," "))</f>
        <v>不及格</v>
      </c>
      <c r="E8" s="47" t="s">
        <v>162</v>
      </c>
      <c r="F8" s="48">
        <v>30</v>
      </c>
      <c r="G8" s="48">
        <v>39</v>
      </c>
      <c r="H8" s="48">
        <f>COUNTIF($B$2:$B$10,"&lt;20")-COUNTIF($B$2:$B$10, "&lt;=29")</f>
        <v>0</v>
      </c>
    </row>
    <row r="9" spans="1:8">
      <c r="A9" s="43" t="s">
        <v>116</v>
      </c>
      <c r="B9" s="48">
        <v>92</v>
      </c>
      <c r="D9" s="48" t="str">
        <f>IF(B9&gt;=90,"優等",IF(B9&lt;60,"不及格"," "))</f>
        <v>優等</v>
      </c>
      <c r="E9" s="47" t="s">
        <v>163</v>
      </c>
      <c r="F9" s="48">
        <v>20</v>
      </c>
      <c r="G9" s="48">
        <v>29</v>
      </c>
      <c r="H9" s="48">
        <f>COUNTIF($B$2:$B$10,"&lt;20")-COUNTIF($B$2:$B$10, "&lt;=19")</f>
        <v>0</v>
      </c>
    </row>
    <row r="10" spans="1:8">
      <c r="A10" s="43" t="s">
        <v>117</v>
      </c>
      <c r="B10" s="48">
        <v>86</v>
      </c>
      <c r="D10" s="48" t="str">
        <f>IF(B10&gt;=90,"優等",IF(B10&lt;60,"不及格"," "))</f>
        <v xml:space="preserve"> </v>
      </c>
      <c r="E10" s="47" t="s">
        <v>164</v>
      </c>
      <c r="F10" s="48">
        <v>10</v>
      </c>
      <c r="G10" s="48">
        <v>19</v>
      </c>
      <c r="H10" s="48">
        <f>COUNTIF($B$2:$B$10,"&lt;10")-COUNTIF($B$2:$B$10, "&lt;=0")</f>
        <v>0</v>
      </c>
    </row>
    <row r="11" spans="1:8">
      <c r="H11" s="48">
        <f>SUM(H2:H10)</f>
        <v>9</v>
      </c>
    </row>
    <row r="13" spans="1:8">
      <c r="A13" s="50" t="s">
        <v>199</v>
      </c>
    </row>
    <row r="14" spans="1:8">
      <c r="A14" s="48" t="s">
        <v>200</v>
      </c>
    </row>
    <row r="18" spans="1:6">
      <c r="C18" s="51" t="s">
        <v>195</v>
      </c>
      <c r="D18" s="52" t="s">
        <v>201</v>
      </c>
      <c r="E18" s="53" t="s">
        <v>143</v>
      </c>
      <c r="F18" s="53" t="s">
        <v>148</v>
      </c>
    </row>
    <row r="19" spans="1:6" ht="17.25" thickBot="1">
      <c r="C19" s="49">
        <v>70</v>
      </c>
      <c r="D19" s="54">
        <f t="array" ref="D19:D22">FREQUENCY(B2:B10,C2:C4)</f>
        <v>2</v>
      </c>
      <c r="E19" s="127" t="s">
        <v>202</v>
      </c>
      <c r="F19" s="56" t="s">
        <v>165</v>
      </c>
    </row>
    <row r="20" spans="1:6" ht="17.25" thickBot="1">
      <c r="C20" s="49">
        <v>79</v>
      </c>
      <c r="D20" s="54">
        <v>2</v>
      </c>
      <c r="E20" s="55" t="s">
        <v>166</v>
      </c>
      <c r="F20" s="56" t="s">
        <v>167</v>
      </c>
    </row>
    <row r="21" spans="1:6" ht="17.25" thickBot="1">
      <c r="C21" s="49">
        <v>89</v>
      </c>
      <c r="D21" s="54">
        <v>3</v>
      </c>
      <c r="E21" s="55" t="s">
        <v>168</v>
      </c>
      <c r="F21" s="56" t="s">
        <v>169</v>
      </c>
    </row>
    <row r="22" spans="1:6" ht="17.25" thickBot="1">
      <c r="D22" s="54">
        <v>2</v>
      </c>
      <c r="E22" s="55" t="s">
        <v>170</v>
      </c>
      <c r="F22" s="56" t="s">
        <v>171</v>
      </c>
    </row>
    <row r="24" spans="1:6">
      <c r="A24" s="57" t="s">
        <v>202</v>
      </c>
    </row>
    <row r="25" spans="1:6">
      <c r="A25" s="58" t="s">
        <v>262</v>
      </c>
    </row>
    <row r="26" spans="1:6">
      <c r="A26" s="58" t="s">
        <v>203</v>
      </c>
    </row>
    <row r="27" spans="1:6">
      <c r="A27" s="59" t="s">
        <v>204</v>
      </c>
    </row>
    <row r="30" spans="1:6" s="61" customFormat="1">
      <c r="A30" s="60" t="s">
        <v>205</v>
      </c>
      <c r="D30" s="59"/>
    </row>
    <row r="31" spans="1:6" s="61" customFormat="1">
      <c r="A31" s="60" t="s">
        <v>172</v>
      </c>
      <c r="D31" s="59"/>
    </row>
    <row r="32" spans="1:6" s="61" customFormat="1">
      <c r="A32" s="60" t="s">
        <v>206</v>
      </c>
      <c r="D32" s="59"/>
    </row>
    <row r="33" spans="1:4" s="61" customFormat="1" ht="15.75">
      <c r="A33" s="59" t="s">
        <v>207</v>
      </c>
      <c r="D33" s="59"/>
    </row>
    <row r="34" spans="1:4" s="61" customFormat="1" ht="15.75">
      <c r="A34" s="54" t="s">
        <v>173</v>
      </c>
      <c r="D34" s="59"/>
    </row>
    <row r="35" spans="1:4" s="61" customFormat="1" ht="15.75">
      <c r="D35" s="59"/>
    </row>
    <row r="36" spans="1:4" s="61" customFormat="1" ht="15.75">
      <c r="A36" s="62" t="s">
        <v>174</v>
      </c>
      <c r="D36" s="59"/>
    </row>
    <row r="37" spans="1:4" s="61" customFormat="1" ht="15.75">
      <c r="A37" s="54" t="s">
        <v>175</v>
      </c>
      <c r="D37" s="59"/>
    </row>
    <row r="38" spans="1:4" s="61" customFormat="1">
      <c r="A38" s="63" t="s">
        <v>176</v>
      </c>
      <c r="D38" s="59"/>
    </row>
    <row r="39" spans="1:4" s="61" customFormat="1">
      <c r="A39" s="64" t="s">
        <v>208</v>
      </c>
      <c r="D39" s="59"/>
    </row>
    <row r="40" spans="1:4" s="61" customFormat="1" ht="15.75">
      <c r="D40" s="59"/>
    </row>
    <row r="41" spans="1:4" s="61" customFormat="1">
      <c r="A41" s="60" t="s">
        <v>209</v>
      </c>
      <c r="D41" s="59"/>
    </row>
    <row r="42" spans="1:4" s="61" customFormat="1">
      <c r="A42" s="60" t="s">
        <v>210</v>
      </c>
      <c r="D42" s="59"/>
    </row>
    <row r="43" spans="1:4" s="61" customFormat="1" ht="15.75">
      <c r="D43" s="59"/>
    </row>
    <row r="44" spans="1:4" s="61" customFormat="1">
      <c r="A44" s="63" t="s">
        <v>177</v>
      </c>
      <c r="D44" s="59"/>
    </row>
    <row r="45" spans="1:4" s="61" customFormat="1">
      <c r="A45" s="65" t="s">
        <v>178</v>
      </c>
      <c r="D45" s="59"/>
    </row>
    <row r="46" spans="1:4" s="61" customFormat="1">
      <c r="A46" s="65" t="s">
        <v>179</v>
      </c>
      <c r="D46" s="59"/>
    </row>
    <row r="47" spans="1:4" s="61" customFormat="1">
      <c r="A47" s="65" t="s">
        <v>180</v>
      </c>
      <c r="D47" s="59"/>
    </row>
    <row r="48" spans="1:4" s="61" customFormat="1">
      <c r="A48" s="54" t="s">
        <v>211</v>
      </c>
      <c r="D48" s="59"/>
    </row>
    <row r="49" spans="1:4" s="61" customFormat="1" ht="15.75">
      <c r="D49" s="59"/>
    </row>
    <row r="50" spans="1:4" s="61" customFormat="1">
      <c r="A50" s="63" t="s">
        <v>144</v>
      </c>
      <c r="D50" s="59"/>
    </row>
    <row r="51" spans="1:4" s="61" customFormat="1">
      <c r="A51" s="60" t="s">
        <v>181</v>
      </c>
      <c r="D51" s="59"/>
    </row>
    <row r="52" spans="1:4" s="61" customFormat="1">
      <c r="A52" s="60" t="s">
        <v>145</v>
      </c>
      <c r="D52" s="59"/>
    </row>
    <row r="53" spans="1:4" s="61" customFormat="1" ht="15.75">
      <c r="D53" s="59"/>
    </row>
    <row r="54" spans="1:4" s="61" customFormat="1">
      <c r="A54" s="66" t="s">
        <v>182</v>
      </c>
      <c r="D54" s="59"/>
    </row>
    <row r="55" spans="1:4" s="61" customFormat="1">
      <c r="A55" s="67" t="s">
        <v>212</v>
      </c>
      <c r="D55" s="59"/>
    </row>
    <row r="56" spans="1:4" s="61" customFormat="1">
      <c r="A56" s="67" t="s">
        <v>213</v>
      </c>
      <c r="D56" s="59"/>
    </row>
    <row r="57" spans="1:4" s="61" customFormat="1" ht="15.75">
      <c r="A57" s="62"/>
      <c r="D57" s="59"/>
    </row>
    <row r="58" spans="1:4" s="61" customFormat="1" ht="15.75">
      <c r="A58" s="68" t="s">
        <v>183</v>
      </c>
      <c r="D58" s="59"/>
    </row>
    <row r="59" spans="1:4" s="61" customFormat="1" ht="15.75">
      <c r="A59" s="68"/>
      <c r="D59" s="59"/>
    </row>
    <row r="60" spans="1:4" s="61" customFormat="1" ht="15.75">
      <c r="A60" s="68"/>
      <c r="D60" s="59"/>
    </row>
    <row r="61" spans="1:4" s="61" customFormat="1" ht="15.75">
      <c r="A61" s="68"/>
      <c r="D61" s="59"/>
    </row>
    <row r="62" spans="1:4" s="61" customFormat="1">
      <c r="A62" s="67" t="s">
        <v>214</v>
      </c>
      <c r="D62" s="59"/>
    </row>
    <row r="63" spans="1:4" s="61" customFormat="1">
      <c r="A63" s="67" t="s">
        <v>215</v>
      </c>
      <c r="D63" s="59"/>
    </row>
    <row r="64" spans="1:4" s="61" customFormat="1">
      <c r="A64" s="67" t="s">
        <v>216</v>
      </c>
      <c r="D64" s="59"/>
    </row>
    <row r="65" spans="4:4" s="61" customFormat="1" ht="15.75">
      <c r="D65" s="59"/>
    </row>
    <row r="66" spans="4:4" s="61" customFormat="1" ht="15.75">
      <c r="D66" s="59"/>
    </row>
    <row r="67" spans="4:4" s="61" customFormat="1" ht="15.75">
      <c r="D67" s="59"/>
    </row>
    <row r="68" spans="4:4" s="61" customFormat="1" ht="15.75">
      <c r="D68" s="59"/>
    </row>
  </sheetData>
  <phoneticPr fontId="2" type="noConversion"/>
  <conditionalFormatting sqref="D2:D10">
    <cfRule type="expression" dxfId="4" priority="1" stopIfTrue="1">
      <formula>B2&lt;60</formula>
    </cfRule>
    <cfRule type="expression" dxfId="3" priority="2" stopIfTrue="1">
      <formula>B2&gt;=90</formula>
    </cfRule>
  </conditionalFormatting>
  <conditionalFormatting sqref="B2:B10 C5:C10">
    <cfRule type="cellIs" dxfId="2" priority="3" stopIfTrue="1" operator="lessThan">
      <formula>60</formula>
    </cfRule>
    <cfRule type="cellIs" dxfId="1" priority="4" stopIfTrue="1" operator="between">
      <formula>60</formula>
      <formula>89.99</formula>
    </cfRule>
    <cfRule type="cellIs" dxfId="0" priority="5" stopIfTrue="1" operator="greaterThanOrEqual">
      <formula>90</formula>
    </cfRule>
  </conditionalFormatting>
  <hyperlinks>
    <hyperlink ref="A54" r:id="rId1" display="javascript:ToggleDiv('divExpCollAsst_1')"/>
  </hyperlinks>
  <printOptions headings="1"/>
  <pageMargins left="0.75" right="0.75" top="1" bottom="1" header="0.5" footer="0.5"/>
  <pageSetup paperSize="9" orientation="landscape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0"/>
  </sheetPr>
  <dimension ref="A1:K72"/>
  <sheetViews>
    <sheetView topLeftCell="A37" workbookViewId="0">
      <selection activeCell="B55" sqref="B55"/>
    </sheetView>
  </sheetViews>
  <sheetFormatPr defaultRowHeight="16.5"/>
  <cols>
    <col min="1" max="11" width="7.5" style="77" customWidth="1"/>
    <col min="12" max="16384" width="9" style="77"/>
  </cols>
  <sheetData>
    <row r="1" spans="1:11" s="69" customFormat="1" ht="31.5" customHeight="1" thickTop="1">
      <c r="A1" s="142" t="s">
        <v>217</v>
      </c>
      <c r="B1" s="143"/>
      <c r="C1" s="143"/>
      <c r="D1" s="143"/>
      <c r="E1" s="143"/>
      <c r="F1" s="143"/>
      <c r="G1" s="143"/>
      <c r="H1" s="143"/>
      <c r="I1" s="143"/>
      <c r="J1" s="143"/>
      <c r="K1" s="144"/>
    </row>
    <row r="2" spans="1:11" s="73" customFormat="1" ht="18.75" customHeight="1">
      <c r="A2" s="70" t="s">
        <v>218</v>
      </c>
      <c r="B2" s="71" t="s">
        <v>219</v>
      </c>
      <c r="C2" s="71" t="s">
        <v>220</v>
      </c>
      <c r="D2" s="71" t="s">
        <v>221</v>
      </c>
      <c r="E2" s="71" t="s">
        <v>222</v>
      </c>
      <c r="F2" s="71" t="s">
        <v>223</v>
      </c>
      <c r="G2" s="71" t="s">
        <v>224</v>
      </c>
      <c r="H2" s="71" t="s">
        <v>225</v>
      </c>
      <c r="I2" s="71" t="s">
        <v>226</v>
      </c>
      <c r="J2" s="71" t="s">
        <v>227</v>
      </c>
      <c r="K2" s="72" t="s">
        <v>228</v>
      </c>
    </row>
    <row r="3" spans="1:11">
      <c r="A3" s="74">
        <v>1</v>
      </c>
      <c r="B3" s="75">
        <v>1</v>
      </c>
      <c r="C3" s="75">
        <v>1</v>
      </c>
      <c r="D3" s="75">
        <v>1</v>
      </c>
      <c r="E3" s="75">
        <v>1</v>
      </c>
      <c r="F3" s="75">
        <v>3</v>
      </c>
      <c r="G3" s="75">
        <v>1</v>
      </c>
      <c r="H3" s="75">
        <v>3</v>
      </c>
      <c r="I3" s="75">
        <v>2</v>
      </c>
      <c r="J3" s="75">
        <v>2</v>
      </c>
      <c r="K3" s="76">
        <v>3</v>
      </c>
    </row>
    <row r="4" spans="1:11">
      <c r="A4" s="78">
        <v>2</v>
      </c>
      <c r="B4" s="79">
        <v>2</v>
      </c>
      <c r="C4" s="79">
        <v>2</v>
      </c>
      <c r="D4" s="79">
        <v>1</v>
      </c>
      <c r="E4" s="79">
        <v>1</v>
      </c>
      <c r="F4" s="79">
        <v>3</v>
      </c>
      <c r="G4" s="79">
        <v>2</v>
      </c>
      <c r="H4" s="79">
        <v>2</v>
      </c>
      <c r="I4" s="79">
        <v>2</v>
      </c>
      <c r="J4" s="79">
        <v>3</v>
      </c>
      <c r="K4" s="80">
        <v>2</v>
      </c>
    </row>
    <row r="5" spans="1:11">
      <c r="A5" s="81">
        <v>3</v>
      </c>
      <c r="B5" s="79">
        <v>2</v>
      </c>
      <c r="C5" s="79">
        <v>3</v>
      </c>
      <c r="D5" s="79">
        <v>1</v>
      </c>
      <c r="E5" s="79">
        <v>1</v>
      </c>
      <c r="F5" s="79">
        <v>3</v>
      </c>
      <c r="G5" s="79">
        <v>1</v>
      </c>
      <c r="H5" s="79">
        <v>3</v>
      </c>
      <c r="I5" s="79">
        <v>2</v>
      </c>
      <c r="J5" s="79">
        <v>1</v>
      </c>
      <c r="K5" s="80">
        <v>2</v>
      </c>
    </row>
    <row r="6" spans="1:11">
      <c r="A6" s="81">
        <v>4</v>
      </c>
      <c r="B6" s="79">
        <v>3</v>
      </c>
      <c r="C6" s="79">
        <v>2</v>
      </c>
      <c r="D6" s="79">
        <v>2</v>
      </c>
      <c r="E6" s="79">
        <v>1</v>
      </c>
      <c r="F6" s="79">
        <v>2</v>
      </c>
      <c r="G6" s="79">
        <v>1</v>
      </c>
      <c r="H6" s="79">
        <v>3</v>
      </c>
      <c r="I6" s="79">
        <v>3</v>
      </c>
      <c r="J6" s="79">
        <v>2</v>
      </c>
      <c r="K6" s="80">
        <v>1</v>
      </c>
    </row>
    <row r="7" spans="1:11">
      <c r="A7" s="81">
        <v>5</v>
      </c>
      <c r="B7" s="79">
        <v>2</v>
      </c>
      <c r="C7" s="79">
        <v>2</v>
      </c>
      <c r="D7" s="79">
        <v>3</v>
      </c>
      <c r="E7" s="79">
        <v>2</v>
      </c>
      <c r="F7" s="79">
        <v>2</v>
      </c>
      <c r="G7" s="79">
        <v>3</v>
      </c>
      <c r="H7" s="79">
        <v>3</v>
      </c>
      <c r="I7" s="79">
        <v>1</v>
      </c>
      <c r="J7" s="79">
        <v>2</v>
      </c>
      <c r="K7" s="80">
        <v>3</v>
      </c>
    </row>
    <row r="8" spans="1:11">
      <c r="A8" s="81">
        <v>6</v>
      </c>
      <c r="B8" s="79">
        <v>1</v>
      </c>
      <c r="C8" s="79">
        <v>3</v>
      </c>
      <c r="D8" s="79">
        <v>3</v>
      </c>
      <c r="E8" s="79">
        <v>2</v>
      </c>
      <c r="F8" s="79">
        <v>3</v>
      </c>
      <c r="G8" s="79">
        <v>1</v>
      </c>
      <c r="H8" s="79">
        <v>1</v>
      </c>
      <c r="I8" s="79">
        <v>1</v>
      </c>
      <c r="J8" s="79">
        <v>2</v>
      </c>
      <c r="K8" s="80">
        <v>3</v>
      </c>
    </row>
    <row r="9" spans="1:11">
      <c r="A9" s="81">
        <v>7</v>
      </c>
      <c r="B9" s="79">
        <v>2</v>
      </c>
      <c r="C9" s="79">
        <v>3</v>
      </c>
      <c r="D9" s="79">
        <v>3</v>
      </c>
      <c r="E9" s="79">
        <v>3</v>
      </c>
      <c r="F9" s="79">
        <v>3</v>
      </c>
      <c r="G9" s="79">
        <v>1</v>
      </c>
      <c r="H9" s="79">
        <v>2</v>
      </c>
      <c r="I9" s="79">
        <v>2</v>
      </c>
      <c r="J9" s="79">
        <v>2</v>
      </c>
      <c r="K9" s="80">
        <v>3</v>
      </c>
    </row>
    <row r="10" spans="1:11">
      <c r="A10" s="81">
        <v>8</v>
      </c>
      <c r="B10" s="79">
        <v>3</v>
      </c>
      <c r="C10" s="79">
        <v>1</v>
      </c>
      <c r="D10" s="79">
        <v>3</v>
      </c>
      <c r="E10" s="79">
        <v>1</v>
      </c>
      <c r="F10" s="79">
        <v>2</v>
      </c>
      <c r="G10" s="79">
        <v>2</v>
      </c>
      <c r="H10" s="79">
        <v>3</v>
      </c>
      <c r="I10" s="79">
        <v>2</v>
      </c>
      <c r="J10" s="79">
        <v>1</v>
      </c>
      <c r="K10" s="80">
        <v>2</v>
      </c>
    </row>
    <row r="11" spans="1:11">
      <c r="A11" s="81">
        <v>9</v>
      </c>
      <c r="B11" s="79">
        <v>2</v>
      </c>
      <c r="C11" s="79">
        <v>1</v>
      </c>
      <c r="D11" s="79">
        <v>2</v>
      </c>
      <c r="E11" s="79">
        <v>1</v>
      </c>
      <c r="F11" s="79">
        <v>2</v>
      </c>
      <c r="G11" s="79">
        <v>3</v>
      </c>
      <c r="H11" s="79">
        <v>2</v>
      </c>
      <c r="I11" s="79">
        <v>2</v>
      </c>
      <c r="J11" s="79">
        <v>3</v>
      </c>
      <c r="K11" s="80">
        <v>3</v>
      </c>
    </row>
    <row r="12" spans="1:11">
      <c r="A12" s="81">
        <v>10</v>
      </c>
      <c r="B12" s="79">
        <v>3</v>
      </c>
      <c r="C12" s="79">
        <v>2</v>
      </c>
      <c r="D12" s="79">
        <v>3</v>
      </c>
      <c r="E12" s="79">
        <v>2</v>
      </c>
      <c r="F12" s="79">
        <v>2</v>
      </c>
      <c r="G12" s="79">
        <v>2</v>
      </c>
      <c r="H12" s="79">
        <v>3</v>
      </c>
      <c r="I12" s="79">
        <v>3</v>
      </c>
      <c r="J12" s="79">
        <v>1</v>
      </c>
      <c r="K12" s="80">
        <v>3</v>
      </c>
    </row>
    <row r="13" spans="1:11">
      <c r="A13" s="81">
        <v>11</v>
      </c>
      <c r="B13" s="79">
        <v>1</v>
      </c>
      <c r="C13" s="79">
        <v>3</v>
      </c>
      <c r="D13" s="79">
        <v>3</v>
      </c>
      <c r="E13" s="79">
        <v>1</v>
      </c>
      <c r="F13" s="79">
        <v>3</v>
      </c>
      <c r="G13" s="79">
        <v>1</v>
      </c>
      <c r="H13" s="79">
        <v>2</v>
      </c>
      <c r="I13" s="79">
        <v>3</v>
      </c>
      <c r="J13" s="79">
        <v>2</v>
      </c>
      <c r="K13" s="80">
        <v>1</v>
      </c>
    </row>
    <row r="14" spans="1:11">
      <c r="A14" s="81">
        <v>12</v>
      </c>
      <c r="B14" s="79">
        <v>2</v>
      </c>
      <c r="C14" s="79">
        <v>2</v>
      </c>
      <c r="D14" s="79">
        <v>2</v>
      </c>
      <c r="E14" s="79">
        <v>2</v>
      </c>
      <c r="F14" s="79">
        <v>1</v>
      </c>
      <c r="G14" s="79">
        <v>3</v>
      </c>
      <c r="H14" s="79">
        <v>3</v>
      </c>
      <c r="I14" s="79">
        <v>1</v>
      </c>
      <c r="J14" s="79">
        <v>1</v>
      </c>
      <c r="K14" s="80">
        <v>1</v>
      </c>
    </row>
    <row r="15" spans="1:11">
      <c r="A15" s="81">
        <v>13</v>
      </c>
      <c r="B15" s="79">
        <v>3</v>
      </c>
      <c r="C15" s="79">
        <v>3</v>
      </c>
      <c r="D15" s="79">
        <v>1</v>
      </c>
      <c r="E15" s="79">
        <v>1</v>
      </c>
      <c r="F15" s="79">
        <v>2</v>
      </c>
      <c r="G15" s="79">
        <v>2</v>
      </c>
      <c r="H15" s="79">
        <v>3</v>
      </c>
      <c r="I15" s="79">
        <v>1</v>
      </c>
      <c r="J15" s="79">
        <v>2</v>
      </c>
      <c r="K15" s="80">
        <v>1</v>
      </c>
    </row>
    <row r="16" spans="1:11">
      <c r="A16" s="81">
        <v>14</v>
      </c>
      <c r="B16" s="79">
        <v>2</v>
      </c>
      <c r="C16" s="79">
        <v>1</v>
      </c>
      <c r="D16" s="79">
        <v>1</v>
      </c>
      <c r="E16" s="79">
        <v>2</v>
      </c>
      <c r="F16" s="79">
        <v>3</v>
      </c>
      <c r="G16" s="79">
        <v>1</v>
      </c>
      <c r="H16" s="79">
        <v>1</v>
      </c>
      <c r="I16" s="79">
        <v>2</v>
      </c>
      <c r="J16" s="79">
        <v>2</v>
      </c>
      <c r="K16" s="80">
        <v>2</v>
      </c>
    </row>
    <row r="17" spans="1:11">
      <c r="A17" s="81">
        <v>15</v>
      </c>
      <c r="B17" s="79">
        <v>3</v>
      </c>
      <c r="C17" s="79">
        <v>3</v>
      </c>
      <c r="D17" s="79">
        <v>2</v>
      </c>
      <c r="E17" s="79">
        <v>1</v>
      </c>
      <c r="F17" s="79">
        <v>2</v>
      </c>
      <c r="G17" s="79">
        <v>1</v>
      </c>
      <c r="H17" s="79">
        <v>2</v>
      </c>
      <c r="I17" s="79">
        <v>2</v>
      </c>
      <c r="J17" s="79">
        <v>3</v>
      </c>
      <c r="K17" s="80">
        <v>3</v>
      </c>
    </row>
    <row r="18" spans="1:11">
      <c r="A18" s="81">
        <v>16</v>
      </c>
      <c r="B18" s="79">
        <v>1</v>
      </c>
      <c r="C18" s="79">
        <v>2</v>
      </c>
      <c r="D18" s="79">
        <v>3</v>
      </c>
      <c r="E18" s="79">
        <v>3</v>
      </c>
      <c r="F18" s="79">
        <v>3</v>
      </c>
      <c r="G18" s="79">
        <v>1</v>
      </c>
      <c r="H18" s="79">
        <v>3</v>
      </c>
      <c r="I18" s="79">
        <v>3</v>
      </c>
      <c r="J18" s="79">
        <v>2</v>
      </c>
      <c r="K18" s="80">
        <v>3</v>
      </c>
    </row>
    <row r="19" spans="1:11">
      <c r="A19" s="81">
        <v>17</v>
      </c>
      <c r="B19" s="79">
        <v>2</v>
      </c>
      <c r="C19" s="79">
        <v>3</v>
      </c>
      <c r="D19" s="79">
        <v>2</v>
      </c>
      <c r="E19" s="79">
        <v>2</v>
      </c>
      <c r="F19" s="79">
        <v>2</v>
      </c>
      <c r="G19" s="79">
        <v>1</v>
      </c>
      <c r="H19" s="79">
        <v>3</v>
      </c>
      <c r="I19" s="79">
        <v>2</v>
      </c>
      <c r="J19" s="79">
        <v>3</v>
      </c>
      <c r="K19" s="80">
        <v>3</v>
      </c>
    </row>
    <row r="20" spans="1:11">
      <c r="A20" s="81">
        <v>18</v>
      </c>
      <c r="B20" s="79">
        <v>1</v>
      </c>
      <c r="C20" s="79">
        <v>2</v>
      </c>
      <c r="D20" s="79">
        <v>2</v>
      </c>
      <c r="E20" s="79">
        <v>1</v>
      </c>
      <c r="F20" s="79">
        <v>2</v>
      </c>
      <c r="G20" s="79">
        <v>2</v>
      </c>
      <c r="H20" s="79">
        <v>1</v>
      </c>
      <c r="I20" s="79">
        <v>3</v>
      </c>
      <c r="J20" s="79">
        <v>1</v>
      </c>
      <c r="K20" s="80">
        <v>3</v>
      </c>
    </row>
    <row r="21" spans="1:11">
      <c r="A21" s="81">
        <v>19</v>
      </c>
      <c r="B21" s="79">
        <v>3</v>
      </c>
      <c r="C21" s="79">
        <v>1</v>
      </c>
      <c r="D21" s="79">
        <v>2</v>
      </c>
      <c r="E21" s="79">
        <v>2</v>
      </c>
      <c r="F21" s="79">
        <v>3</v>
      </c>
      <c r="G21" s="79">
        <v>3</v>
      </c>
      <c r="H21" s="79">
        <v>1</v>
      </c>
      <c r="I21" s="79">
        <v>1</v>
      </c>
      <c r="J21" s="79">
        <v>2</v>
      </c>
      <c r="K21" s="80">
        <v>3</v>
      </c>
    </row>
    <row r="22" spans="1:11">
      <c r="A22" s="81">
        <v>20</v>
      </c>
      <c r="B22" s="79">
        <v>2</v>
      </c>
      <c r="C22" s="79">
        <v>32</v>
      </c>
      <c r="D22" s="79">
        <v>3</v>
      </c>
      <c r="E22" s="79">
        <v>1</v>
      </c>
      <c r="F22" s="79">
        <v>1</v>
      </c>
      <c r="G22" s="79">
        <v>3</v>
      </c>
      <c r="H22" s="79">
        <v>2</v>
      </c>
      <c r="I22" s="79">
        <v>2</v>
      </c>
      <c r="J22" s="79">
        <v>2</v>
      </c>
      <c r="K22" s="80">
        <v>3</v>
      </c>
    </row>
    <row r="23" spans="1:11">
      <c r="A23" s="81">
        <v>21</v>
      </c>
      <c r="B23" s="79">
        <v>1</v>
      </c>
      <c r="C23" s="79">
        <v>32</v>
      </c>
      <c r="D23" s="79">
        <v>3</v>
      </c>
      <c r="E23" s="79">
        <v>2</v>
      </c>
      <c r="F23" s="79">
        <v>3</v>
      </c>
      <c r="G23" s="79">
        <v>3</v>
      </c>
      <c r="H23" s="79">
        <v>3</v>
      </c>
      <c r="I23" s="79">
        <v>2</v>
      </c>
      <c r="J23" s="79">
        <v>2</v>
      </c>
      <c r="K23" s="80">
        <v>2</v>
      </c>
    </row>
    <row r="24" spans="1:11">
      <c r="A24" s="81">
        <v>22</v>
      </c>
      <c r="B24" s="79">
        <v>2</v>
      </c>
      <c r="C24" s="79">
        <v>1</v>
      </c>
      <c r="D24" s="79">
        <v>1</v>
      </c>
      <c r="E24" s="79">
        <v>3</v>
      </c>
      <c r="F24" s="79">
        <v>2</v>
      </c>
      <c r="G24" s="79">
        <v>1</v>
      </c>
      <c r="H24" s="79">
        <v>2</v>
      </c>
      <c r="I24" s="79">
        <v>3</v>
      </c>
      <c r="J24" s="79">
        <v>1</v>
      </c>
      <c r="K24" s="80">
        <v>3</v>
      </c>
    </row>
    <row r="25" spans="1:11">
      <c r="A25" s="81">
        <v>23</v>
      </c>
      <c r="B25" s="79">
        <v>3</v>
      </c>
      <c r="C25" s="79">
        <v>2</v>
      </c>
      <c r="D25" s="79">
        <v>2</v>
      </c>
      <c r="E25" s="79">
        <v>2</v>
      </c>
      <c r="F25" s="79">
        <v>2</v>
      </c>
      <c r="G25" s="79">
        <v>1</v>
      </c>
      <c r="H25" s="79">
        <v>3</v>
      </c>
      <c r="I25" s="79">
        <v>3</v>
      </c>
      <c r="J25" s="79">
        <v>3</v>
      </c>
      <c r="K25" s="80">
        <v>3</v>
      </c>
    </row>
    <row r="26" spans="1:11">
      <c r="A26" s="81">
        <v>24</v>
      </c>
      <c r="B26" s="79">
        <v>3</v>
      </c>
      <c r="C26" s="79">
        <v>1</v>
      </c>
      <c r="D26" s="79">
        <v>3</v>
      </c>
      <c r="E26" s="79">
        <v>1</v>
      </c>
      <c r="F26" s="79">
        <v>2</v>
      </c>
      <c r="G26" s="79">
        <v>2</v>
      </c>
      <c r="H26" s="79">
        <v>3</v>
      </c>
      <c r="I26" s="79">
        <v>2</v>
      </c>
      <c r="J26" s="79">
        <v>2</v>
      </c>
      <c r="K26" s="80">
        <v>3</v>
      </c>
    </row>
    <row r="27" spans="1:11">
      <c r="A27" s="81">
        <v>25</v>
      </c>
      <c r="B27" s="79">
        <v>2</v>
      </c>
      <c r="C27" s="79">
        <v>2</v>
      </c>
      <c r="D27" s="79">
        <v>2</v>
      </c>
      <c r="E27" s="79">
        <v>2</v>
      </c>
      <c r="F27" s="79">
        <v>3</v>
      </c>
      <c r="G27" s="79">
        <v>2</v>
      </c>
      <c r="H27" s="79">
        <v>3</v>
      </c>
      <c r="I27" s="79">
        <v>2</v>
      </c>
      <c r="J27" s="79">
        <v>1</v>
      </c>
      <c r="K27" s="80">
        <v>3</v>
      </c>
    </row>
    <row r="28" spans="1:11">
      <c r="A28" s="81">
        <v>26</v>
      </c>
      <c r="B28" s="79">
        <v>3</v>
      </c>
      <c r="C28" s="79">
        <v>3</v>
      </c>
      <c r="D28" s="79">
        <v>1</v>
      </c>
      <c r="E28" s="79">
        <v>2</v>
      </c>
      <c r="F28" s="79">
        <v>3</v>
      </c>
      <c r="G28" s="79">
        <v>2</v>
      </c>
      <c r="H28" s="79">
        <v>2</v>
      </c>
      <c r="I28" s="79">
        <v>1</v>
      </c>
      <c r="J28" s="79">
        <v>2</v>
      </c>
      <c r="K28" s="80">
        <v>2</v>
      </c>
    </row>
    <row r="29" spans="1:11">
      <c r="A29" s="81">
        <v>27</v>
      </c>
      <c r="B29" s="79">
        <v>1</v>
      </c>
      <c r="C29" s="79">
        <v>2</v>
      </c>
      <c r="D29" s="79">
        <v>3</v>
      </c>
      <c r="E29" s="79">
        <v>1</v>
      </c>
      <c r="F29" s="79">
        <v>3</v>
      </c>
      <c r="G29" s="79">
        <v>3</v>
      </c>
      <c r="H29" s="79">
        <v>3</v>
      </c>
      <c r="I29" s="79">
        <v>2</v>
      </c>
      <c r="J29" s="79">
        <v>3</v>
      </c>
      <c r="K29" s="80">
        <v>2</v>
      </c>
    </row>
    <row r="30" spans="1:11">
      <c r="A30" s="81">
        <v>28</v>
      </c>
      <c r="B30" s="79">
        <v>2</v>
      </c>
      <c r="C30" s="79">
        <v>2</v>
      </c>
      <c r="D30" s="79">
        <v>2</v>
      </c>
      <c r="E30" s="79">
        <v>1</v>
      </c>
      <c r="F30" s="79">
        <v>3</v>
      </c>
      <c r="G30" s="79">
        <v>3</v>
      </c>
      <c r="H30" s="79">
        <v>1</v>
      </c>
      <c r="I30" s="79">
        <v>1</v>
      </c>
      <c r="J30" s="79">
        <v>2</v>
      </c>
      <c r="K30" s="80">
        <v>1</v>
      </c>
    </row>
    <row r="31" spans="1:11">
      <c r="A31" s="81">
        <v>29</v>
      </c>
      <c r="B31" s="79">
        <v>3</v>
      </c>
      <c r="C31" s="79">
        <v>3</v>
      </c>
      <c r="D31" s="79">
        <v>2</v>
      </c>
      <c r="E31" s="79">
        <v>1</v>
      </c>
      <c r="F31" s="79">
        <v>2</v>
      </c>
      <c r="G31" s="79">
        <v>2</v>
      </c>
      <c r="H31" s="79">
        <v>1</v>
      </c>
      <c r="I31" s="79">
        <v>2</v>
      </c>
      <c r="J31" s="79">
        <v>1</v>
      </c>
      <c r="K31" s="80">
        <v>3</v>
      </c>
    </row>
    <row r="32" spans="1:11">
      <c r="A32" s="81">
        <v>30</v>
      </c>
      <c r="B32" s="79">
        <v>2</v>
      </c>
      <c r="C32" s="79">
        <v>2</v>
      </c>
      <c r="D32" s="79">
        <v>3</v>
      </c>
      <c r="E32" s="79">
        <v>1</v>
      </c>
      <c r="F32" s="79">
        <v>2</v>
      </c>
      <c r="G32" s="79">
        <v>3</v>
      </c>
      <c r="H32" s="79">
        <v>2</v>
      </c>
      <c r="I32" s="79">
        <v>3</v>
      </c>
      <c r="J32" s="79">
        <v>2</v>
      </c>
      <c r="K32" s="80">
        <v>3</v>
      </c>
    </row>
    <row r="33" spans="1:11">
      <c r="A33" s="81">
        <v>31</v>
      </c>
      <c r="B33" s="79">
        <v>2</v>
      </c>
      <c r="C33" s="79">
        <v>1</v>
      </c>
      <c r="D33" s="79">
        <v>3</v>
      </c>
      <c r="E33" s="79">
        <v>2</v>
      </c>
      <c r="F33" s="79">
        <v>3</v>
      </c>
      <c r="G33" s="79">
        <v>1</v>
      </c>
      <c r="H33" s="79">
        <v>3</v>
      </c>
      <c r="I33" s="79">
        <v>2</v>
      </c>
      <c r="J33" s="79">
        <v>2</v>
      </c>
      <c r="K33" s="80">
        <v>3</v>
      </c>
    </row>
    <row r="34" spans="1:11">
      <c r="A34" s="81">
        <v>32</v>
      </c>
      <c r="B34" s="79">
        <v>1</v>
      </c>
      <c r="C34" s="79">
        <v>3</v>
      </c>
      <c r="D34" s="79">
        <v>1</v>
      </c>
      <c r="E34" s="79">
        <v>2</v>
      </c>
      <c r="F34" s="79">
        <v>2</v>
      </c>
      <c r="G34" s="79">
        <v>1</v>
      </c>
      <c r="H34" s="79">
        <v>3</v>
      </c>
      <c r="I34" s="79">
        <v>2</v>
      </c>
      <c r="J34" s="79">
        <v>1</v>
      </c>
      <c r="K34" s="80">
        <v>3</v>
      </c>
    </row>
    <row r="35" spans="1:11">
      <c r="A35" s="81">
        <v>33</v>
      </c>
      <c r="B35" s="79">
        <v>1</v>
      </c>
      <c r="C35" s="79">
        <v>2</v>
      </c>
      <c r="D35" s="79">
        <v>2</v>
      </c>
      <c r="E35" s="79">
        <v>3</v>
      </c>
      <c r="F35" s="79">
        <v>3</v>
      </c>
      <c r="G35" s="79">
        <v>1</v>
      </c>
      <c r="H35" s="79">
        <v>3</v>
      </c>
      <c r="I35" s="79">
        <v>3</v>
      </c>
      <c r="J35" s="79">
        <v>2</v>
      </c>
      <c r="K35" s="80">
        <v>2</v>
      </c>
    </row>
    <row r="36" spans="1:11">
      <c r="A36" s="81">
        <v>34</v>
      </c>
      <c r="B36" s="79">
        <v>3</v>
      </c>
      <c r="C36" s="79">
        <v>3</v>
      </c>
      <c r="D36" s="79">
        <v>3</v>
      </c>
      <c r="E36" s="79">
        <v>2</v>
      </c>
      <c r="F36" s="79">
        <v>1</v>
      </c>
      <c r="G36" s="79">
        <v>2</v>
      </c>
      <c r="H36" s="79">
        <v>3</v>
      </c>
      <c r="I36" s="79">
        <v>2</v>
      </c>
      <c r="J36" s="79">
        <v>3</v>
      </c>
      <c r="K36" s="80">
        <v>3</v>
      </c>
    </row>
    <row r="37" spans="1:11">
      <c r="A37" s="81">
        <v>35</v>
      </c>
      <c r="B37" s="79">
        <v>2</v>
      </c>
      <c r="C37" s="79">
        <v>1</v>
      </c>
      <c r="D37" s="79">
        <v>3</v>
      </c>
      <c r="E37" s="79">
        <v>1</v>
      </c>
      <c r="F37" s="79">
        <v>2</v>
      </c>
      <c r="G37" s="79">
        <v>2</v>
      </c>
      <c r="H37" s="79">
        <v>3</v>
      </c>
      <c r="I37" s="79">
        <v>1</v>
      </c>
      <c r="J37" s="79">
        <v>3</v>
      </c>
      <c r="K37" s="80">
        <v>2</v>
      </c>
    </row>
    <row r="38" spans="1:11">
      <c r="A38" s="81">
        <v>36</v>
      </c>
      <c r="B38" s="79">
        <v>1</v>
      </c>
      <c r="C38" s="79">
        <v>3</v>
      </c>
      <c r="D38" s="79">
        <v>2</v>
      </c>
      <c r="E38" s="79">
        <v>2</v>
      </c>
      <c r="F38" s="79">
        <v>2</v>
      </c>
      <c r="G38" s="79">
        <v>2</v>
      </c>
      <c r="H38" s="79">
        <v>3</v>
      </c>
      <c r="I38" s="79">
        <v>2</v>
      </c>
      <c r="J38" s="79">
        <v>2</v>
      </c>
      <c r="K38" s="80">
        <v>1</v>
      </c>
    </row>
    <row r="39" spans="1:11">
      <c r="A39" s="81">
        <v>37</v>
      </c>
      <c r="B39" s="79">
        <v>3</v>
      </c>
      <c r="C39" s="79">
        <v>2</v>
      </c>
      <c r="D39" s="79">
        <v>1</v>
      </c>
      <c r="E39" s="79">
        <v>2</v>
      </c>
      <c r="F39" s="79">
        <v>3</v>
      </c>
      <c r="G39" s="79">
        <v>3</v>
      </c>
      <c r="H39" s="79">
        <v>1</v>
      </c>
      <c r="I39" s="79">
        <v>3</v>
      </c>
      <c r="J39" s="79">
        <v>2</v>
      </c>
      <c r="K39" s="80">
        <v>2</v>
      </c>
    </row>
    <row r="40" spans="1:11">
      <c r="A40" s="81">
        <v>38</v>
      </c>
      <c r="B40" s="79">
        <v>1</v>
      </c>
      <c r="C40" s="79">
        <v>1</v>
      </c>
      <c r="D40" s="79">
        <v>3</v>
      </c>
      <c r="E40" s="79">
        <v>3</v>
      </c>
      <c r="F40" s="79">
        <v>2</v>
      </c>
      <c r="G40" s="79">
        <v>1</v>
      </c>
      <c r="H40" s="79">
        <v>3</v>
      </c>
      <c r="I40" s="79">
        <v>2</v>
      </c>
      <c r="J40" s="79">
        <v>1</v>
      </c>
      <c r="K40" s="80">
        <v>3</v>
      </c>
    </row>
    <row r="41" spans="1:11">
      <c r="A41" s="81">
        <v>39</v>
      </c>
      <c r="B41" s="79">
        <v>2</v>
      </c>
      <c r="C41" s="79">
        <v>3</v>
      </c>
      <c r="D41" s="79">
        <v>2</v>
      </c>
      <c r="E41" s="79">
        <v>1</v>
      </c>
      <c r="F41" s="79">
        <v>3</v>
      </c>
      <c r="G41" s="79">
        <v>1</v>
      </c>
      <c r="H41" s="79">
        <v>3</v>
      </c>
      <c r="I41" s="79">
        <v>1</v>
      </c>
      <c r="J41" s="79">
        <v>2</v>
      </c>
      <c r="K41" s="80">
        <v>2</v>
      </c>
    </row>
    <row r="42" spans="1:11">
      <c r="A42" s="81">
        <v>40</v>
      </c>
      <c r="B42" s="79">
        <v>1</v>
      </c>
      <c r="C42" s="79">
        <v>2</v>
      </c>
      <c r="D42" s="79">
        <v>3</v>
      </c>
      <c r="E42" s="79">
        <v>2</v>
      </c>
      <c r="F42" s="79">
        <v>2</v>
      </c>
      <c r="G42" s="79">
        <v>2</v>
      </c>
      <c r="H42" s="79">
        <v>3</v>
      </c>
      <c r="I42" s="79">
        <v>2</v>
      </c>
      <c r="J42" s="79">
        <v>3</v>
      </c>
      <c r="K42" s="80">
        <v>1</v>
      </c>
    </row>
    <row r="43" spans="1:11">
      <c r="A43" s="81">
        <v>41</v>
      </c>
      <c r="B43" s="79">
        <v>3</v>
      </c>
      <c r="C43" s="79">
        <v>1</v>
      </c>
      <c r="D43" s="79">
        <v>3</v>
      </c>
      <c r="E43" s="79">
        <v>3</v>
      </c>
      <c r="F43" s="79">
        <v>2</v>
      </c>
      <c r="G43" s="79">
        <v>3</v>
      </c>
      <c r="H43" s="79">
        <v>2</v>
      </c>
      <c r="I43" s="79">
        <v>2</v>
      </c>
      <c r="J43" s="79">
        <v>2</v>
      </c>
      <c r="K43" s="80">
        <v>2</v>
      </c>
    </row>
    <row r="44" spans="1:11">
      <c r="A44" s="81">
        <v>42</v>
      </c>
      <c r="B44" s="79">
        <v>3</v>
      </c>
      <c r="C44" s="79">
        <v>3</v>
      </c>
      <c r="D44" s="79">
        <v>2</v>
      </c>
      <c r="E44" s="79">
        <v>1</v>
      </c>
      <c r="F44" s="79">
        <v>2</v>
      </c>
      <c r="G44" s="79">
        <v>3</v>
      </c>
      <c r="H44" s="79">
        <v>1</v>
      </c>
      <c r="I44" s="79">
        <v>1</v>
      </c>
      <c r="J44" s="79">
        <v>1</v>
      </c>
      <c r="K44" s="80">
        <v>3</v>
      </c>
    </row>
    <row r="45" spans="1:11">
      <c r="A45" s="81">
        <v>43</v>
      </c>
      <c r="B45" s="79">
        <v>2</v>
      </c>
      <c r="C45" s="79">
        <v>2</v>
      </c>
      <c r="D45" s="79">
        <v>3</v>
      </c>
      <c r="E45" s="79">
        <v>2</v>
      </c>
      <c r="F45" s="79">
        <v>3</v>
      </c>
      <c r="G45" s="79">
        <v>1</v>
      </c>
      <c r="H45" s="79">
        <v>1</v>
      </c>
      <c r="I45" s="79">
        <v>2</v>
      </c>
      <c r="J45" s="79">
        <v>2</v>
      </c>
      <c r="K45" s="80">
        <v>3</v>
      </c>
    </row>
    <row r="46" spans="1:11">
      <c r="A46" s="81">
        <v>44</v>
      </c>
      <c r="B46" s="79">
        <v>3</v>
      </c>
      <c r="C46" s="79">
        <v>2</v>
      </c>
      <c r="D46" s="79">
        <v>3</v>
      </c>
      <c r="E46" s="79">
        <v>1</v>
      </c>
      <c r="F46" s="79">
        <v>1</v>
      </c>
      <c r="G46" s="79">
        <v>1</v>
      </c>
      <c r="H46" s="79">
        <v>3</v>
      </c>
      <c r="I46" s="79">
        <v>3</v>
      </c>
      <c r="J46" s="79">
        <v>3</v>
      </c>
      <c r="K46" s="80">
        <v>2</v>
      </c>
    </row>
    <row r="47" spans="1:11">
      <c r="A47" s="81">
        <v>45</v>
      </c>
      <c r="B47" s="79">
        <v>2</v>
      </c>
      <c r="C47" s="79">
        <v>2</v>
      </c>
      <c r="D47" s="79">
        <v>3</v>
      </c>
      <c r="E47" s="79">
        <v>2</v>
      </c>
      <c r="F47" s="79">
        <v>1</v>
      </c>
      <c r="G47" s="79">
        <v>1</v>
      </c>
      <c r="H47" s="79">
        <v>3</v>
      </c>
      <c r="I47" s="79">
        <v>3</v>
      </c>
      <c r="J47" s="79">
        <v>2</v>
      </c>
      <c r="K47" s="80">
        <v>2</v>
      </c>
    </row>
    <row r="48" spans="1:11">
      <c r="A48" s="81">
        <v>46</v>
      </c>
      <c r="B48" s="79">
        <v>1</v>
      </c>
      <c r="C48" s="79">
        <v>2</v>
      </c>
      <c r="D48" s="79">
        <v>1</v>
      </c>
      <c r="E48" s="79">
        <v>1</v>
      </c>
      <c r="F48" s="79">
        <v>2</v>
      </c>
      <c r="G48" s="79">
        <v>2</v>
      </c>
      <c r="H48" s="79">
        <v>1</v>
      </c>
      <c r="I48" s="79">
        <v>2</v>
      </c>
      <c r="J48" s="79">
        <v>1</v>
      </c>
      <c r="K48" s="80">
        <v>3</v>
      </c>
    </row>
    <row r="49" spans="1:11">
      <c r="A49" s="81">
        <v>47</v>
      </c>
      <c r="B49" s="79">
        <v>2</v>
      </c>
      <c r="C49" s="79">
        <v>1</v>
      </c>
      <c r="D49" s="79">
        <v>2</v>
      </c>
      <c r="E49" s="79">
        <v>2</v>
      </c>
      <c r="F49" s="79">
        <v>3</v>
      </c>
      <c r="G49" s="79">
        <v>2</v>
      </c>
      <c r="H49" s="79">
        <v>2</v>
      </c>
      <c r="I49" s="79">
        <v>2</v>
      </c>
      <c r="J49" s="79">
        <v>2</v>
      </c>
      <c r="K49" s="80">
        <v>3</v>
      </c>
    </row>
    <row r="50" spans="1:11">
      <c r="A50" s="81">
        <v>48</v>
      </c>
      <c r="B50" s="79">
        <v>3</v>
      </c>
      <c r="C50" s="79">
        <v>3</v>
      </c>
      <c r="D50" s="79">
        <v>3</v>
      </c>
      <c r="E50" s="79">
        <v>1</v>
      </c>
      <c r="F50" s="79">
        <v>3</v>
      </c>
      <c r="G50" s="79">
        <v>3</v>
      </c>
      <c r="H50" s="79">
        <v>2</v>
      </c>
      <c r="I50" s="79">
        <v>2</v>
      </c>
      <c r="J50" s="79">
        <v>2</v>
      </c>
      <c r="K50" s="80">
        <v>3</v>
      </c>
    </row>
    <row r="51" spans="1:11">
      <c r="A51" s="81">
        <v>49</v>
      </c>
      <c r="B51" s="79">
        <v>3</v>
      </c>
      <c r="C51" s="79">
        <v>2</v>
      </c>
      <c r="D51" s="79">
        <v>3</v>
      </c>
      <c r="E51" s="79">
        <v>2</v>
      </c>
      <c r="F51" s="79">
        <v>2</v>
      </c>
      <c r="G51" s="79">
        <v>1</v>
      </c>
      <c r="H51" s="79">
        <v>2</v>
      </c>
      <c r="I51" s="79">
        <v>1</v>
      </c>
      <c r="J51" s="79">
        <v>2</v>
      </c>
      <c r="K51" s="80">
        <v>1</v>
      </c>
    </row>
    <row r="52" spans="1:11" ht="17.25" thickBot="1">
      <c r="A52" s="82">
        <v>50</v>
      </c>
      <c r="B52" s="83">
        <v>2</v>
      </c>
      <c r="C52" s="83">
        <v>1</v>
      </c>
      <c r="D52" s="83">
        <v>1</v>
      </c>
      <c r="E52" s="83">
        <v>3</v>
      </c>
      <c r="F52" s="83">
        <v>2</v>
      </c>
      <c r="G52" s="83">
        <v>1</v>
      </c>
      <c r="H52" s="83">
        <v>3</v>
      </c>
      <c r="I52" s="83">
        <v>2</v>
      </c>
      <c r="J52" s="83">
        <v>2</v>
      </c>
      <c r="K52" s="84">
        <v>3</v>
      </c>
    </row>
    <row r="53" spans="1:11" ht="17.25" thickTop="1">
      <c r="A53" s="85"/>
      <c r="B53" s="85"/>
      <c r="C53" s="85"/>
      <c r="D53" s="85"/>
      <c r="E53" s="85"/>
      <c r="F53" s="85"/>
      <c r="G53" s="85"/>
      <c r="H53" s="85"/>
      <c r="I53" s="85"/>
      <c r="J53" s="85"/>
      <c r="K53" s="85"/>
    </row>
    <row r="54" spans="1:11">
      <c r="A54" s="86" t="s">
        <v>229</v>
      </c>
      <c r="B54" s="87" t="s">
        <v>219</v>
      </c>
      <c r="C54" s="87" t="s">
        <v>220</v>
      </c>
      <c r="D54" s="87" t="s">
        <v>221</v>
      </c>
      <c r="E54" s="87" t="s">
        <v>222</v>
      </c>
      <c r="F54" s="87" t="s">
        <v>223</v>
      </c>
      <c r="G54" s="87" t="s">
        <v>224</v>
      </c>
      <c r="H54" s="87" t="s">
        <v>225</v>
      </c>
      <c r="I54" s="87" t="s">
        <v>226</v>
      </c>
      <c r="J54" s="87" t="s">
        <v>227</v>
      </c>
      <c r="K54" s="88" t="s">
        <v>228</v>
      </c>
    </row>
    <row r="55" spans="1:11">
      <c r="A55" s="89">
        <v>1</v>
      </c>
      <c r="B55" s="90">
        <f t="array" ref="B55:B57">FREQUENCY(B3:B52,$A$55:$A$57)</f>
        <v>13</v>
      </c>
      <c r="C55" s="90">
        <f t="array" ref="C55:C57">FREQUENCY(C3:C52,$A$55:$A$57)</f>
        <v>13</v>
      </c>
      <c r="D55" s="90">
        <f t="array" ref="D55:D57">FREQUENCY(D3:D52,$A$55:$A$57)</f>
        <v>11</v>
      </c>
      <c r="E55" s="90">
        <f t="array" ref="E55:E57">FREQUENCY(E3:E52,$A$55:$A$57)</f>
        <v>22</v>
      </c>
      <c r="F55" s="90">
        <f t="array" ref="F55:F57">FREQUENCY(F3:F52,$A$55:$A$57)</f>
        <v>5</v>
      </c>
      <c r="G55" s="90">
        <f t="array" ref="G55:G57">FREQUENCY(G3:G52,$A$55:$A$57)</f>
        <v>22</v>
      </c>
      <c r="H55" s="90">
        <f t="array" ref="H55:H57">FREQUENCY(H3:H52,$A$55:$A$57)</f>
        <v>10</v>
      </c>
      <c r="I55" s="90">
        <f t="array" ref="I55:I57">FREQUENCY(I3:I52,$A$55:$A$57)</f>
        <v>11</v>
      </c>
      <c r="J55" s="90">
        <f t="array" ref="J55:J57">FREQUENCY(J3:J52,$A$55:$A$57)</f>
        <v>12</v>
      </c>
      <c r="K55" s="90">
        <f t="array" ref="K55:K57">FREQUENCY(K3:K52,$A$55:$A$57)</f>
        <v>8</v>
      </c>
    </row>
    <row r="56" spans="1:11">
      <c r="A56" s="89">
        <v>2</v>
      </c>
      <c r="B56" s="90">
        <v>20</v>
      </c>
      <c r="C56" s="90">
        <v>20</v>
      </c>
      <c r="D56" s="90">
        <v>16</v>
      </c>
      <c r="E56" s="90">
        <v>21</v>
      </c>
      <c r="F56" s="90">
        <v>24</v>
      </c>
      <c r="G56" s="90">
        <v>15</v>
      </c>
      <c r="H56" s="90">
        <v>13</v>
      </c>
      <c r="I56" s="90">
        <v>27</v>
      </c>
      <c r="J56" s="90">
        <v>28</v>
      </c>
      <c r="K56" s="90">
        <v>14</v>
      </c>
    </row>
    <row r="57" spans="1:11">
      <c r="A57" s="91">
        <v>3</v>
      </c>
      <c r="B57" s="90">
        <v>17</v>
      </c>
      <c r="C57" s="90">
        <v>15</v>
      </c>
      <c r="D57" s="90">
        <v>23</v>
      </c>
      <c r="E57" s="90">
        <v>7</v>
      </c>
      <c r="F57" s="90">
        <v>21</v>
      </c>
      <c r="G57" s="90">
        <v>13</v>
      </c>
      <c r="H57" s="90">
        <v>27</v>
      </c>
      <c r="I57" s="90">
        <v>12</v>
      </c>
      <c r="J57" s="90">
        <v>10</v>
      </c>
      <c r="K57" s="90">
        <v>28</v>
      </c>
    </row>
    <row r="59" spans="1:11">
      <c r="A59" s="92" t="s">
        <v>230</v>
      </c>
    </row>
    <row r="60" spans="1:11">
      <c r="A60" s="93" t="s">
        <v>231</v>
      </c>
    </row>
    <row r="61" spans="1:11">
      <c r="A61" s="94" t="s">
        <v>174</v>
      </c>
      <c r="D61" s="95"/>
    </row>
    <row r="62" spans="1:11">
      <c r="A62" s="96" t="s">
        <v>175</v>
      </c>
      <c r="D62" s="95"/>
    </row>
    <row r="63" spans="1:11">
      <c r="A63" s="97" t="s">
        <v>176</v>
      </c>
      <c r="D63" s="95"/>
    </row>
    <row r="64" spans="1:11">
      <c r="A64" s="98" t="s">
        <v>208</v>
      </c>
      <c r="D64" s="95"/>
    </row>
    <row r="65" spans="1:4">
      <c r="D65" s="95"/>
    </row>
    <row r="66" spans="1:4">
      <c r="A66" s="99" t="s">
        <v>209</v>
      </c>
      <c r="D66" s="95"/>
    </row>
    <row r="67" spans="1:4">
      <c r="A67" s="99" t="s">
        <v>210</v>
      </c>
      <c r="D67" s="95"/>
    </row>
    <row r="68" spans="1:4">
      <c r="A68" s="99"/>
      <c r="D68" s="95"/>
    </row>
    <row r="69" spans="1:4">
      <c r="A69" s="100" t="s">
        <v>232</v>
      </c>
    </row>
    <row r="70" spans="1:4">
      <c r="A70" s="101" t="s">
        <v>233</v>
      </c>
    </row>
    <row r="71" spans="1:4">
      <c r="A71" s="101" t="s">
        <v>234</v>
      </c>
    </row>
    <row r="72" spans="1:4">
      <c r="A72" s="101" t="s">
        <v>204</v>
      </c>
    </row>
  </sheetData>
  <mergeCells count="1">
    <mergeCell ref="A1:K1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2"/>
  <sheetViews>
    <sheetView topLeftCell="A31" workbookViewId="0">
      <selection activeCell="A13" sqref="A13"/>
    </sheetView>
  </sheetViews>
  <sheetFormatPr defaultRowHeight="16.5"/>
  <cols>
    <col min="1" max="1" width="10.75" style="77" customWidth="1"/>
    <col min="2" max="2" width="36.375" style="77" customWidth="1"/>
    <col min="3" max="3" width="31.125" style="77" customWidth="1"/>
    <col min="4" max="4" width="9" style="95"/>
    <col min="5" max="16384" width="9" style="77"/>
  </cols>
  <sheetData>
    <row r="1" spans="1:4">
      <c r="A1" s="102" t="s">
        <v>146</v>
      </c>
      <c r="B1" s="102" t="s">
        <v>147</v>
      </c>
      <c r="C1" s="95"/>
      <c r="D1" s="77"/>
    </row>
    <row r="2" spans="1:4">
      <c r="A2" s="102" t="s">
        <v>184</v>
      </c>
      <c r="B2" s="102" t="s">
        <v>185</v>
      </c>
      <c r="C2" s="95"/>
      <c r="D2" s="77"/>
    </row>
    <row r="3" spans="1:4" ht="17.25" thickBot="1">
      <c r="A3" s="103">
        <v>79</v>
      </c>
      <c r="B3" s="121">
        <v>70</v>
      </c>
      <c r="C3" s="104">
        <f t="array" ref="C3">FREQUENCY(A3:A11,$B$3:$B$5)</f>
        <v>1</v>
      </c>
      <c r="D3" s="77"/>
    </row>
    <row r="4" spans="1:4" ht="17.25" thickBot="1">
      <c r="A4" s="103">
        <v>85</v>
      </c>
      <c r="B4" s="122">
        <v>79</v>
      </c>
      <c r="C4" s="104">
        <f t="array" ref="C4">FREQUENCY(A4:A12,$B$3:$B$5)</f>
        <v>1</v>
      </c>
      <c r="D4" s="77"/>
    </row>
    <row r="5" spans="1:4" ht="17.25" thickBot="1">
      <c r="A5" s="103">
        <v>78</v>
      </c>
      <c r="B5" s="123">
        <v>89</v>
      </c>
      <c r="C5" s="104">
        <f t="array" ref="C5">FREQUENCY(A5:A13,$B$3:$B$5)</f>
        <v>2</v>
      </c>
      <c r="D5" s="77"/>
    </row>
    <row r="6" spans="1:4" ht="17.25" thickBot="1">
      <c r="A6" s="103">
        <v>85</v>
      </c>
      <c r="B6" s="103"/>
      <c r="C6" s="95"/>
      <c r="D6" s="77"/>
    </row>
    <row r="7" spans="1:4" ht="17.25" thickBot="1">
      <c r="A7" s="103">
        <v>50</v>
      </c>
      <c r="B7" s="103"/>
      <c r="C7" s="95"/>
      <c r="D7" s="77"/>
    </row>
    <row r="8" spans="1:4" ht="17.25" thickBot="1">
      <c r="A8" s="103">
        <v>81</v>
      </c>
      <c r="B8" s="103"/>
      <c r="C8" s="95"/>
      <c r="D8" s="77"/>
    </row>
    <row r="9" spans="1:4" ht="17.25" thickBot="1">
      <c r="A9" s="103">
        <v>95</v>
      </c>
      <c r="B9" s="103"/>
      <c r="C9" s="95"/>
      <c r="D9" s="77"/>
    </row>
    <row r="10" spans="1:4" ht="17.25" thickBot="1">
      <c r="A10" s="103">
        <v>88</v>
      </c>
      <c r="B10" s="103"/>
      <c r="C10" s="95"/>
      <c r="D10" s="77"/>
    </row>
    <row r="11" spans="1:4" ht="17.25" thickBot="1">
      <c r="A11" s="103">
        <v>97</v>
      </c>
      <c r="B11" s="103"/>
      <c r="C11" s="95"/>
      <c r="D11" s="77"/>
    </row>
    <row r="12" spans="1:4">
      <c r="A12" s="102" t="s">
        <v>143</v>
      </c>
      <c r="B12" s="102" t="s">
        <v>148</v>
      </c>
      <c r="C12" s="95"/>
      <c r="D12" s="77"/>
    </row>
    <row r="13" spans="1:4" ht="17.25" thickBot="1">
      <c r="A13" s="105">
        <f t="array" ref="A13:A16">FREQUENCY(A3:A11,B3:B5)</f>
        <v>1</v>
      </c>
      <c r="B13" s="121" t="s">
        <v>165</v>
      </c>
      <c r="C13" s="126" t="s">
        <v>186</v>
      </c>
      <c r="D13" s="77"/>
    </row>
    <row r="14" spans="1:4" ht="17.25" thickBot="1">
      <c r="A14" s="105">
        <v>2</v>
      </c>
      <c r="B14" s="122" t="s">
        <v>167</v>
      </c>
      <c r="C14" s="106" t="s">
        <v>187</v>
      </c>
      <c r="D14" s="77"/>
    </row>
    <row r="15" spans="1:4" ht="17.25" thickBot="1">
      <c r="A15" s="105">
        <v>4</v>
      </c>
      <c r="B15" s="123" t="s">
        <v>169</v>
      </c>
      <c r="C15" s="107" t="s">
        <v>235</v>
      </c>
      <c r="D15" s="77"/>
    </row>
    <row r="16" spans="1:4" ht="17.25" thickBot="1">
      <c r="A16" s="105">
        <v>2</v>
      </c>
      <c r="B16" s="124" t="s">
        <v>171</v>
      </c>
      <c r="C16" s="95" t="s">
        <v>204</v>
      </c>
      <c r="D16" s="77"/>
    </row>
    <row r="18" spans="1:1">
      <c r="A18" s="99" t="s">
        <v>205</v>
      </c>
    </row>
    <row r="19" spans="1:1">
      <c r="A19" s="99" t="s">
        <v>172</v>
      </c>
    </row>
    <row r="20" spans="1:1">
      <c r="A20" s="99" t="s">
        <v>206</v>
      </c>
    </row>
    <row r="21" spans="1:1">
      <c r="A21" s="95" t="s">
        <v>207</v>
      </c>
    </row>
    <row r="22" spans="1:1">
      <c r="A22" s="96" t="s">
        <v>173</v>
      </c>
    </row>
    <row r="24" spans="1:1">
      <c r="A24" s="94" t="s">
        <v>174</v>
      </c>
    </row>
    <row r="25" spans="1:1">
      <c r="A25" s="96" t="s">
        <v>175</v>
      </c>
    </row>
    <row r="26" spans="1:1">
      <c r="A26" s="97" t="s">
        <v>176</v>
      </c>
    </row>
    <row r="27" spans="1:1">
      <c r="A27" s="98" t="s">
        <v>208</v>
      </c>
    </row>
    <row r="29" spans="1:1">
      <c r="A29" s="99" t="s">
        <v>209</v>
      </c>
    </row>
    <row r="30" spans="1:1">
      <c r="A30" s="99" t="s">
        <v>210</v>
      </c>
    </row>
    <row r="32" spans="1:1">
      <c r="A32" s="97" t="s">
        <v>177</v>
      </c>
    </row>
    <row r="33" spans="1:1">
      <c r="A33" s="108" t="s">
        <v>178</v>
      </c>
    </row>
    <row r="34" spans="1:1">
      <c r="A34" s="108" t="s">
        <v>179</v>
      </c>
    </row>
    <row r="35" spans="1:1">
      <c r="A35" s="108" t="s">
        <v>180</v>
      </c>
    </row>
    <row r="36" spans="1:1">
      <c r="A36" s="96" t="s">
        <v>211</v>
      </c>
    </row>
    <row r="38" spans="1:1">
      <c r="A38" s="97" t="s">
        <v>144</v>
      </c>
    </row>
    <row r="39" spans="1:1">
      <c r="A39" s="99" t="s">
        <v>181</v>
      </c>
    </row>
    <row r="40" spans="1:1">
      <c r="A40" s="99" t="s">
        <v>145</v>
      </c>
    </row>
    <row r="42" spans="1:1">
      <c r="A42" s="109" t="s">
        <v>182</v>
      </c>
    </row>
    <row r="43" spans="1:1">
      <c r="A43" s="110" t="s">
        <v>212</v>
      </c>
    </row>
    <row r="44" spans="1:1">
      <c r="A44" s="110" t="s">
        <v>213</v>
      </c>
    </row>
    <row r="45" spans="1:1">
      <c r="A45" s="94"/>
    </row>
    <row r="46" spans="1:1">
      <c r="A46" s="111" t="s">
        <v>183</v>
      </c>
    </row>
    <row r="47" spans="1:1">
      <c r="A47" s="111"/>
    </row>
    <row r="48" spans="1:1">
      <c r="A48" s="111"/>
    </row>
    <row r="49" spans="1:1">
      <c r="A49" s="111"/>
    </row>
    <row r="50" spans="1:1">
      <c r="A50" s="110" t="s">
        <v>214</v>
      </c>
    </row>
    <row r="51" spans="1:1">
      <c r="A51" s="110" t="s">
        <v>215</v>
      </c>
    </row>
    <row r="52" spans="1:1">
      <c r="A52" s="110" t="s">
        <v>236</v>
      </c>
    </row>
  </sheetData>
  <phoneticPr fontId="2" type="noConversion"/>
  <hyperlinks>
    <hyperlink ref="A42" r:id="rId1" display="javascript:ToggleDiv('divExpCollAsst_1')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workbookViewId="0">
      <selection activeCell="F3" sqref="F3"/>
    </sheetView>
  </sheetViews>
  <sheetFormatPr defaultRowHeight="16.5"/>
  <cols>
    <col min="3" max="3" width="10.5" bestFit="1" customWidth="1"/>
    <col min="4" max="4" width="2.75" customWidth="1"/>
    <col min="5" max="5" width="15.375" bestFit="1" customWidth="1"/>
  </cols>
  <sheetData>
    <row r="1" spans="1:9">
      <c r="A1" s="13" t="s">
        <v>61</v>
      </c>
      <c r="B1" s="13" t="s">
        <v>62</v>
      </c>
      <c r="C1" s="13" t="s">
        <v>74</v>
      </c>
    </row>
    <row r="2" spans="1:9">
      <c r="A2" s="5">
        <v>929001</v>
      </c>
      <c r="B2" s="5" t="s">
        <v>75</v>
      </c>
      <c r="C2" s="130">
        <v>84</v>
      </c>
      <c r="E2" t="s">
        <v>76</v>
      </c>
      <c r="F2" t="s">
        <v>101</v>
      </c>
    </row>
    <row r="3" spans="1:9">
      <c r="A3" s="5">
        <v>929002</v>
      </c>
      <c r="B3" s="5" t="s">
        <v>77</v>
      </c>
      <c r="C3" s="130">
        <v>56</v>
      </c>
      <c r="E3" s="15">
        <v>69</v>
      </c>
      <c r="F3" s="15">
        <f t="array" ref="F3:F6">FREQUENCY(C2:C13,E3:E6)</f>
        <v>2</v>
      </c>
      <c r="I3" s="100" t="s">
        <v>188</v>
      </c>
    </row>
    <row r="4" spans="1:9">
      <c r="A4" s="5">
        <v>929003</v>
      </c>
      <c r="B4" s="5" t="s">
        <v>78</v>
      </c>
      <c r="C4" s="130">
        <v>88</v>
      </c>
      <c r="E4" s="15">
        <v>79</v>
      </c>
      <c r="F4" s="15">
        <v>2</v>
      </c>
      <c r="I4" s="101" t="s">
        <v>237</v>
      </c>
    </row>
    <row r="5" spans="1:9">
      <c r="A5" s="5">
        <v>929004</v>
      </c>
      <c r="B5" s="5" t="s">
        <v>38</v>
      </c>
      <c r="C5" s="130">
        <v>88</v>
      </c>
      <c r="E5" s="15">
        <v>89</v>
      </c>
      <c r="F5" s="15">
        <v>6</v>
      </c>
      <c r="I5" s="101" t="s">
        <v>234</v>
      </c>
    </row>
    <row r="6" spans="1:9">
      <c r="A6" s="5">
        <v>929005</v>
      </c>
      <c r="B6" s="5" t="s">
        <v>39</v>
      </c>
      <c r="C6" s="130">
        <v>88</v>
      </c>
      <c r="E6" s="15">
        <v>100</v>
      </c>
      <c r="F6" s="15">
        <v>2</v>
      </c>
      <c r="I6" s="101" t="s">
        <v>204</v>
      </c>
    </row>
    <row r="7" spans="1:9">
      <c r="A7" s="5">
        <v>929006</v>
      </c>
      <c r="B7" s="5" t="s">
        <v>40</v>
      </c>
      <c r="C7" s="130">
        <v>92</v>
      </c>
      <c r="F7" s="15"/>
    </row>
    <row r="8" spans="1:9">
      <c r="A8" s="5">
        <v>929007</v>
      </c>
      <c r="B8" s="5" t="s">
        <v>41</v>
      </c>
      <c r="C8" s="130">
        <v>78</v>
      </c>
    </row>
    <row r="9" spans="1:9">
      <c r="A9" s="5">
        <v>929008</v>
      </c>
      <c r="B9" s="5" t="s">
        <v>42</v>
      </c>
      <c r="C9" s="130">
        <v>70</v>
      </c>
    </row>
    <row r="10" spans="1:9">
      <c r="A10" s="5">
        <v>929009</v>
      </c>
      <c r="B10" s="5" t="s">
        <v>43</v>
      </c>
      <c r="C10" s="130">
        <v>84</v>
      </c>
      <c r="E10" s="5"/>
    </row>
    <row r="11" spans="1:9">
      <c r="A11" s="5">
        <v>929010</v>
      </c>
      <c r="B11" s="5" t="s">
        <v>44</v>
      </c>
      <c r="C11" s="130">
        <v>88</v>
      </c>
      <c r="E11" s="5"/>
    </row>
    <row r="12" spans="1:9">
      <c r="A12" s="5">
        <v>929011</v>
      </c>
      <c r="B12" s="5" t="s">
        <v>45</v>
      </c>
      <c r="C12" s="130">
        <v>66</v>
      </c>
      <c r="E12" s="5"/>
    </row>
    <row r="13" spans="1:9">
      <c r="A13" s="5">
        <v>929012</v>
      </c>
      <c r="B13" s="5" t="s">
        <v>46</v>
      </c>
      <c r="C13" s="130">
        <v>96</v>
      </c>
      <c r="E13" s="5"/>
    </row>
    <row r="14" spans="1:9">
      <c r="A14" s="5"/>
      <c r="B14" s="5"/>
      <c r="C14" s="5"/>
      <c r="E14" s="5"/>
    </row>
    <row r="15" spans="1:9" s="77" customFormat="1">
      <c r="A15" s="92" t="s">
        <v>230</v>
      </c>
    </row>
    <row r="16" spans="1:9" s="77" customFormat="1">
      <c r="A16" s="93" t="s">
        <v>231</v>
      </c>
    </row>
    <row r="17" spans="1:4" s="77" customFormat="1">
      <c r="A17" s="94" t="s">
        <v>174</v>
      </c>
      <c r="D17" s="95"/>
    </row>
    <row r="18" spans="1:4" s="77" customFormat="1">
      <c r="A18" s="96" t="s">
        <v>175</v>
      </c>
      <c r="D18" s="95"/>
    </row>
    <row r="19" spans="1:4" s="77" customFormat="1">
      <c r="A19" s="97" t="s">
        <v>176</v>
      </c>
      <c r="D19" s="95"/>
    </row>
    <row r="20" spans="1:4" s="77" customFormat="1">
      <c r="A20" s="98" t="s">
        <v>208</v>
      </c>
      <c r="D20" s="95"/>
    </row>
    <row r="21" spans="1:4" s="77" customFormat="1">
      <c r="D21" s="95"/>
    </row>
    <row r="22" spans="1:4" s="77" customFormat="1">
      <c r="A22" s="99" t="s">
        <v>209</v>
      </c>
      <c r="D22" s="95"/>
    </row>
    <row r="23" spans="1:4" s="77" customFormat="1">
      <c r="A23" s="99" t="s">
        <v>210</v>
      </c>
      <c r="D23" s="95"/>
    </row>
    <row r="24" spans="1:4" s="77" customFormat="1">
      <c r="A24" s="99"/>
      <c r="D24" s="95"/>
    </row>
    <row r="25" spans="1:4" s="77" customFormat="1"/>
    <row r="26" spans="1:4" s="77" customFormat="1"/>
    <row r="27" spans="1:4" s="77" customFormat="1"/>
    <row r="28" spans="1:4" s="77" customFormat="1"/>
  </sheetData>
  <phoneticPr fontId="2" type="noConversion"/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rank</vt:lpstr>
      <vt:lpstr>counta</vt:lpstr>
      <vt:lpstr>countif</vt:lpstr>
      <vt:lpstr>round</vt:lpstr>
      <vt:lpstr>sumif2</vt:lpstr>
      <vt:lpstr>countif 2</vt:lpstr>
      <vt:lpstr>frequency</vt:lpstr>
      <vt:lpstr>frequency說明</vt:lpstr>
      <vt:lpstr>frequency2</vt:lpstr>
      <vt:lpstr>折舊</vt:lpstr>
      <vt:lpstr>羅輯公式</vt:lpstr>
      <vt:lpstr>羅輯</vt:lpstr>
      <vt:lpstr>AND</vt:lpstr>
      <vt:lpstr>IF</vt:lpstr>
      <vt:lpstr>OR+not</vt:lpstr>
    </vt:vector>
  </TitlesOfParts>
  <Company>flag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Joyce</dc:creator>
  <cp:lastModifiedBy>ntucc</cp:lastModifiedBy>
  <cp:lastPrinted>2007-05-10T05:34:10Z</cp:lastPrinted>
  <dcterms:created xsi:type="dcterms:W3CDTF">2001-06-01T09:34:51Z</dcterms:created>
  <dcterms:modified xsi:type="dcterms:W3CDTF">2015-01-21T04:01:32Z</dcterms:modified>
</cp:coreProperties>
</file>