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120" yWindow="90" windowWidth="12510" windowHeight="5715" tabRatio="899"/>
  </bookViews>
  <sheets>
    <sheet name="資料庫" sheetId="100" r:id="rId1"/>
    <sheet name="一般統計函數" sheetId="69" r:id="rId2"/>
    <sheet name="COUNTIF函數" sheetId="71" r:id="rId3"/>
    <sheet name="COUNTIF函數2" sheetId="73" r:id="rId4"/>
    <sheet name="分組加總1" sheetId="75" r:id="rId5"/>
    <sheet name="分組加總2" sheetId="77" r:id="rId6"/>
    <sheet name="分組均數" sheetId="79" r:id="rId7"/>
    <sheet name="資料庫函數" sheetId="81" r:id="rId8"/>
    <sheet name="資料庫函數-練習" sheetId="82" r:id="rId9"/>
    <sheet name="資料驗證" sheetId="83" r:id="rId10"/>
    <sheet name="資料驗證-日期" sheetId="86" r:id="rId11"/>
    <sheet name="資料驗證-清單" sheetId="87" r:id="rId12"/>
  </sheets>
  <definedNames>
    <definedName name="_xlnm._FilterDatabase" localSheetId="7" hidden="1">資料庫函數!$C$15:$E$21</definedName>
  </definedNames>
  <calcPr calcId="162913"/>
</workbook>
</file>

<file path=xl/calcChain.xml><?xml version="1.0" encoding="utf-8"?>
<calcChain xmlns="http://schemas.openxmlformats.org/spreadsheetml/2006/main">
  <c r="H3" i="79" l="1"/>
  <c r="H2" i="79"/>
  <c r="I13" i="82" l="1"/>
  <c r="J13" i="82" s="1"/>
  <c r="I12" i="82"/>
  <c r="J12" i="82" s="1"/>
  <c r="I11" i="82"/>
  <c r="J11" i="82" s="1"/>
  <c r="I10" i="82"/>
  <c r="J10" i="82" s="1"/>
  <c r="I9" i="82"/>
  <c r="J9" i="82" s="1"/>
  <c r="I8" i="82"/>
  <c r="J8" i="82" s="1"/>
  <c r="I7" i="82"/>
  <c r="J7" i="82" s="1"/>
  <c r="I6" i="82"/>
  <c r="J6" i="82" s="1"/>
  <c r="I5" i="82"/>
  <c r="J5" i="82" s="1"/>
  <c r="I4" i="82"/>
  <c r="J4" i="82" s="1"/>
  <c r="I3" i="82"/>
  <c r="J3" i="82" s="1"/>
  <c r="I2" i="82"/>
  <c r="J2" i="82" s="1"/>
  <c r="I13" i="81"/>
  <c r="J13" i="81" s="1"/>
  <c r="I12" i="81"/>
  <c r="J12" i="81" s="1"/>
  <c r="I11" i="81"/>
  <c r="J11" i="81" s="1"/>
  <c r="I10" i="81"/>
  <c r="J10" i="81" s="1"/>
  <c r="I9" i="81"/>
  <c r="J9" i="81" s="1"/>
  <c r="I8" i="81"/>
  <c r="J8" i="81" s="1"/>
  <c r="I7" i="81"/>
  <c r="J7" i="81" s="1"/>
  <c r="I6" i="81"/>
  <c r="J6" i="81" s="1"/>
  <c r="I5" i="81"/>
  <c r="J5" i="81" s="1"/>
  <c r="I4" i="81"/>
  <c r="J4" i="81" s="1"/>
  <c r="I3" i="81"/>
  <c r="J3" i="81" s="1"/>
  <c r="I2" i="81"/>
  <c r="J2" i="81" s="1"/>
  <c r="F2" i="73"/>
  <c r="F3" i="73"/>
  <c r="F3" i="71"/>
  <c r="F2" i="71"/>
  <c r="D15" i="81"/>
  <c r="G3" i="79"/>
  <c r="F3" i="79"/>
  <c r="G2" i="79"/>
  <c r="F2" i="79"/>
  <c r="F6" i="77"/>
  <c r="F5" i="77"/>
  <c r="F3" i="77"/>
  <c r="F2" i="77"/>
  <c r="E9" i="75"/>
  <c r="E7" i="75"/>
  <c r="E5" i="75"/>
  <c r="E3" i="75"/>
  <c r="F7" i="73"/>
  <c r="F6" i="73"/>
  <c r="F6" i="71"/>
  <c r="F5" i="71"/>
  <c r="E9" i="69"/>
  <c r="E8" i="69"/>
  <c r="E7" i="69"/>
  <c r="E6" i="69"/>
  <c r="E5" i="69"/>
  <c r="E4" i="69"/>
  <c r="E3" i="69"/>
  <c r="E2" i="69"/>
  <c r="D21" i="81" l="1"/>
  <c r="D18" i="81"/>
  <c r="D19" i="81"/>
  <c r="D20" i="81"/>
  <c r="D17" i="81" l="1"/>
  <c r="D16" i="81"/>
</calcChain>
</file>

<file path=xl/sharedStrings.xml><?xml version="1.0" encoding="utf-8"?>
<sst xmlns="http://schemas.openxmlformats.org/spreadsheetml/2006/main" count="575" uniqueCount="197">
  <si>
    <t>編號</t>
    <phoneticPr fontId="3" type="noConversion"/>
  </si>
  <si>
    <t>姓名</t>
  </si>
  <si>
    <t>性別</t>
  </si>
  <si>
    <t>部門</t>
  </si>
  <si>
    <t>職稱</t>
  </si>
  <si>
    <t>生日</t>
  </si>
  <si>
    <t>婚姻</t>
    <phoneticPr fontId="3" type="noConversion"/>
  </si>
  <si>
    <t>教育</t>
    <phoneticPr fontId="3" type="noConversion"/>
  </si>
  <si>
    <t>年齡</t>
    <phoneticPr fontId="3" type="noConversion"/>
  </si>
  <si>
    <t>薪資</t>
    <phoneticPr fontId="3" type="noConversion"/>
  </si>
  <si>
    <t>A02</t>
    <phoneticPr fontId="3" type="noConversion"/>
  </si>
  <si>
    <t>呂玉鳳</t>
    <phoneticPr fontId="3" type="noConversion"/>
  </si>
  <si>
    <t>女</t>
  </si>
  <si>
    <t>會計</t>
  </si>
  <si>
    <t>主任</t>
  </si>
  <si>
    <t>已婚</t>
    <phoneticPr fontId="3" type="noConversion"/>
  </si>
  <si>
    <r>
      <t>A</t>
    </r>
    <r>
      <rPr>
        <sz val="12"/>
        <rFont val="新細明體"/>
        <family val="1"/>
        <charset val="136"/>
      </rPr>
      <t>04</t>
    </r>
    <phoneticPr fontId="3" type="noConversion"/>
  </si>
  <si>
    <t>蕭惠真</t>
    <phoneticPr fontId="3" type="noConversion"/>
  </si>
  <si>
    <t>專員</t>
  </si>
  <si>
    <t>A05</t>
    <phoneticPr fontId="3" type="noConversion"/>
  </si>
  <si>
    <t>林美惠</t>
  </si>
  <si>
    <t>M01</t>
    <phoneticPr fontId="3" type="noConversion"/>
  </si>
  <si>
    <t>男</t>
  </si>
  <si>
    <t>業務</t>
  </si>
  <si>
    <t>M03</t>
    <phoneticPr fontId="3" type="noConversion"/>
  </si>
  <si>
    <t>蘇儀義</t>
    <phoneticPr fontId="3" type="noConversion"/>
  </si>
  <si>
    <t>男</t>
    <phoneticPr fontId="3" type="noConversion"/>
  </si>
  <si>
    <t>M04</t>
    <phoneticPr fontId="3" type="noConversion"/>
  </si>
  <si>
    <t>黃啟川</t>
  </si>
  <si>
    <t>未婚</t>
    <phoneticPr fontId="3" type="noConversion"/>
  </si>
  <si>
    <t>M05</t>
  </si>
  <si>
    <t>林龍盛</t>
    <phoneticPr fontId="3" type="noConversion"/>
  </si>
  <si>
    <t>M07</t>
  </si>
  <si>
    <t>林美珍</t>
    <phoneticPr fontId="3" type="noConversion"/>
  </si>
  <si>
    <t>女</t>
    <phoneticPr fontId="3" type="noConversion"/>
  </si>
  <si>
    <t>業務</t>
    <phoneticPr fontId="3" type="noConversion"/>
  </si>
  <si>
    <t>M08</t>
  </si>
  <si>
    <t>劉銘川</t>
    <phoneticPr fontId="3" type="noConversion"/>
  </si>
  <si>
    <t>專員</t>
    <phoneticPr fontId="3" type="noConversion"/>
  </si>
  <si>
    <r>
      <t>M0</t>
    </r>
    <r>
      <rPr>
        <sz val="12"/>
        <rFont val="新細明體"/>
        <family val="1"/>
        <charset val="136"/>
      </rPr>
      <t>8</t>
    </r>
    <phoneticPr fontId="3" type="noConversion"/>
  </si>
  <si>
    <t>梁國棟</t>
  </si>
  <si>
    <r>
      <t>S</t>
    </r>
    <r>
      <rPr>
        <sz val="12"/>
        <rFont val="新細明體"/>
        <family val="1"/>
        <charset val="136"/>
      </rPr>
      <t>01</t>
    </r>
    <phoneticPr fontId="3" type="noConversion"/>
  </si>
  <si>
    <t>孫國寧</t>
  </si>
  <si>
    <t>門市</t>
  </si>
  <si>
    <r>
      <t>S</t>
    </r>
    <r>
      <rPr>
        <sz val="12"/>
        <rFont val="新細明體"/>
        <family val="1"/>
        <charset val="136"/>
      </rPr>
      <t>03</t>
    </r>
    <phoneticPr fontId="3" type="noConversion"/>
  </si>
  <si>
    <t>楊惠芬</t>
    <phoneticPr fontId="3" type="noConversion"/>
  </si>
  <si>
    <t>林淑芬</t>
  </si>
  <si>
    <t>王嘉育</t>
  </si>
  <si>
    <t>吳育仁</t>
  </si>
  <si>
    <t>呂姿瀅</t>
  </si>
  <si>
    <t>孫國華</t>
  </si>
  <si>
    <t>姓名</t>
    <phoneticPr fontId="5" type="noConversion"/>
  </si>
  <si>
    <t>成績</t>
    <phoneticPr fontId="5" type="noConversion"/>
  </si>
  <si>
    <t>李碧華</t>
    <phoneticPr fontId="3" type="noConversion"/>
  </si>
  <si>
    <t>記錄筆數</t>
    <phoneticPr fontId="3" type="noConversion"/>
  </si>
  <si>
    <t>陳以真</t>
    <phoneticPr fontId="5" type="noConversion"/>
  </si>
  <si>
    <t>男性人數</t>
    <phoneticPr fontId="5" type="noConversion"/>
  </si>
  <si>
    <t>男</t>
    <phoneticPr fontId="5" type="noConversion"/>
  </si>
  <si>
    <t>部門</t>
    <phoneticPr fontId="5" type="noConversion"/>
  </si>
  <si>
    <t>合計</t>
    <phoneticPr fontId="5" type="noConversion"/>
  </si>
  <si>
    <t>筆數</t>
    <phoneticPr fontId="5" type="noConversion"/>
  </si>
  <si>
    <t>平均</t>
    <phoneticPr fontId="5" type="noConversion"/>
  </si>
  <si>
    <t>記錄筆數</t>
  </si>
  <si>
    <t>學號</t>
    <phoneticPr fontId="3" type="noConversion"/>
  </si>
  <si>
    <t>姓名</t>
    <phoneticPr fontId="3" type="noConversion"/>
  </si>
  <si>
    <t>成績</t>
    <phoneticPr fontId="3" type="noConversion"/>
  </si>
  <si>
    <t>記錄筆數</t>
    <phoneticPr fontId="3" type="noConversion"/>
  </si>
  <si>
    <t>缺考</t>
    <phoneticPr fontId="5" type="noConversion"/>
  </si>
  <si>
    <t>總分</t>
    <phoneticPr fontId="3" type="noConversion"/>
  </si>
  <si>
    <t>平均</t>
    <phoneticPr fontId="3" type="noConversion"/>
  </si>
  <si>
    <t>最低</t>
    <phoneticPr fontId="3" type="noConversion"/>
  </si>
  <si>
    <t>吳樹人</t>
    <phoneticPr fontId="3" type="noConversion"/>
  </si>
  <si>
    <t>標準差</t>
    <phoneticPr fontId="3" type="noConversion"/>
  </si>
  <si>
    <t>李慶嘉</t>
    <phoneticPr fontId="3" type="noConversion"/>
  </si>
  <si>
    <t>變異數</t>
    <phoneticPr fontId="3" type="noConversion"/>
  </si>
  <si>
    <t>梁超群</t>
    <phoneticPr fontId="3" type="noConversion"/>
  </si>
  <si>
    <t>許立人</t>
    <phoneticPr fontId="3" type="noConversion"/>
  </si>
  <si>
    <t>王凱志</t>
    <phoneticPr fontId="3" type="noConversion"/>
  </si>
  <si>
    <t>林美珍</t>
    <phoneticPr fontId="3" type="noConversion"/>
  </si>
  <si>
    <t>呂姿瑩</t>
    <phoneticPr fontId="3" type="noConversion"/>
  </si>
  <si>
    <t>最高</t>
    <phoneticPr fontId="3" type="noConversion"/>
  </si>
  <si>
    <t>性別</t>
    <phoneticPr fontId="5" type="noConversion"/>
  </si>
  <si>
    <t>女</t>
    <phoneticPr fontId="5" type="noConversion"/>
  </si>
  <si>
    <t xml:space="preserve">  ←  =COUNTIF(B2:B9,"男")</t>
    <phoneticPr fontId="3" type="noConversion"/>
  </si>
  <si>
    <t>女</t>
    <phoneticPr fontId="5" type="noConversion"/>
  </si>
  <si>
    <t>女性人數</t>
    <phoneticPr fontId="5" type="noConversion"/>
  </si>
  <si>
    <t xml:space="preserve">  ←  =COUNTIF(B2:B9,"女")</t>
    <phoneticPr fontId="3" type="noConversion"/>
  </si>
  <si>
    <t>男</t>
    <phoneticPr fontId="5" type="noConversion"/>
  </si>
  <si>
    <t>程家嘉</t>
    <phoneticPr fontId="5" type="noConversion"/>
  </si>
  <si>
    <t>80分及以上</t>
    <phoneticPr fontId="5" type="noConversion"/>
  </si>
  <si>
    <t xml:space="preserve">  ←  =COUNTIF(C2:C9,"&gt;=80")</t>
    <phoneticPr fontId="3" type="noConversion"/>
  </si>
  <si>
    <t>廖彗君</t>
    <phoneticPr fontId="5" type="noConversion"/>
  </si>
  <si>
    <t>女</t>
    <phoneticPr fontId="5" type="noConversion"/>
  </si>
  <si>
    <t>80分以下</t>
    <phoneticPr fontId="5" type="noConversion"/>
  </si>
  <si>
    <t xml:space="preserve">  ←  =COUNTIF(C2:C9,"&lt;80")</t>
    <phoneticPr fontId="3" type="noConversion"/>
  </si>
  <si>
    <t>莊媛智</t>
    <phoneticPr fontId="5" type="noConversion"/>
  </si>
  <si>
    <t>廖晨帆</t>
    <phoneticPr fontId="5" type="noConversion"/>
  </si>
  <si>
    <t>林美珍</t>
    <phoneticPr fontId="5" type="noConversion"/>
  </si>
  <si>
    <t xml:space="preserve">  ←  =COUNTIF($B$2:$B$9,E3)</t>
    <phoneticPr fontId="5" type="noConversion"/>
  </si>
  <si>
    <t>成績</t>
    <phoneticPr fontId="5" type="noConversion"/>
  </si>
  <si>
    <t>人數</t>
    <phoneticPr fontId="5" type="noConversion"/>
  </si>
  <si>
    <t>&gt;=80</t>
    <phoneticPr fontId="5" type="noConversion"/>
  </si>
  <si>
    <t xml:space="preserve">  ←  =COUNTIF($C$2:$C$9,E6)</t>
    <phoneticPr fontId="5" type="noConversion"/>
  </si>
  <si>
    <t>&lt;80</t>
    <phoneticPr fontId="5" type="noConversion"/>
  </si>
  <si>
    <t xml:space="preserve">  ←  =COUNTIF($C$2:$C$9,E7)</t>
    <phoneticPr fontId="5" type="noConversion"/>
  </si>
  <si>
    <t>人數</t>
    <phoneticPr fontId="5" type="noConversion"/>
  </si>
  <si>
    <t xml:space="preserve">  ←  =COUNTIF($B$2:$B$9,E2)</t>
    <phoneticPr fontId="5" type="noConversion"/>
  </si>
  <si>
    <t>業績</t>
    <phoneticPr fontId="5" type="noConversion"/>
  </si>
  <si>
    <t>門市</t>
    <phoneticPr fontId="5" type="noConversion"/>
  </si>
  <si>
    <t>戴春華</t>
    <phoneticPr fontId="5" type="noConversion"/>
  </si>
  <si>
    <t>門市部業績合計</t>
    <phoneticPr fontId="5" type="noConversion"/>
  </si>
  <si>
    <t>業務</t>
    <phoneticPr fontId="5" type="noConversion"/>
  </si>
  <si>
    <t>門市</t>
    <phoneticPr fontId="5" type="noConversion"/>
  </si>
  <si>
    <t>業務部業績合計</t>
    <phoneticPr fontId="5" type="noConversion"/>
  </si>
  <si>
    <t>門市</t>
    <phoneticPr fontId="5" type="noConversion"/>
  </si>
  <si>
    <t>業務</t>
    <phoneticPr fontId="5" type="noConversion"/>
  </si>
  <si>
    <t>業績大於等於30000合計</t>
    <phoneticPr fontId="5" type="noConversion"/>
  </si>
  <si>
    <t>業務</t>
    <phoneticPr fontId="5" type="noConversion"/>
  </si>
  <si>
    <t>業務</t>
    <phoneticPr fontId="5" type="noConversion"/>
  </si>
  <si>
    <t>李慶昭</t>
    <phoneticPr fontId="5" type="noConversion"/>
  </si>
  <si>
    <t>業績未滿30000合計</t>
    <phoneticPr fontId="5" type="noConversion"/>
  </si>
  <si>
    <t>門市</t>
    <phoneticPr fontId="5" type="noConversion"/>
  </si>
  <si>
    <t>李碧華</t>
    <phoneticPr fontId="5" type="noConversion"/>
  </si>
  <si>
    <t>業務</t>
    <phoneticPr fontId="5" type="noConversion"/>
  </si>
  <si>
    <t>&gt;=30000</t>
    <phoneticPr fontId="5" type="noConversion"/>
  </si>
  <si>
    <t>&lt;30000</t>
    <phoneticPr fontId="5" type="noConversion"/>
  </si>
  <si>
    <t>最高薪資</t>
    <phoneticPr fontId="3" type="noConversion"/>
  </si>
  <si>
    <t>最低薪資</t>
    <phoneticPr fontId="3" type="noConversion"/>
  </si>
  <si>
    <t>平均薪資</t>
    <phoneticPr fontId="3" type="noConversion"/>
  </si>
  <si>
    <t>最大年齡</t>
    <phoneticPr fontId="3" type="noConversion"/>
  </si>
  <si>
    <t>最小年齡</t>
    <phoneticPr fontId="3" type="noConversion"/>
  </si>
  <si>
    <t>平均年齡</t>
    <phoneticPr fontId="3" type="noConversion"/>
  </si>
  <si>
    <t>吳明美</t>
    <phoneticPr fontId="3" type="noConversion"/>
  </si>
  <si>
    <t xml:space="preserve">  ←  =COUNT($B$2:$B$13)</t>
  </si>
  <si>
    <t xml:space="preserve">  ←  =COUNTA($B$2:$B$13)</t>
  </si>
  <si>
    <t xml:space="preserve">  ←  =SUM($B$2:$B$13)</t>
  </si>
  <si>
    <t xml:space="preserve">  ←  =AVERAGE($B$2:$B$13)</t>
  </si>
  <si>
    <t xml:space="preserve">  ←  =MAX($B$2:$B$13)</t>
  </si>
  <si>
    <t xml:space="preserve">  ←  =MIN($B$2:$B$13)</t>
  </si>
  <si>
    <t xml:space="preserve">  ←  =STDEV($B$2:$B$13)</t>
  </si>
  <si>
    <t xml:space="preserve">  ←  =VAR($B$2:$B$13)</t>
  </si>
  <si>
    <t xml:space="preserve">  ← =SUMIF(A2:A9,"門市",C2:C9)</t>
  </si>
  <si>
    <t xml:space="preserve">  ← =SUMIF(A2:A9,"業務",C2:C98)</t>
  </si>
  <si>
    <t xml:space="preserve">  ← =SUMIF(C2:C9,"&gt;=30000")</t>
  </si>
  <si>
    <t xml:space="preserve">  ← =SUMIF(A2:A9,"業務",C2:C9)</t>
  </si>
  <si>
    <t xml:space="preserve">  ← =SUMIF($A$2:$A$9,E2,$C$2:$C$9)</t>
  </si>
  <si>
    <t xml:space="preserve">  ← =SUMIF($A$2:$A$9,E3,$C$2:$C$9)</t>
  </si>
  <si>
    <t xml:space="preserve">  ←=SUMIF($C$2:$C$9,E5)</t>
  </si>
  <si>
    <t xml:space="preserve">  ← =SUMIF($C$2:$C$9,E6)</t>
  </si>
  <si>
    <t xml:space="preserve">  ←  =DCOUNTA($A$1:$J$13,1,$A$15:$A$16)</t>
  </si>
  <si>
    <t xml:space="preserve">  ←  =DMAX($A$1:$J$13,"薪資",$A$15:$A$16)</t>
  </si>
  <si>
    <t xml:space="preserve">  ←  =DMIN($A$1:$J$13,10,$A$15:$A$16)</t>
  </si>
  <si>
    <t xml:space="preserve">  ←  =DAVERAGE($A$1:$J$13,J1,$A$15:$A$16)</t>
  </si>
  <si>
    <t xml:space="preserve">  ←  =DMAX($A$1:$J$13,"年齡",$A$15:$A$16)</t>
  </si>
  <si>
    <t xml:space="preserve">  ←  =DMIN($A$1:$J$13,9,$A$15:$A$16)</t>
  </si>
  <si>
    <t xml:space="preserve">  ←  =DAVERAGE($A$1:$J$13,I1,$A$15:$A$16)</t>
  </si>
  <si>
    <t xml:space="preserve">   ← =AVERAGEIF(A2:A9,E2,C2:C9)</t>
    <phoneticPr fontId="3" type="noConversion"/>
  </si>
  <si>
    <t xml:space="preserve">   ← =AVERAGEIF(A2:A9,E3,C2:C9)</t>
    <phoneticPr fontId="3" type="noConversion"/>
  </si>
  <si>
    <t>編號</t>
  </si>
  <si>
    <t>A02</t>
  </si>
  <si>
    <t>呂玉鳳</t>
  </si>
  <si>
    <t>以排序工具鈕處理多重排序</t>
  </si>
  <si>
    <t>透過導引完成排序</t>
  </si>
  <si>
    <t>色彩或圖示排序</t>
  </si>
  <si>
    <t>自動篩選</t>
  </si>
  <si>
    <t>多重欄位多重條件</t>
  </si>
  <si>
    <t>數值篩選</t>
  </si>
  <si>
    <t>依順序找前幾名</t>
  </si>
  <si>
    <t>日期篩選</t>
  </si>
  <si>
    <t>文字篩選</t>
  </si>
  <si>
    <t>進階篩選</t>
  </si>
  <si>
    <t>以比較式來安排準則</t>
  </si>
  <si>
    <t>同列之複合條件</t>
  </si>
  <si>
    <t>不同列之複合條件</t>
  </si>
  <si>
    <t>以參照位址組成之比較式</t>
  </si>
  <si>
    <t>找某年出生者</t>
  </si>
  <si>
    <t>找某月份之壽星</t>
  </si>
  <si>
    <t>將篩選結果複製到別處</t>
  </si>
  <si>
    <t>不選重複的記錄</t>
  </si>
  <si>
    <t>移除重複的記錄</t>
  </si>
  <si>
    <t>安排多個統計數字</t>
  </si>
  <si>
    <t>依條件求平均</t>
  </si>
  <si>
    <t>資料庫統計函數</t>
  </si>
  <si>
    <t>資料驗證</t>
  </si>
  <si>
    <r>
      <t>排序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單一排序鍵</t>
    </r>
  </si>
  <si>
    <r>
      <t>自動篩選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單一欄位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</si>
  <si>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安排準則範圍</t>
    </r>
  </si>
  <si>
    <r>
      <t>進階篩選</t>
    </r>
    <r>
      <rPr>
        <b/>
        <sz val="12"/>
        <color rgb="FF0070C0"/>
        <rFont val="Trebuchet MS"/>
        <family val="2"/>
      </rPr>
      <t>--</t>
    </r>
    <r>
      <rPr>
        <b/>
        <sz val="12"/>
        <color rgb="FF0070C0"/>
        <rFont val="微軟正黑體"/>
        <family val="2"/>
        <charset val="136"/>
      </rPr>
      <t>於原資料範圍進行進階篩選</t>
    </r>
  </si>
  <si>
    <r>
      <t>利用</t>
    </r>
    <r>
      <rPr>
        <b/>
        <sz val="12"/>
        <color rgb="FF0070C0"/>
        <rFont val="Trebuchet MS"/>
        <family val="2"/>
      </rPr>
      <t>AND</t>
    </r>
    <r>
      <rPr>
        <b/>
        <sz val="12"/>
        <color rgb="FF0070C0"/>
        <rFont val="微軟正黑體"/>
        <family val="2"/>
        <charset val="136"/>
      </rPr>
      <t>及</t>
    </r>
    <r>
      <rPr>
        <b/>
        <sz val="12"/>
        <color rgb="FF0070C0"/>
        <rFont val="Trebuchet MS"/>
        <family val="2"/>
      </rPr>
      <t>OR</t>
    </r>
    <r>
      <rPr>
        <b/>
        <sz val="12"/>
        <color rgb="FF0070C0"/>
        <rFont val="微軟正黑體"/>
        <family val="2"/>
        <charset val="136"/>
      </rPr>
      <t>組合複雜之比較式</t>
    </r>
  </si>
  <si>
    <r>
      <t>找年資已滿</t>
    </r>
    <r>
      <rPr>
        <sz val="12"/>
        <color rgb="FF0070C0"/>
        <rFont val="Trebuchet MS"/>
        <family val="2"/>
      </rPr>
      <t>10</t>
    </r>
    <r>
      <rPr>
        <sz val="12"/>
        <color rgb="FF0070C0"/>
        <rFont val="微軟正黑體"/>
        <family val="2"/>
        <charset val="136"/>
      </rPr>
      <t>年者</t>
    </r>
  </si>
  <si>
    <r>
      <t>分組摘要統計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單一統計數字</t>
    </r>
  </si>
  <si>
    <r>
      <t>資料分析</t>
    </r>
    <r>
      <rPr>
        <b/>
        <sz val="12"/>
        <color rgb="FF0070C0"/>
        <rFont val="Trebuchet MS"/>
        <family val="2"/>
      </rPr>
      <t>--</t>
    </r>
    <r>
      <rPr>
        <sz val="12"/>
        <color rgb="FF0070C0"/>
        <rFont val="微軟正黑體"/>
        <family val="2"/>
        <charset val="136"/>
      </rPr>
      <t>一般統計函數</t>
    </r>
  </si>
  <si>
    <r>
      <t>依條件算筆數</t>
    </r>
    <r>
      <rPr>
        <sz val="12"/>
        <color rgb="FF0070C0"/>
        <rFont val="Trebuchet MS"/>
        <family val="2"/>
      </rPr>
      <t>COUNTIF()</t>
    </r>
  </si>
  <si>
    <r>
      <t>依條件算加總</t>
    </r>
    <r>
      <rPr>
        <sz val="12"/>
        <color rgb="FF0070C0"/>
        <rFont val="Trebuchet MS"/>
        <family val="2"/>
      </rPr>
      <t>SUMIF()</t>
    </r>
  </si>
  <si>
    <r>
      <t>Excel</t>
    </r>
    <r>
      <rPr>
        <sz val="14"/>
        <color rgb="FF0070C0"/>
        <rFont val="微軟正黑體"/>
        <family val="2"/>
        <charset val="136"/>
      </rPr>
      <t>之資料庫</t>
    </r>
  </si>
  <si>
    <t>利用『資料/資料工具/資料驗證』鈕，可用以驗證所輸入之資料的合理性如：學號必須不超過6位數、姓名不可為空白、成績必須介於0～100、生日不可大過今天之日期</t>
    <phoneticPr fontId="3" type="noConversion"/>
  </si>
  <si>
    <t>編號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</si>
</sst>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yy/mm/dd;@"/>
    <numFmt numFmtId="177" formatCode="_-* #,##0_-;\-* #,##0_-;_-* &quot;-&quot;??_-;_-@_-"/>
    <numFmt numFmtId="178" formatCode="0.0_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b/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color rgb="FF0070C0"/>
      <name val="微軟正黑體"/>
      <family val="2"/>
      <charset val="136"/>
    </font>
    <font>
      <b/>
      <sz val="12"/>
      <color rgb="FF0070C0"/>
      <name val="Trebuchet MS"/>
      <family val="2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4"/>
      <color rgb="FF0070C0"/>
      <name val="Trebuchet MS"/>
      <family val="2"/>
    </font>
    <font>
      <sz val="14"/>
      <color rgb="FF0070C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6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Fill="1"/>
    <xf numFmtId="0" fontId="1" fillId="0" borderId="0" xfId="2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1" applyNumberFormat="1" applyFont="1" applyFill="1" applyBorder="1" applyAlignment="1">
      <alignment horizontal="right" wrapText="1"/>
    </xf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2" fontId="8" fillId="0" borderId="0" xfId="0" applyNumberFormat="1" applyFont="1"/>
    <xf numFmtId="0" fontId="7" fillId="0" borderId="0" xfId="3" applyFont="1"/>
    <xf numFmtId="0" fontId="7" fillId="0" borderId="0" xfId="3" applyFont="1" applyAlignment="1">
      <alignment horizontal="right"/>
    </xf>
    <xf numFmtId="0" fontId="8" fillId="0" borderId="0" xfId="3" applyFont="1"/>
    <xf numFmtId="0" fontId="8" fillId="0" borderId="0" xfId="3" quotePrefix="1" applyFont="1" applyAlignment="1">
      <alignment horizontal="left"/>
    </xf>
    <xf numFmtId="0" fontId="8" fillId="0" borderId="0" xfId="4" applyFont="1">
      <alignment vertical="center"/>
    </xf>
    <xf numFmtId="0" fontId="7" fillId="0" borderId="0" xfId="5" applyFont="1"/>
    <xf numFmtId="0" fontId="7" fillId="0" borderId="0" xfId="5" applyFont="1" applyAlignment="1">
      <alignment horizontal="right"/>
    </xf>
    <xf numFmtId="0" fontId="8" fillId="0" borderId="0" xfId="5" applyFont="1"/>
    <xf numFmtId="0" fontId="8" fillId="0" borderId="0" xfId="5" applyFont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quotePrefix="1" applyFont="1"/>
    <xf numFmtId="178" fontId="0" fillId="0" borderId="0" xfId="0" quotePrefix="1" applyNumberFormat="1" applyFont="1"/>
    <xf numFmtId="0" fontId="0" fillId="0" borderId="0" xfId="0" applyFill="1" applyBorder="1" applyAlignment="1">
      <alignment horizontal="left"/>
    </xf>
    <xf numFmtId="0" fontId="0" fillId="0" borderId="0" xfId="2" applyFont="1" applyFill="1" applyBorder="1" applyAlignment="1">
      <alignment horizontal="left" wrapText="1"/>
    </xf>
    <xf numFmtId="1" fontId="8" fillId="0" borderId="0" xfId="5" applyNumberFormat="1" applyFont="1"/>
    <xf numFmtId="0" fontId="9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9" fillId="2" borderId="0" xfId="0" applyFont="1" applyFill="1" applyAlignment="1">
      <alignment horizontal="left" vertical="center" readingOrder="1"/>
    </xf>
  </cellXfs>
  <cellStyles count="6">
    <cellStyle name="一般" xfId="0" builtinId="0"/>
    <cellStyle name="一般_Ch05" xfId="4"/>
    <cellStyle name="一般_Ch07" xfId="5"/>
    <cellStyle name="一般_Sheet1" xfId="2"/>
    <cellStyle name="一般_範例Ch06-統計一" xfId="3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workbookViewId="0">
      <selection sqref="A1:A1048576"/>
    </sheetView>
  </sheetViews>
  <sheetFormatPr defaultRowHeight="16.5"/>
  <cols>
    <col min="1" max="1" width="42.75" customWidth="1"/>
  </cols>
  <sheetData>
    <row r="1" spans="1:1" ht="18.75">
      <c r="A1" s="31" t="s">
        <v>194</v>
      </c>
    </row>
    <row r="2" spans="1:1" ht="18">
      <c r="A2" s="32" t="s">
        <v>184</v>
      </c>
    </row>
    <row r="3" spans="1:1">
      <c r="A3" s="29" t="s">
        <v>161</v>
      </c>
    </row>
    <row r="4" spans="1:1">
      <c r="A4" s="29" t="s">
        <v>162</v>
      </c>
    </row>
    <row r="5" spans="1:1">
      <c r="A5" s="29" t="s">
        <v>163</v>
      </c>
    </row>
    <row r="6" spans="1:1">
      <c r="A6" s="32" t="s">
        <v>164</v>
      </c>
    </row>
    <row r="7" spans="1:1" ht="18">
      <c r="A7" s="29" t="s">
        <v>185</v>
      </c>
    </row>
    <row r="8" spans="1:1">
      <c r="A8" s="29" t="s">
        <v>165</v>
      </c>
    </row>
    <row r="9" spans="1:1">
      <c r="A9" s="29" t="s">
        <v>166</v>
      </c>
    </row>
    <row r="10" spans="1:1">
      <c r="A10" s="29" t="s">
        <v>167</v>
      </c>
    </row>
    <row r="11" spans="1:1">
      <c r="A11" s="29" t="s">
        <v>168</v>
      </c>
    </row>
    <row r="12" spans="1:1">
      <c r="A12" s="29" t="s">
        <v>169</v>
      </c>
    </row>
    <row r="13" spans="1:1">
      <c r="A13" s="32" t="s">
        <v>170</v>
      </c>
    </row>
    <row r="14" spans="1:1" ht="18">
      <c r="A14" s="29" t="s">
        <v>186</v>
      </c>
    </row>
    <row r="15" spans="1:1" ht="18">
      <c r="A15" s="29" t="s">
        <v>187</v>
      </c>
    </row>
    <row r="16" spans="1:1">
      <c r="A16" s="29" t="s">
        <v>171</v>
      </c>
    </row>
    <row r="17" spans="1:1">
      <c r="A17" s="29" t="s">
        <v>172</v>
      </c>
    </row>
    <row r="18" spans="1:1">
      <c r="A18" s="29" t="s">
        <v>173</v>
      </c>
    </row>
    <row r="19" spans="1:1">
      <c r="A19" s="30" t="s">
        <v>174</v>
      </c>
    </row>
    <row r="20" spans="1:1" ht="18">
      <c r="A20" s="29" t="s">
        <v>188</v>
      </c>
    </row>
    <row r="21" spans="1:1">
      <c r="A21" s="30" t="s">
        <v>175</v>
      </c>
    </row>
    <row r="22" spans="1:1">
      <c r="A22" s="30" t="s">
        <v>176</v>
      </c>
    </row>
    <row r="23" spans="1:1" ht="18">
      <c r="A23" s="30" t="s">
        <v>189</v>
      </c>
    </row>
    <row r="24" spans="1:1">
      <c r="A24" s="30" t="s">
        <v>177</v>
      </c>
    </row>
    <row r="25" spans="1:1">
      <c r="A25" s="30" t="s">
        <v>178</v>
      </c>
    </row>
    <row r="26" spans="1:1">
      <c r="A26" s="30" t="s">
        <v>179</v>
      </c>
    </row>
    <row r="27" spans="1:1" ht="18">
      <c r="A27" s="32" t="s">
        <v>190</v>
      </c>
    </row>
    <row r="28" spans="1:1">
      <c r="A28" s="30" t="s">
        <v>180</v>
      </c>
    </row>
    <row r="29" spans="1:1" ht="18">
      <c r="A29" s="32" t="s">
        <v>191</v>
      </c>
    </row>
    <row r="30" spans="1:1" ht="18">
      <c r="A30" s="30" t="s">
        <v>192</v>
      </c>
    </row>
    <row r="31" spans="1:1" ht="18">
      <c r="A31" s="30" t="s">
        <v>193</v>
      </c>
    </row>
    <row r="32" spans="1:1">
      <c r="A32" s="30" t="s">
        <v>181</v>
      </c>
    </row>
    <row r="33" spans="1:1">
      <c r="A33" s="30" t="s">
        <v>182</v>
      </c>
    </row>
    <row r="34" spans="1:1">
      <c r="A34" s="30" t="s">
        <v>183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B3" sqref="B2:B7"/>
    </sheetView>
  </sheetViews>
  <sheetFormatPr defaultRowHeight="16.5"/>
  <cols>
    <col min="7" max="7" width="15.375" customWidth="1"/>
  </cols>
  <sheetData>
    <row r="1" spans="1:15">
      <c r="A1" s="1" t="s">
        <v>196</v>
      </c>
      <c r="B1" s="1" t="s">
        <v>1</v>
      </c>
      <c r="C1" s="1" t="s">
        <v>2</v>
      </c>
      <c r="D1" s="1" t="s">
        <v>63</v>
      </c>
      <c r="E1" s="1" t="s">
        <v>64</v>
      </c>
      <c r="F1" s="2" t="s">
        <v>65</v>
      </c>
      <c r="G1" s="1" t="s">
        <v>5</v>
      </c>
      <c r="L1" s="1" t="s">
        <v>63</v>
      </c>
      <c r="M1" s="1" t="s">
        <v>64</v>
      </c>
      <c r="N1" s="2" t="s">
        <v>65</v>
      </c>
      <c r="O1" s="1" t="s">
        <v>5</v>
      </c>
    </row>
    <row r="2" spans="1:15">
      <c r="A2" s="3" t="s">
        <v>10</v>
      </c>
      <c r="B2" s="4"/>
      <c r="C2" s="4" t="s">
        <v>12</v>
      </c>
      <c r="G2" s="6">
        <v>30111</v>
      </c>
    </row>
    <row r="3" spans="1:15">
      <c r="B3" s="4"/>
    </row>
    <row r="4" spans="1:15">
      <c r="B4" s="4"/>
      <c r="I4" t="s">
        <v>195</v>
      </c>
    </row>
    <row r="5" spans="1:15">
      <c r="B5" s="4"/>
    </row>
    <row r="6" spans="1:15">
      <c r="B6" s="4"/>
    </row>
    <row r="7" spans="1:15">
      <c r="A7" s="1"/>
      <c r="B7" s="1"/>
      <c r="C7" s="1"/>
    </row>
    <row r="8" spans="1:15">
      <c r="A8" s="3"/>
      <c r="B8" s="4"/>
      <c r="C8" s="4"/>
    </row>
  </sheetData>
  <phoneticPr fontId="3" type="noConversion"/>
  <dataValidations count="6">
    <dataValidation type="whole" allowBlank="1" showInputMessage="1" showErrorMessage="1" errorTitle="資料錯誤" error="成績應介於0~100！" promptTitle="成績" prompt="請輸入成績。" sqref="F2">
      <formula1>0</formula1>
      <formula2>100</formula2>
    </dataValidation>
    <dataValidation type="textLength" operator="lessThanOrEqual" allowBlank="1" showInputMessage="1" showErrorMessage="1" sqref="D2">
      <formula1>6</formula1>
    </dataValidation>
    <dataValidation type="date" operator="lessThanOrEqual" allowBlank="1" showInputMessage="1" showErrorMessage="1" sqref="G2">
      <formula1>TODAY()</formula1>
    </dataValidation>
    <dataValidation type="list" allowBlank="1" showInputMessage="1" showErrorMessage="1" sqref="E2">
      <formula1>"&lt;&gt;"""""</formula1>
    </dataValidation>
    <dataValidation type="list" allowBlank="1" showInputMessage="1" showErrorMessage="1" sqref="C2:C16">
      <formula1>"男,女"</formula1>
    </dataValidation>
    <dataValidation type="custom" allowBlank="1" showInputMessage="1" showErrorMessage="1" sqref="B2:B6">
      <formula1>"&lt;&gt;"""""</formula1>
    </dataValidation>
  </dataValidation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C2"/>
  <sheetViews>
    <sheetView workbookViewId="0">
      <selection activeCell="C2" sqref="C2"/>
    </sheetView>
  </sheetViews>
  <sheetFormatPr defaultRowHeight="16.5"/>
  <sheetData>
    <row r="1" spans="1:3">
      <c r="A1" s="1" t="s">
        <v>0</v>
      </c>
      <c r="B1" s="1" t="s">
        <v>1</v>
      </c>
      <c r="C1" s="1" t="s">
        <v>5</v>
      </c>
    </row>
    <row r="2" spans="1:3">
      <c r="A2" s="3" t="s">
        <v>10</v>
      </c>
      <c r="B2" s="4" t="s">
        <v>11</v>
      </c>
      <c r="C2" s="6">
        <v>30111</v>
      </c>
    </row>
  </sheetData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sqref="A1:C1048576"/>
    </sheetView>
  </sheetViews>
  <sheetFormatPr defaultRowHeight="16.5"/>
  <sheetData>
    <row r="1" spans="1:8">
      <c r="A1" s="1" t="s">
        <v>196</v>
      </c>
      <c r="B1" s="1" t="s">
        <v>1</v>
      </c>
      <c r="C1" s="1" t="s">
        <v>2</v>
      </c>
      <c r="F1" t="s">
        <v>158</v>
      </c>
      <c r="G1" t="s">
        <v>1</v>
      </c>
      <c r="H1" t="s">
        <v>2</v>
      </c>
    </row>
    <row r="2" spans="1:8">
      <c r="A2" s="3" t="s">
        <v>10</v>
      </c>
      <c r="B2" s="4" t="s">
        <v>11</v>
      </c>
      <c r="C2" s="4" t="s">
        <v>12</v>
      </c>
      <c r="F2" t="s">
        <v>159</v>
      </c>
      <c r="G2" t="s">
        <v>160</v>
      </c>
    </row>
    <row r="7" spans="1:8">
      <c r="A7" s="1"/>
      <c r="B7" s="1"/>
      <c r="C7" s="1"/>
    </row>
    <row r="8" spans="1:8">
      <c r="A8" s="3"/>
      <c r="B8" s="4"/>
      <c r="C8" s="4"/>
    </row>
  </sheetData>
  <phoneticPr fontId="3" type="noConversion"/>
  <dataValidations count="1">
    <dataValidation type="list" allowBlank="1" showInputMessage="1" showErrorMessage="1" sqref="C2:C16">
      <formula1>"男,女"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3"/>
  <sheetViews>
    <sheetView workbookViewId="0">
      <selection activeCell="N1" sqref="N1:S13"/>
    </sheetView>
  </sheetViews>
  <sheetFormatPr defaultColWidth="9" defaultRowHeight="16.5"/>
  <cols>
    <col min="1" max="1" width="7.5" style="12" bestFit="1" customWidth="1"/>
    <col min="2" max="2" width="6.25" style="12" bestFit="1" customWidth="1"/>
    <col min="3" max="3" width="4.25" style="12" customWidth="1"/>
    <col min="4" max="4" width="10.5" style="12" bestFit="1" customWidth="1"/>
    <col min="5" max="5" width="7.25" style="12" customWidth="1"/>
    <col min="6" max="16384" width="9" style="12"/>
  </cols>
  <sheetData>
    <row r="1" spans="1:19">
      <c r="A1" s="10" t="s">
        <v>51</v>
      </c>
      <c r="B1" s="11" t="s">
        <v>52</v>
      </c>
      <c r="N1" s="10" t="s">
        <v>51</v>
      </c>
      <c r="O1" s="11" t="s">
        <v>52</v>
      </c>
    </row>
    <row r="2" spans="1:19">
      <c r="A2" s="12" t="s">
        <v>53</v>
      </c>
      <c r="B2" s="12">
        <v>88</v>
      </c>
      <c r="D2" s="12" t="s">
        <v>54</v>
      </c>
      <c r="E2" s="12">
        <f>COUNT($B$2:$B$13)</f>
        <v>11</v>
      </c>
      <c r="F2" s="12" t="s">
        <v>133</v>
      </c>
      <c r="N2" s="12" t="s">
        <v>53</v>
      </c>
      <c r="O2" s="12">
        <v>88</v>
      </c>
      <c r="Q2" s="12" t="s">
        <v>54</v>
      </c>
      <c r="S2" s="12" t="s">
        <v>133</v>
      </c>
    </row>
    <row r="3" spans="1:19">
      <c r="A3" s="12" t="s">
        <v>46</v>
      </c>
      <c r="B3" s="12">
        <v>90</v>
      </c>
      <c r="D3" s="12" t="s">
        <v>66</v>
      </c>
      <c r="E3" s="12">
        <f>COUNTA($B$2:$B$13)</f>
        <v>12</v>
      </c>
      <c r="F3" s="12" t="s">
        <v>134</v>
      </c>
      <c r="N3" s="12" t="s">
        <v>46</v>
      </c>
      <c r="O3" s="12">
        <v>90</v>
      </c>
      <c r="Q3" s="12" t="s">
        <v>66</v>
      </c>
      <c r="S3" s="12" t="s">
        <v>134</v>
      </c>
    </row>
    <row r="4" spans="1:19">
      <c r="A4" s="12" t="s">
        <v>47</v>
      </c>
      <c r="B4" s="12" t="s">
        <v>67</v>
      </c>
      <c r="D4" s="12" t="s">
        <v>68</v>
      </c>
      <c r="E4" s="12">
        <f>SUM($B$2:$B$13)</f>
        <v>853</v>
      </c>
      <c r="F4" s="12" t="s">
        <v>135</v>
      </c>
      <c r="N4" s="12" t="s">
        <v>47</v>
      </c>
      <c r="O4" s="12" t="s">
        <v>67</v>
      </c>
      <c r="Q4" s="12" t="s">
        <v>68</v>
      </c>
      <c r="S4" s="12" t="s">
        <v>135</v>
      </c>
    </row>
    <row r="5" spans="1:19">
      <c r="A5" s="12" t="s">
        <v>48</v>
      </c>
      <c r="B5" s="12">
        <v>88</v>
      </c>
      <c r="D5" s="12" t="s">
        <v>69</v>
      </c>
      <c r="E5" s="13">
        <f>AVERAGE($B$2:$B$13)</f>
        <v>77.545454545454547</v>
      </c>
      <c r="F5" s="12" t="s">
        <v>136</v>
      </c>
      <c r="N5" s="12" t="s">
        <v>48</v>
      </c>
      <c r="O5" s="12">
        <v>88</v>
      </c>
      <c r="Q5" s="12" t="s">
        <v>69</v>
      </c>
      <c r="R5" s="13"/>
      <c r="S5" s="12" t="s">
        <v>136</v>
      </c>
    </row>
    <row r="6" spans="1:19">
      <c r="A6" s="12" t="s">
        <v>79</v>
      </c>
      <c r="B6" s="12">
        <v>75</v>
      </c>
      <c r="D6" s="12" t="s">
        <v>80</v>
      </c>
      <c r="E6" s="12">
        <f>MAX($B$2:$B$13)</f>
        <v>91</v>
      </c>
      <c r="F6" s="12" t="s">
        <v>137</v>
      </c>
      <c r="N6" s="12" t="s">
        <v>79</v>
      </c>
      <c r="O6" s="12">
        <v>75</v>
      </c>
      <c r="Q6" s="12" t="s">
        <v>80</v>
      </c>
      <c r="S6" s="12" t="s">
        <v>137</v>
      </c>
    </row>
    <row r="7" spans="1:19">
      <c r="A7" s="12" t="s">
        <v>50</v>
      </c>
      <c r="B7" s="12">
        <v>85</v>
      </c>
      <c r="D7" s="12" t="s">
        <v>70</v>
      </c>
      <c r="E7" s="12">
        <f>MIN($B$2:$B$13)</f>
        <v>45</v>
      </c>
      <c r="F7" s="12" t="s">
        <v>138</v>
      </c>
      <c r="N7" s="12" t="s">
        <v>50</v>
      </c>
      <c r="O7" s="12">
        <v>85</v>
      </c>
      <c r="Q7" s="12" t="s">
        <v>70</v>
      </c>
      <c r="S7" s="12" t="s">
        <v>138</v>
      </c>
    </row>
    <row r="8" spans="1:19">
      <c r="A8" s="12" t="s">
        <v>71</v>
      </c>
      <c r="B8" s="12">
        <v>66</v>
      </c>
      <c r="D8" s="12" t="s">
        <v>72</v>
      </c>
      <c r="E8" s="12">
        <f>STDEV($B$2:$B$13)</f>
        <v>14.569582261435224</v>
      </c>
      <c r="F8" s="12" t="s">
        <v>139</v>
      </c>
      <c r="N8" s="12" t="s">
        <v>71</v>
      </c>
      <c r="O8" s="12">
        <v>66</v>
      </c>
      <c r="Q8" s="12" t="s">
        <v>72</v>
      </c>
      <c r="S8" s="12" t="s">
        <v>139</v>
      </c>
    </row>
    <row r="9" spans="1:19">
      <c r="A9" s="12" t="s">
        <v>73</v>
      </c>
      <c r="B9" s="12">
        <v>45</v>
      </c>
      <c r="D9" s="12" t="s">
        <v>74</v>
      </c>
      <c r="E9" s="12">
        <f>VAR($B$2:$B$13)</f>
        <v>212.27272727272793</v>
      </c>
      <c r="F9" s="12" t="s">
        <v>140</v>
      </c>
      <c r="N9" s="12" t="s">
        <v>73</v>
      </c>
      <c r="O9" s="12">
        <v>45</v>
      </c>
      <c r="Q9" s="12" t="s">
        <v>74</v>
      </c>
      <c r="S9" s="12" t="s">
        <v>140</v>
      </c>
    </row>
    <row r="10" spans="1:19">
      <c r="A10" s="12" t="s">
        <v>75</v>
      </c>
      <c r="B10" s="12">
        <v>77</v>
      </c>
      <c r="N10" s="12" t="s">
        <v>75</v>
      </c>
      <c r="O10" s="12">
        <v>77</v>
      </c>
    </row>
    <row r="11" spans="1:19">
      <c r="A11" s="12" t="s">
        <v>76</v>
      </c>
      <c r="B11" s="12">
        <v>62</v>
      </c>
      <c r="N11" s="12" t="s">
        <v>76</v>
      </c>
      <c r="O11" s="12">
        <v>62</v>
      </c>
    </row>
    <row r="12" spans="1:19">
      <c r="A12" s="12" t="s">
        <v>77</v>
      </c>
      <c r="B12" s="12">
        <v>91</v>
      </c>
      <c r="N12" s="12" t="s">
        <v>77</v>
      </c>
      <c r="O12" s="12">
        <v>91</v>
      </c>
    </row>
    <row r="13" spans="1:19">
      <c r="A13" s="12" t="s">
        <v>78</v>
      </c>
      <c r="B13" s="12">
        <v>86</v>
      </c>
      <c r="N13" s="12" t="s">
        <v>78</v>
      </c>
      <c r="O13" s="12">
        <v>86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N1" sqref="N1:R9"/>
    </sheetView>
  </sheetViews>
  <sheetFormatPr defaultColWidth="9" defaultRowHeight="16.5"/>
  <cols>
    <col min="1" max="1" width="7.5" style="16" bestFit="1" customWidth="1"/>
    <col min="2" max="3" width="6" style="16" bestFit="1" customWidth="1"/>
    <col min="4" max="4" width="4.125" style="16" customWidth="1"/>
    <col min="5" max="5" width="11.25" style="16" customWidth="1"/>
    <col min="6" max="6" width="4.875" style="16" customWidth="1"/>
    <col min="7" max="16384" width="9" style="16"/>
  </cols>
  <sheetData>
    <row r="1" spans="1:18">
      <c r="A1" s="14" t="s">
        <v>51</v>
      </c>
      <c r="B1" s="14" t="s">
        <v>81</v>
      </c>
      <c r="C1" s="15" t="s">
        <v>52</v>
      </c>
      <c r="N1" s="14" t="s">
        <v>51</v>
      </c>
      <c r="O1" s="14" t="s">
        <v>81</v>
      </c>
      <c r="P1" s="15" t="s">
        <v>52</v>
      </c>
    </row>
    <row r="2" spans="1:18">
      <c r="A2" s="16" t="s">
        <v>55</v>
      </c>
      <c r="B2" s="16" t="s">
        <v>82</v>
      </c>
      <c r="C2" s="16">
        <v>70</v>
      </c>
      <c r="E2" s="16" t="s">
        <v>56</v>
      </c>
      <c r="F2" s="16">
        <f>COUNTIF(B2:B9,"男")</f>
        <v>3</v>
      </c>
      <c r="G2" s="16" t="s">
        <v>83</v>
      </c>
      <c r="N2" s="16" t="s">
        <v>55</v>
      </c>
      <c r="O2" s="16" t="s">
        <v>82</v>
      </c>
      <c r="P2" s="16">
        <v>70</v>
      </c>
      <c r="R2" s="16" t="s">
        <v>56</v>
      </c>
    </row>
    <row r="3" spans="1:18">
      <c r="A3" s="16" t="s">
        <v>46</v>
      </c>
      <c r="B3" s="16" t="s">
        <v>84</v>
      </c>
      <c r="C3" s="16">
        <v>89</v>
      </c>
      <c r="E3" s="16" t="s">
        <v>85</v>
      </c>
      <c r="F3" s="16">
        <f>COUNTIF(B2:B9,"女")</f>
        <v>5</v>
      </c>
      <c r="G3" s="17" t="s">
        <v>86</v>
      </c>
      <c r="N3" s="16" t="s">
        <v>46</v>
      </c>
      <c r="O3" s="16" t="s">
        <v>82</v>
      </c>
      <c r="P3" s="16">
        <v>89</v>
      </c>
      <c r="R3" s="16" t="s">
        <v>85</v>
      </c>
    </row>
    <row r="4" spans="1:18">
      <c r="A4" s="16" t="s">
        <v>47</v>
      </c>
      <c r="B4" s="16" t="s">
        <v>87</v>
      </c>
      <c r="C4" s="16">
        <v>78</v>
      </c>
      <c r="N4" s="16" t="s">
        <v>47</v>
      </c>
      <c r="O4" s="16" t="s">
        <v>57</v>
      </c>
      <c r="P4" s="16">
        <v>78</v>
      </c>
    </row>
    <row r="5" spans="1:18">
      <c r="A5" s="16" t="s">
        <v>88</v>
      </c>
      <c r="B5" s="16" t="s">
        <v>87</v>
      </c>
      <c r="C5" s="16">
        <v>82</v>
      </c>
      <c r="E5" s="16" t="s">
        <v>89</v>
      </c>
      <c r="F5" s="16">
        <f>COUNTIF(C2:C9,"&gt;=80")</f>
        <v>5</v>
      </c>
      <c r="G5" s="16" t="s">
        <v>90</v>
      </c>
      <c r="N5" s="16" t="s">
        <v>88</v>
      </c>
      <c r="O5" s="16" t="s">
        <v>57</v>
      </c>
      <c r="P5" s="16">
        <v>82</v>
      </c>
      <c r="R5" s="16" t="s">
        <v>89</v>
      </c>
    </row>
    <row r="6" spans="1:18">
      <c r="A6" s="16" t="s">
        <v>91</v>
      </c>
      <c r="B6" s="16" t="s">
        <v>92</v>
      </c>
      <c r="C6" s="16">
        <v>83</v>
      </c>
      <c r="E6" s="16" t="s">
        <v>93</v>
      </c>
      <c r="F6" s="16">
        <f>COUNTIF(C2:C9,"&lt;80")</f>
        <v>3</v>
      </c>
      <c r="G6" s="16" t="s">
        <v>94</v>
      </c>
      <c r="N6" s="16" t="s">
        <v>91</v>
      </c>
      <c r="O6" s="16" t="s">
        <v>82</v>
      </c>
      <c r="P6" s="16">
        <v>83</v>
      </c>
      <c r="R6" s="16" t="s">
        <v>93</v>
      </c>
    </row>
    <row r="7" spans="1:18">
      <c r="A7" s="16" t="s">
        <v>95</v>
      </c>
      <c r="B7" s="16" t="s">
        <v>92</v>
      </c>
      <c r="C7" s="16">
        <v>87</v>
      </c>
      <c r="N7" s="16" t="s">
        <v>95</v>
      </c>
      <c r="O7" s="16" t="s">
        <v>82</v>
      </c>
      <c r="P7" s="16">
        <v>87</v>
      </c>
    </row>
    <row r="8" spans="1:18">
      <c r="A8" s="16" t="s">
        <v>96</v>
      </c>
      <c r="B8" s="16" t="s">
        <v>87</v>
      </c>
      <c r="C8" s="16">
        <v>68</v>
      </c>
      <c r="N8" s="16" t="s">
        <v>96</v>
      </c>
      <c r="O8" s="16" t="s">
        <v>57</v>
      </c>
      <c r="P8" s="16">
        <v>68</v>
      </c>
    </row>
    <row r="9" spans="1:18">
      <c r="A9" s="16" t="s">
        <v>97</v>
      </c>
      <c r="B9" s="16" t="s">
        <v>92</v>
      </c>
      <c r="C9" s="16">
        <v>81</v>
      </c>
      <c r="N9" s="16" t="s">
        <v>97</v>
      </c>
      <c r="O9" s="16" t="s">
        <v>82</v>
      </c>
      <c r="P9" s="16">
        <v>81</v>
      </c>
    </row>
    <row r="11" spans="1:18" s="18" customFormat="1"/>
    <row r="12" spans="1:18" s="18" customFormat="1"/>
    <row r="13" spans="1:18" s="18" customFormat="1"/>
    <row r="14" spans="1:18" s="18" customFormat="1"/>
    <row r="15" spans="1:18" s="18" customFormat="1"/>
    <row r="16" spans="1:18" s="18" customFormat="1"/>
    <row r="17" s="18" customFormat="1"/>
    <row r="18" s="18" customFormat="1"/>
    <row r="19" s="18" customFormat="1"/>
    <row r="20" s="18" customFormat="1"/>
    <row r="21" s="18" customFormat="1"/>
    <row r="22" s="18" customFormat="1"/>
    <row r="23" s="18" customFormat="1"/>
    <row r="24" s="18" customFormat="1"/>
    <row r="25" s="18" customFormat="1"/>
    <row r="26" s="18" customFormat="1"/>
    <row r="27" s="18" customFormat="1"/>
    <row r="28" s="18" customFormat="1"/>
    <row r="29" s="18" customFormat="1"/>
    <row r="30" s="18" customFormat="1"/>
    <row r="31" s="18" customFormat="1"/>
    <row r="32" s="18" customFormat="1"/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  <row r="42" s="18" customFormat="1"/>
    <row r="43" s="18" customFormat="1"/>
    <row r="44" s="18" customFormat="1"/>
    <row r="45" s="18" customFormat="1"/>
    <row r="46" s="18" customFormat="1"/>
    <row r="47" s="18" customFormat="1"/>
    <row r="48" s="18" customFormat="1"/>
    <row r="49" s="18" customFormat="1"/>
    <row r="50" s="18" customFormat="1"/>
    <row r="51" s="18" customFormat="1"/>
    <row r="52" s="18" customFormat="1"/>
    <row r="53" s="18" customFormat="1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N1" sqref="N1:S9"/>
    </sheetView>
  </sheetViews>
  <sheetFormatPr defaultColWidth="9" defaultRowHeight="16.5"/>
  <cols>
    <col min="1" max="1" width="7.5" style="16" bestFit="1" customWidth="1"/>
    <col min="2" max="2" width="5.25" style="16" customWidth="1"/>
    <col min="3" max="3" width="6" style="16" bestFit="1" customWidth="1"/>
    <col min="4" max="4" width="4.125" style="16" customWidth="1"/>
    <col min="5" max="5" width="7.125" style="16" customWidth="1"/>
    <col min="6" max="6" width="4.875" style="16" customWidth="1"/>
    <col min="7" max="8" width="9" style="16"/>
    <col min="9" max="9" width="9.25" style="16" customWidth="1"/>
    <col min="10" max="16384" width="9" style="16"/>
  </cols>
  <sheetData>
    <row r="1" spans="1:19">
      <c r="A1" s="14" t="s">
        <v>51</v>
      </c>
      <c r="B1" s="14" t="s">
        <v>81</v>
      </c>
      <c r="C1" s="15" t="s">
        <v>52</v>
      </c>
      <c r="E1" s="14" t="s">
        <v>81</v>
      </c>
      <c r="F1" s="14" t="s">
        <v>105</v>
      </c>
      <c r="N1" s="14" t="s">
        <v>51</v>
      </c>
      <c r="O1" s="14" t="s">
        <v>81</v>
      </c>
      <c r="P1" s="15" t="s">
        <v>52</v>
      </c>
      <c r="R1" s="14" t="s">
        <v>81</v>
      </c>
      <c r="S1" s="14" t="s">
        <v>105</v>
      </c>
    </row>
    <row r="2" spans="1:19">
      <c r="A2" s="16" t="s">
        <v>55</v>
      </c>
      <c r="B2" s="16" t="s">
        <v>82</v>
      </c>
      <c r="C2" s="16">
        <v>70</v>
      </c>
      <c r="E2" s="16" t="s">
        <v>57</v>
      </c>
      <c r="F2" s="16">
        <f>COUNTIF($B$2:$B$9,E2)</f>
        <v>3</v>
      </c>
      <c r="G2" s="16" t="s">
        <v>106</v>
      </c>
      <c r="N2" s="16" t="s">
        <v>55</v>
      </c>
      <c r="O2" s="16" t="s">
        <v>82</v>
      </c>
      <c r="P2" s="16">
        <v>70</v>
      </c>
      <c r="R2" s="16" t="s">
        <v>57</v>
      </c>
    </row>
    <row r="3" spans="1:19">
      <c r="A3" s="16" t="s">
        <v>46</v>
      </c>
      <c r="B3" s="16" t="s">
        <v>84</v>
      </c>
      <c r="C3" s="16">
        <v>89</v>
      </c>
      <c r="E3" s="16" t="s">
        <v>84</v>
      </c>
      <c r="F3" s="16">
        <f>COUNTIF($B$2:$B$9,E3)</f>
        <v>5</v>
      </c>
      <c r="G3" s="17" t="s">
        <v>98</v>
      </c>
      <c r="N3" s="16" t="s">
        <v>46</v>
      </c>
      <c r="O3" s="16" t="s">
        <v>82</v>
      </c>
      <c r="P3" s="16">
        <v>89</v>
      </c>
      <c r="R3" s="16" t="s">
        <v>82</v>
      </c>
    </row>
    <row r="4" spans="1:19">
      <c r="A4" s="16" t="s">
        <v>47</v>
      </c>
      <c r="B4" s="16" t="s">
        <v>87</v>
      </c>
      <c r="C4" s="16">
        <v>78</v>
      </c>
      <c r="N4" s="16" t="s">
        <v>47</v>
      </c>
      <c r="O4" s="16" t="s">
        <v>57</v>
      </c>
      <c r="P4" s="16">
        <v>78</v>
      </c>
    </row>
    <row r="5" spans="1:19">
      <c r="A5" s="16" t="s">
        <v>88</v>
      </c>
      <c r="B5" s="16" t="s">
        <v>87</v>
      </c>
      <c r="C5" s="16">
        <v>82</v>
      </c>
      <c r="E5" s="14" t="s">
        <v>99</v>
      </c>
      <c r="F5" s="14" t="s">
        <v>100</v>
      </c>
      <c r="N5" s="16" t="s">
        <v>88</v>
      </c>
      <c r="O5" s="16" t="s">
        <v>57</v>
      </c>
      <c r="P5" s="16">
        <v>82</v>
      </c>
      <c r="R5" s="14" t="s">
        <v>52</v>
      </c>
      <c r="S5" s="14" t="s">
        <v>100</v>
      </c>
    </row>
    <row r="6" spans="1:19">
      <c r="A6" s="16" t="s">
        <v>91</v>
      </c>
      <c r="B6" s="16" t="s">
        <v>92</v>
      </c>
      <c r="C6" s="16">
        <v>83</v>
      </c>
      <c r="E6" s="16" t="s">
        <v>101</v>
      </c>
      <c r="F6" s="16">
        <f>COUNTIF($C$2:$C$9,E6)</f>
        <v>5</v>
      </c>
      <c r="G6" s="16" t="s">
        <v>102</v>
      </c>
      <c r="N6" s="16" t="s">
        <v>91</v>
      </c>
      <c r="O6" s="16" t="s">
        <v>82</v>
      </c>
      <c r="P6" s="16">
        <v>83</v>
      </c>
      <c r="R6" s="16" t="s">
        <v>101</v>
      </c>
    </row>
    <row r="7" spans="1:19">
      <c r="A7" s="16" t="s">
        <v>95</v>
      </c>
      <c r="B7" s="16" t="s">
        <v>92</v>
      </c>
      <c r="C7" s="16">
        <v>87</v>
      </c>
      <c r="E7" s="16" t="s">
        <v>103</v>
      </c>
      <c r="F7" s="16">
        <f>COUNTIF($C$2:$C$9,E7)</f>
        <v>3</v>
      </c>
      <c r="G7" s="16" t="s">
        <v>104</v>
      </c>
      <c r="N7" s="16" t="s">
        <v>95</v>
      </c>
      <c r="O7" s="16" t="s">
        <v>82</v>
      </c>
      <c r="P7" s="16">
        <v>87</v>
      </c>
      <c r="R7" s="16" t="s">
        <v>103</v>
      </c>
    </row>
    <row r="8" spans="1:19">
      <c r="A8" s="16" t="s">
        <v>96</v>
      </c>
      <c r="B8" s="16" t="s">
        <v>87</v>
      </c>
      <c r="C8" s="16">
        <v>68</v>
      </c>
      <c r="N8" s="16" t="s">
        <v>96</v>
      </c>
      <c r="O8" s="16" t="s">
        <v>57</v>
      </c>
      <c r="P8" s="16">
        <v>68</v>
      </c>
    </row>
    <row r="9" spans="1:19">
      <c r="A9" s="16" t="s">
        <v>97</v>
      </c>
      <c r="B9" s="16" t="s">
        <v>92</v>
      </c>
      <c r="C9" s="16">
        <v>81</v>
      </c>
      <c r="N9" s="16" t="s">
        <v>97</v>
      </c>
      <c r="O9" s="16" t="s">
        <v>82</v>
      </c>
      <c r="P9" s="16">
        <v>81</v>
      </c>
    </row>
    <row r="11" spans="1:19" s="18" customFormat="1"/>
    <row r="12" spans="1:19" s="18" customFormat="1"/>
    <row r="13" spans="1:19" s="18" customFormat="1"/>
    <row r="14" spans="1:19" s="18" customFormat="1"/>
    <row r="15" spans="1:19" s="18" customFormat="1"/>
    <row r="16" spans="1:19" s="18" customFormat="1"/>
    <row r="17" s="18" customFormat="1"/>
    <row r="18" s="18" customFormat="1"/>
    <row r="19" s="18" customFormat="1"/>
    <row r="20" s="18" customFormat="1"/>
    <row r="21" s="18" customFormat="1"/>
    <row r="22" s="18" customFormat="1"/>
    <row r="23" s="18" customFormat="1"/>
    <row r="24" s="18" customFormat="1"/>
    <row r="25" s="18" customFormat="1"/>
    <row r="26" s="18" customFormat="1"/>
    <row r="27" s="18" customFormat="1"/>
    <row r="28" s="18" customFormat="1"/>
    <row r="29" s="18" customFormat="1"/>
    <row r="30" s="18" customFormat="1"/>
    <row r="31" s="18" customFormat="1"/>
    <row r="32" s="18" customFormat="1"/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  <row r="42" s="18" customFormat="1"/>
    <row r="43" s="18" customFormat="1"/>
    <row r="44" s="18" customFormat="1"/>
    <row r="45" s="18" customFormat="1"/>
    <row r="46" s="18" customFormat="1"/>
    <row r="47" s="18" customFormat="1"/>
    <row r="48" s="18" customFormat="1"/>
    <row r="49" s="18" customFormat="1"/>
    <row r="50" s="18" customFormat="1"/>
    <row r="51" s="18" customFormat="1"/>
    <row r="52" s="18" customFormat="1"/>
    <row r="53" s="18" customFormat="1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N1" sqref="N1:R9"/>
    </sheetView>
  </sheetViews>
  <sheetFormatPr defaultColWidth="9" defaultRowHeight="16.5"/>
  <cols>
    <col min="1" max="1" width="6" style="21" bestFit="1" customWidth="1"/>
    <col min="2" max="2" width="7.25" style="21" customWidth="1"/>
    <col min="3" max="3" width="6.5" style="21" bestFit="1" customWidth="1"/>
    <col min="4" max="4" width="3" style="21" customWidth="1"/>
    <col min="5" max="5" width="8" style="21" customWidth="1"/>
    <col min="6" max="6" width="7.5" style="21" bestFit="1" customWidth="1"/>
    <col min="7" max="7" width="6.875" style="21" customWidth="1"/>
    <col min="8" max="9" width="9" style="21"/>
    <col min="10" max="10" width="9.625" style="21" customWidth="1"/>
    <col min="11" max="16384" width="9" style="21"/>
  </cols>
  <sheetData>
    <row r="1" spans="1:18">
      <c r="A1" s="19" t="s">
        <v>58</v>
      </c>
      <c r="B1" s="19" t="s">
        <v>51</v>
      </c>
      <c r="C1" s="20" t="s">
        <v>107</v>
      </c>
      <c r="F1" s="22"/>
      <c r="N1" s="19" t="s">
        <v>58</v>
      </c>
      <c r="O1" s="19" t="s">
        <v>51</v>
      </c>
      <c r="P1" s="20" t="s">
        <v>107</v>
      </c>
    </row>
    <row r="2" spans="1:18">
      <c r="A2" s="21" t="s">
        <v>108</v>
      </c>
      <c r="B2" s="21" t="s">
        <v>109</v>
      </c>
      <c r="C2" s="21">
        <v>12500</v>
      </c>
      <c r="E2" s="21" t="s">
        <v>110</v>
      </c>
      <c r="N2" s="21" t="s">
        <v>108</v>
      </c>
      <c r="O2" s="21" t="s">
        <v>109</v>
      </c>
      <c r="P2" s="21">
        <v>12500</v>
      </c>
      <c r="R2" s="21" t="s">
        <v>110</v>
      </c>
    </row>
    <row r="3" spans="1:18">
      <c r="A3" s="21" t="s">
        <v>111</v>
      </c>
      <c r="B3" s="21" t="s">
        <v>46</v>
      </c>
      <c r="C3" s="21">
        <v>36200</v>
      </c>
      <c r="E3" s="21">
        <f>SUMIF(A2:A9,"門市",C2:C9)</f>
        <v>104600</v>
      </c>
      <c r="F3" s="21" t="s">
        <v>141</v>
      </c>
      <c r="N3" s="21" t="s">
        <v>111</v>
      </c>
      <c r="O3" s="21" t="s">
        <v>46</v>
      </c>
      <c r="P3" s="21">
        <v>36200</v>
      </c>
    </row>
    <row r="4" spans="1:18">
      <c r="A4" s="21" t="s">
        <v>112</v>
      </c>
      <c r="B4" s="21" t="s">
        <v>47</v>
      </c>
      <c r="C4" s="21">
        <v>18700</v>
      </c>
      <c r="E4" s="21" t="s">
        <v>113</v>
      </c>
      <c r="N4" s="21" t="s">
        <v>108</v>
      </c>
      <c r="O4" s="21" t="s">
        <v>47</v>
      </c>
      <c r="P4" s="21">
        <v>18700</v>
      </c>
      <c r="R4" s="21" t="s">
        <v>113</v>
      </c>
    </row>
    <row r="5" spans="1:18">
      <c r="A5" s="21" t="s">
        <v>114</v>
      </c>
      <c r="B5" s="21" t="s">
        <v>48</v>
      </c>
      <c r="C5" s="21">
        <v>40800</v>
      </c>
      <c r="E5" s="21">
        <f>SUMIF(A2:A9,"業務",C2:C98)</f>
        <v>142850</v>
      </c>
      <c r="F5" s="21" t="s">
        <v>142</v>
      </c>
      <c r="N5" s="21" t="s">
        <v>108</v>
      </c>
      <c r="O5" s="21" t="s">
        <v>48</v>
      </c>
      <c r="P5" s="21">
        <v>40800</v>
      </c>
    </row>
    <row r="6" spans="1:18">
      <c r="A6" s="21" t="s">
        <v>115</v>
      </c>
      <c r="B6" s="21" t="s">
        <v>49</v>
      </c>
      <c r="C6" s="21">
        <v>51650</v>
      </c>
      <c r="E6" s="21" t="s">
        <v>116</v>
      </c>
      <c r="N6" s="21" t="s">
        <v>111</v>
      </c>
      <c r="O6" s="21" t="s">
        <v>49</v>
      </c>
      <c r="P6" s="21">
        <v>51650</v>
      </c>
      <c r="R6" s="21" t="s">
        <v>116</v>
      </c>
    </row>
    <row r="7" spans="1:18">
      <c r="A7" s="21" t="s">
        <v>117</v>
      </c>
      <c r="B7" s="21" t="s">
        <v>50</v>
      </c>
      <c r="C7" s="21">
        <v>32500</v>
      </c>
      <c r="E7" s="21">
        <f>SUMIF(C2:C9,"&gt;=30000")</f>
        <v>193750</v>
      </c>
      <c r="F7" s="21" t="s">
        <v>143</v>
      </c>
      <c r="N7" s="21" t="s">
        <v>111</v>
      </c>
      <c r="O7" s="21" t="s">
        <v>50</v>
      </c>
      <c r="P7" s="21">
        <v>32500</v>
      </c>
    </row>
    <row r="8" spans="1:18">
      <c r="A8" s="21" t="s">
        <v>118</v>
      </c>
      <c r="B8" s="21" t="s">
        <v>119</v>
      </c>
      <c r="C8" s="21">
        <v>22500</v>
      </c>
      <c r="E8" s="21" t="s">
        <v>120</v>
      </c>
      <c r="N8" s="21" t="s">
        <v>118</v>
      </c>
      <c r="O8" s="21" t="s">
        <v>119</v>
      </c>
      <c r="P8" s="21">
        <v>22500</v>
      </c>
      <c r="R8" s="21" t="s">
        <v>120</v>
      </c>
    </row>
    <row r="9" spans="1:18">
      <c r="A9" s="21" t="s">
        <v>121</v>
      </c>
      <c r="B9" s="21" t="s">
        <v>122</v>
      </c>
      <c r="C9" s="21">
        <v>32600</v>
      </c>
      <c r="E9" s="21">
        <f>SUMIF(C2:C9,"&lt;30000")</f>
        <v>53700</v>
      </c>
      <c r="F9" s="21" t="s">
        <v>144</v>
      </c>
      <c r="N9" s="21" t="s">
        <v>108</v>
      </c>
      <c r="O9" s="21" t="s">
        <v>122</v>
      </c>
      <c r="P9" s="21">
        <v>32600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activeCell="L1" sqref="L1:L1048576"/>
    </sheetView>
  </sheetViews>
  <sheetFormatPr defaultColWidth="9" defaultRowHeight="16.5"/>
  <cols>
    <col min="1" max="1" width="6.25" style="21" bestFit="1" customWidth="1"/>
    <col min="2" max="2" width="8.25" style="21" bestFit="1" customWidth="1"/>
    <col min="3" max="3" width="6.5" style="21" bestFit="1" customWidth="1"/>
    <col min="4" max="4" width="3" style="21" customWidth="1"/>
    <col min="5" max="5" width="8" style="21" customWidth="1"/>
    <col min="6" max="6" width="7.5" style="21" bestFit="1" customWidth="1"/>
    <col min="7" max="7" width="6.875" style="21" customWidth="1"/>
    <col min="8" max="9" width="9" style="21"/>
    <col min="10" max="10" width="9.625" style="21" customWidth="1"/>
    <col min="11" max="16384" width="9" style="21"/>
  </cols>
  <sheetData>
    <row r="1" spans="1:19">
      <c r="A1" s="19" t="s">
        <v>58</v>
      </c>
      <c r="B1" s="19" t="s">
        <v>51</v>
      </c>
      <c r="C1" s="20" t="s">
        <v>107</v>
      </c>
      <c r="F1" s="22" t="s">
        <v>59</v>
      </c>
      <c r="N1" s="19" t="s">
        <v>58</v>
      </c>
      <c r="O1" s="19" t="s">
        <v>51</v>
      </c>
      <c r="P1" s="20" t="s">
        <v>107</v>
      </c>
      <c r="S1" s="22" t="s">
        <v>59</v>
      </c>
    </row>
    <row r="2" spans="1:19">
      <c r="A2" s="21" t="s">
        <v>108</v>
      </c>
      <c r="B2" s="21" t="s">
        <v>109</v>
      </c>
      <c r="C2" s="21">
        <v>12500</v>
      </c>
      <c r="E2" s="21" t="s">
        <v>108</v>
      </c>
      <c r="F2" s="21">
        <f>SUMIF($A$2:$A$9,E2,$C$2:$C$9)</f>
        <v>104600</v>
      </c>
      <c r="G2" s="21" t="s">
        <v>145</v>
      </c>
      <c r="N2" s="21" t="s">
        <v>108</v>
      </c>
      <c r="O2" s="21" t="s">
        <v>109</v>
      </c>
      <c r="P2" s="21">
        <v>12500</v>
      </c>
      <c r="R2" s="21" t="s">
        <v>108</v>
      </c>
    </row>
    <row r="3" spans="1:19">
      <c r="A3" s="21" t="s">
        <v>111</v>
      </c>
      <c r="B3" s="21" t="s">
        <v>46</v>
      </c>
      <c r="C3" s="21">
        <v>36200</v>
      </c>
      <c r="E3" s="21" t="s">
        <v>123</v>
      </c>
      <c r="F3" s="21">
        <f>SUMIF($A$2:$A$9,E3,$C$2:$C$9)</f>
        <v>142850</v>
      </c>
      <c r="G3" s="21" t="s">
        <v>146</v>
      </c>
      <c r="N3" s="21" t="s">
        <v>111</v>
      </c>
      <c r="O3" s="21" t="s">
        <v>46</v>
      </c>
      <c r="P3" s="21">
        <v>36200</v>
      </c>
      <c r="R3" s="21" t="s">
        <v>111</v>
      </c>
    </row>
    <row r="4" spans="1:19">
      <c r="A4" s="21" t="s">
        <v>112</v>
      </c>
      <c r="B4" s="21" t="s">
        <v>47</v>
      </c>
      <c r="C4" s="21">
        <v>18700</v>
      </c>
      <c r="N4" s="21" t="s">
        <v>108</v>
      </c>
      <c r="O4" s="21" t="s">
        <v>47</v>
      </c>
      <c r="P4" s="21">
        <v>18700</v>
      </c>
    </row>
    <row r="5" spans="1:19">
      <c r="A5" s="21" t="s">
        <v>114</v>
      </c>
      <c r="B5" s="21" t="s">
        <v>48</v>
      </c>
      <c r="C5" s="21">
        <v>40800</v>
      </c>
      <c r="E5" s="21" t="s">
        <v>124</v>
      </c>
      <c r="F5" s="21">
        <f>SUMIF($C$2:$C$9,E5)</f>
        <v>193750</v>
      </c>
      <c r="G5" s="21" t="s">
        <v>147</v>
      </c>
      <c r="N5" s="21" t="s">
        <v>108</v>
      </c>
      <c r="O5" s="21" t="s">
        <v>48</v>
      </c>
      <c r="P5" s="21">
        <v>40800</v>
      </c>
      <c r="R5" s="21" t="s">
        <v>124</v>
      </c>
    </row>
    <row r="6" spans="1:19">
      <c r="A6" s="21" t="s">
        <v>115</v>
      </c>
      <c r="B6" s="21" t="s">
        <v>49</v>
      </c>
      <c r="C6" s="21">
        <v>51650</v>
      </c>
      <c r="E6" s="21" t="s">
        <v>125</v>
      </c>
      <c r="F6" s="21">
        <f>SUMIF($C$2:$C$9,E6)</f>
        <v>53700</v>
      </c>
      <c r="G6" s="21" t="s">
        <v>148</v>
      </c>
      <c r="N6" s="21" t="s">
        <v>111</v>
      </c>
      <c r="O6" s="21" t="s">
        <v>49</v>
      </c>
      <c r="P6" s="21">
        <v>51650</v>
      </c>
      <c r="R6" s="21" t="s">
        <v>125</v>
      </c>
    </row>
    <row r="7" spans="1:19">
      <c r="A7" s="21" t="s">
        <v>117</v>
      </c>
      <c r="B7" s="21" t="s">
        <v>50</v>
      </c>
      <c r="C7" s="21">
        <v>32500</v>
      </c>
      <c r="N7" s="21" t="s">
        <v>111</v>
      </c>
      <c r="O7" s="21" t="s">
        <v>50</v>
      </c>
      <c r="P7" s="21">
        <v>32500</v>
      </c>
    </row>
    <row r="8" spans="1:19">
      <c r="A8" s="21" t="s">
        <v>118</v>
      </c>
      <c r="B8" s="21" t="s">
        <v>119</v>
      </c>
      <c r="C8" s="21">
        <v>22500</v>
      </c>
      <c r="N8" s="21" t="s">
        <v>118</v>
      </c>
      <c r="O8" s="21" t="s">
        <v>119</v>
      </c>
      <c r="P8" s="21">
        <v>22500</v>
      </c>
    </row>
    <row r="9" spans="1:19">
      <c r="A9" s="21" t="s">
        <v>121</v>
      </c>
      <c r="B9" s="21" t="s">
        <v>122</v>
      </c>
      <c r="C9" s="21">
        <v>32600</v>
      </c>
      <c r="N9" s="21" t="s">
        <v>108</v>
      </c>
      <c r="O9" s="21" t="s">
        <v>122</v>
      </c>
      <c r="P9" s="21">
        <v>32600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T4" sqref="T4"/>
    </sheetView>
  </sheetViews>
  <sheetFormatPr defaultColWidth="9" defaultRowHeight="16.5"/>
  <cols>
    <col min="1" max="1" width="6" style="21" bestFit="1" customWidth="1"/>
    <col min="2" max="2" width="7.5" style="21" bestFit="1" customWidth="1"/>
    <col min="3" max="3" width="6.5" style="21" bestFit="1" customWidth="1"/>
    <col min="4" max="4" width="4.25" style="21" customWidth="1"/>
    <col min="5" max="5" width="5.5" style="21" bestFit="1" customWidth="1"/>
    <col min="6" max="6" width="7.5" style="21" bestFit="1" customWidth="1"/>
    <col min="7" max="7" width="5.5" style="21" bestFit="1" customWidth="1"/>
    <col min="8" max="8" width="6.5" style="21" bestFit="1" customWidth="1"/>
    <col min="9" max="9" width="11.875" style="21" bestFit="1" customWidth="1"/>
    <col min="10" max="17" width="9" style="21"/>
    <col min="18" max="18" width="5.5" style="21" bestFit="1" customWidth="1"/>
    <col min="19" max="16384" width="9" style="21"/>
  </cols>
  <sheetData>
    <row r="1" spans="1:21">
      <c r="A1" s="19" t="s">
        <v>58</v>
      </c>
      <c r="B1" s="19" t="s">
        <v>51</v>
      </c>
      <c r="C1" s="20" t="s">
        <v>107</v>
      </c>
      <c r="F1" s="22" t="s">
        <v>59</v>
      </c>
      <c r="G1" s="22" t="s">
        <v>60</v>
      </c>
      <c r="H1" s="22" t="s">
        <v>61</v>
      </c>
      <c r="N1" s="19" t="s">
        <v>58</v>
      </c>
      <c r="O1" s="19" t="s">
        <v>51</v>
      </c>
      <c r="P1" s="20" t="s">
        <v>107</v>
      </c>
      <c r="S1" s="22" t="s">
        <v>59</v>
      </c>
      <c r="T1" s="22" t="s">
        <v>60</v>
      </c>
      <c r="U1" s="22" t="s">
        <v>61</v>
      </c>
    </row>
    <row r="2" spans="1:21">
      <c r="A2" s="21" t="s">
        <v>108</v>
      </c>
      <c r="B2" s="21" t="s">
        <v>109</v>
      </c>
      <c r="C2" s="21">
        <v>12500</v>
      </c>
      <c r="E2" s="21" t="s">
        <v>108</v>
      </c>
      <c r="F2" s="21">
        <f>SUMIF($A$2:$A$9,E2,$C$2:$C$9)</f>
        <v>104600</v>
      </c>
      <c r="G2" s="21">
        <f>COUNTIF($A$2:$A$9,E2)</f>
        <v>4</v>
      </c>
      <c r="H2" s="21">
        <f>AVERAGEIF(A2:A9,E2,C2:C9)</f>
        <v>26150</v>
      </c>
      <c r="I2" s="21" t="s">
        <v>156</v>
      </c>
      <c r="N2" s="21" t="s">
        <v>108</v>
      </c>
      <c r="O2" s="21" t="s">
        <v>109</v>
      </c>
      <c r="P2" s="21">
        <v>12500</v>
      </c>
      <c r="R2" s="21" t="s">
        <v>108</v>
      </c>
    </row>
    <row r="3" spans="1:21">
      <c r="A3" s="21" t="s">
        <v>111</v>
      </c>
      <c r="B3" s="21" t="s">
        <v>46</v>
      </c>
      <c r="C3" s="21">
        <v>36200</v>
      </c>
      <c r="E3" s="21" t="s">
        <v>123</v>
      </c>
      <c r="F3" s="21">
        <f>SUMIF($A$2:$A$9,E3,$C$2:$C$9)</f>
        <v>142850</v>
      </c>
      <c r="G3" s="21">
        <f>COUNTIF($A$2:$A$9,E3)</f>
        <v>4</v>
      </c>
      <c r="H3" s="28">
        <f>AVERAGEIF(A2:A9,E3,C2:C9)</f>
        <v>35712.5</v>
      </c>
      <c r="I3" s="21" t="s">
        <v>157</v>
      </c>
      <c r="N3" s="21" t="s">
        <v>111</v>
      </c>
      <c r="O3" s="21" t="s">
        <v>46</v>
      </c>
      <c r="P3" s="21">
        <v>36200</v>
      </c>
      <c r="R3" s="21" t="s">
        <v>111</v>
      </c>
    </row>
    <row r="4" spans="1:21">
      <c r="A4" s="21" t="s">
        <v>112</v>
      </c>
      <c r="B4" s="21" t="s">
        <v>47</v>
      </c>
      <c r="C4" s="21">
        <v>18700</v>
      </c>
      <c r="N4" s="21" t="s">
        <v>108</v>
      </c>
      <c r="O4" s="21" t="s">
        <v>47</v>
      </c>
      <c r="P4" s="21">
        <v>18700</v>
      </c>
    </row>
    <row r="5" spans="1:21">
      <c r="A5" s="21" t="s">
        <v>114</v>
      </c>
      <c r="B5" s="21" t="s">
        <v>48</v>
      </c>
      <c r="C5" s="21">
        <v>40800</v>
      </c>
      <c r="N5" s="21" t="s">
        <v>108</v>
      </c>
      <c r="O5" s="21" t="s">
        <v>48</v>
      </c>
      <c r="P5" s="21">
        <v>40800</v>
      </c>
    </row>
    <row r="6" spans="1:21">
      <c r="A6" s="21" t="s">
        <v>115</v>
      </c>
      <c r="B6" s="21" t="s">
        <v>49</v>
      </c>
      <c r="C6" s="21">
        <v>51650</v>
      </c>
      <c r="N6" s="21" t="s">
        <v>111</v>
      </c>
      <c r="O6" s="21" t="s">
        <v>49</v>
      </c>
      <c r="P6" s="21">
        <v>51650</v>
      </c>
    </row>
    <row r="7" spans="1:21">
      <c r="A7" s="21" t="s">
        <v>117</v>
      </c>
      <c r="B7" s="21" t="s">
        <v>50</v>
      </c>
      <c r="C7" s="21">
        <v>32500</v>
      </c>
      <c r="N7" s="21" t="s">
        <v>111</v>
      </c>
      <c r="O7" s="21" t="s">
        <v>50</v>
      </c>
      <c r="P7" s="21">
        <v>32500</v>
      </c>
    </row>
    <row r="8" spans="1:21">
      <c r="A8" s="21" t="s">
        <v>118</v>
      </c>
      <c r="B8" s="21" t="s">
        <v>119</v>
      </c>
      <c r="C8" s="21">
        <v>22500</v>
      </c>
      <c r="N8" s="21" t="s">
        <v>118</v>
      </c>
      <c r="O8" s="21" t="s">
        <v>119</v>
      </c>
      <c r="P8" s="21">
        <v>22500</v>
      </c>
    </row>
    <row r="9" spans="1:21">
      <c r="A9" s="21" t="s">
        <v>121</v>
      </c>
      <c r="B9" s="21" t="s">
        <v>122</v>
      </c>
      <c r="C9" s="21">
        <v>32600</v>
      </c>
      <c r="N9" s="21" t="s">
        <v>108</v>
      </c>
      <c r="O9" s="21" t="s">
        <v>122</v>
      </c>
      <c r="P9" s="21">
        <v>32600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workbookViewId="0">
      <pane ySplit="1" topLeftCell="A12" activePane="bottomLeft" state="frozen"/>
      <selection pane="bottomLeft" activeCell="D15" sqref="D15"/>
    </sheetView>
  </sheetViews>
  <sheetFormatPr defaultColWidth="9" defaultRowHeight="16.5"/>
  <cols>
    <col min="1" max="1" width="6" style="9" bestFit="1" customWidth="1"/>
    <col min="2" max="2" width="8.125" style="9" bestFit="1" customWidth="1"/>
    <col min="3" max="3" width="9.5" style="9" bestFit="1" customWidth="1"/>
    <col min="4" max="4" width="8.125" style="9" customWidth="1"/>
    <col min="5" max="5" width="6" style="9" bestFit="1" customWidth="1"/>
    <col min="6" max="6" width="8.5" style="9" customWidth="1"/>
    <col min="7" max="9" width="6" style="9" bestFit="1" customWidth="1"/>
    <col min="10" max="10" width="8.875" style="9" customWidth="1"/>
    <col min="11" max="16384" width="9" style="9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7" t="s">
        <v>132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  <c r="B15" s="1"/>
      <c r="C15" s="9" t="s">
        <v>62</v>
      </c>
      <c r="D15" s="24">
        <f>DCOUNTA($A$1:$J$13,1,$A$15:$A$16)</f>
        <v>2</v>
      </c>
      <c r="E15" s="23" t="s">
        <v>149</v>
      </c>
    </row>
    <row r="16" spans="1:10">
      <c r="A16" s="5" t="s">
        <v>43</v>
      </c>
      <c r="C16" s="9" t="s">
        <v>126</v>
      </c>
      <c r="D16" s="24">
        <f ca="1">DMAX($A$1:$J$13,"薪資",$A$15:$A$16)</f>
        <v>56850</v>
      </c>
      <c r="E16" s="23" t="s">
        <v>150</v>
      </c>
    </row>
    <row r="17" spans="1:5">
      <c r="C17" s="9" t="s">
        <v>127</v>
      </c>
      <c r="D17" s="24">
        <f ca="1">DMIN($A$1:$J$13,10,$A$15:$A$16)</f>
        <v>41950</v>
      </c>
      <c r="E17" s="23" t="s">
        <v>151</v>
      </c>
    </row>
    <row r="18" spans="1:5">
      <c r="C18" s="9" t="s">
        <v>128</v>
      </c>
      <c r="D18" s="24">
        <f ca="1">DAVERAGE($A$1:$J$13,J1,$A$15:$A$16)</f>
        <v>49400</v>
      </c>
      <c r="E18" s="26" t="s">
        <v>152</v>
      </c>
    </row>
    <row r="19" spans="1:5">
      <c r="A19" s="1"/>
      <c r="B19" s="1"/>
      <c r="C19" s="9" t="s">
        <v>129</v>
      </c>
      <c r="D19" s="24">
        <f ca="1">DMAX($A$1:$J$13,"年齡",$A$15:$A$16)</f>
        <v>39</v>
      </c>
      <c r="E19" s="23" t="s">
        <v>153</v>
      </c>
    </row>
    <row r="20" spans="1:5">
      <c r="C20" s="9" t="s">
        <v>130</v>
      </c>
      <c r="D20" s="24">
        <f ca="1">DMIN($A$1:$J$13,9,$A$15:$A$16)</f>
        <v>37</v>
      </c>
      <c r="E20" s="23" t="s">
        <v>154</v>
      </c>
    </row>
    <row r="21" spans="1:5">
      <c r="C21" s="9" t="s">
        <v>131</v>
      </c>
      <c r="D21" s="25">
        <f ca="1">DAVERAGE($A$1:$J$13,I1,$A$15:$A$16)</f>
        <v>38</v>
      </c>
      <c r="E21" s="26" t="s">
        <v>155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21"/>
  <sheetViews>
    <sheetView workbookViewId="0">
      <pane ySplit="1" topLeftCell="A2" activePane="bottomLeft" state="frozen"/>
      <selection pane="bottomLeft" activeCell="D3" sqref="D3"/>
    </sheetView>
  </sheetViews>
  <sheetFormatPr defaultColWidth="9" defaultRowHeight="16.5"/>
  <cols>
    <col min="1" max="1" width="6" style="9" bestFit="1" customWidth="1"/>
    <col min="2" max="2" width="8.125" style="9" bestFit="1" customWidth="1"/>
    <col min="3" max="3" width="9.5" style="9" bestFit="1" customWidth="1"/>
    <col min="4" max="5" width="6" style="9" bestFit="1" customWidth="1"/>
    <col min="6" max="6" width="8.5" style="9" customWidth="1"/>
    <col min="7" max="9" width="6" style="9" bestFit="1" customWidth="1"/>
    <col min="10" max="10" width="8" style="9" bestFit="1" customWidth="1"/>
    <col min="11" max="16384" width="9" style="9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4" t="s">
        <v>11</v>
      </c>
      <c r="C2" s="4" t="s">
        <v>12</v>
      </c>
      <c r="D2" s="5" t="s">
        <v>13</v>
      </c>
      <c r="E2" s="5" t="s">
        <v>14</v>
      </c>
      <c r="F2" s="6">
        <v>31111</v>
      </c>
      <c r="G2" s="7" t="s">
        <v>15</v>
      </c>
      <c r="H2" s="7">
        <v>4</v>
      </c>
      <c r="I2" s="7">
        <f t="shared" ref="I2:I13" ca="1" si="0">YEAR(TODAY())-YEAR(F2)</f>
        <v>32</v>
      </c>
      <c r="J2" s="8">
        <f t="shared" ref="J2:J13" ca="1" si="1">IF(E2="主任",40000,30000)+H2*5000+I2*50</f>
        <v>61600</v>
      </c>
    </row>
    <row r="3" spans="1:10">
      <c r="A3" s="3" t="s">
        <v>16</v>
      </c>
      <c r="B3" s="4" t="s">
        <v>17</v>
      </c>
      <c r="C3" s="4" t="s">
        <v>12</v>
      </c>
      <c r="D3" s="5" t="s">
        <v>13</v>
      </c>
      <c r="E3" s="5" t="s">
        <v>18</v>
      </c>
      <c r="F3" s="6">
        <v>30654</v>
      </c>
      <c r="G3" s="7" t="s">
        <v>15</v>
      </c>
      <c r="H3" s="7">
        <v>3</v>
      </c>
      <c r="I3" s="7">
        <f t="shared" ca="1" si="0"/>
        <v>34</v>
      </c>
      <c r="J3" s="8">
        <f t="shared" ca="1" si="1"/>
        <v>46700</v>
      </c>
    </row>
    <row r="4" spans="1:10">
      <c r="A4" s="3" t="s">
        <v>19</v>
      </c>
      <c r="B4" s="4" t="s">
        <v>20</v>
      </c>
      <c r="C4" s="4" t="s">
        <v>12</v>
      </c>
      <c r="D4" s="5" t="s">
        <v>13</v>
      </c>
      <c r="E4" s="5" t="s">
        <v>18</v>
      </c>
      <c r="F4" s="6">
        <v>26146</v>
      </c>
      <c r="G4" s="7" t="s">
        <v>15</v>
      </c>
      <c r="H4" s="7">
        <v>4</v>
      </c>
      <c r="I4" s="7">
        <f t="shared" ca="1" si="0"/>
        <v>46</v>
      </c>
      <c r="J4" s="8">
        <f t="shared" ca="1" si="1"/>
        <v>52300</v>
      </c>
    </row>
    <row r="5" spans="1:10">
      <c r="A5" s="3" t="s">
        <v>21</v>
      </c>
      <c r="B5" s="27" t="s">
        <v>132</v>
      </c>
      <c r="C5" s="4" t="s">
        <v>12</v>
      </c>
      <c r="D5" s="5" t="s">
        <v>23</v>
      </c>
      <c r="E5" s="5" t="s">
        <v>14</v>
      </c>
      <c r="F5" s="6">
        <v>26823</v>
      </c>
      <c r="G5" s="7" t="s">
        <v>15</v>
      </c>
      <c r="H5" s="7">
        <v>4</v>
      </c>
      <c r="I5" s="7">
        <f t="shared" ca="1" si="0"/>
        <v>44</v>
      </c>
      <c r="J5" s="8">
        <f t="shared" ca="1" si="1"/>
        <v>62200</v>
      </c>
    </row>
    <row r="6" spans="1:10">
      <c r="A6" s="3" t="s">
        <v>24</v>
      </c>
      <c r="B6" s="4" t="s">
        <v>25</v>
      </c>
      <c r="C6" s="4" t="s">
        <v>26</v>
      </c>
      <c r="D6" s="5" t="s">
        <v>23</v>
      </c>
      <c r="E6" s="5" t="s">
        <v>18</v>
      </c>
      <c r="F6" s="6">
        <v>29927</v>
      </c>
      <c r="G6" s="7" t="s">
        <v>15</v>
      </c>
      <c r="H6" s="7">
        <v>5</v>
      </c>
      <c r="I6" s="7">
        <f t="shared" ca="1" si="0"/>
        <v>36</v>
      </c>
      <c r="J6" s="8">
        <f t="shared" ca="1" si="1"/>
        <v>56800</v>
      </c>
    </row>
    <row r="7" spans="1:10">
      <c r="A7" s="3" t="s">
        <v>27</v>
      </c>
      <c r="B7" s="4" t="s">
        <v>28</v>
      </c>
      <c r="C7" s="4" t="s">
        <v>22</v>
      </c>
      <c r="D7" s="5" t="s">
        <v>23</v>
      </c>
      <c r="E7" s="5" t="s">
        <v>18</v>
      </c>
      <c r="F7" s="6">
        <v>32279</v>
      </c>
      <c r="G7" s="7" t="s">
        <v>29</v>
      </c>
      <c r="H7" s="7">
        <v>4</v>
      </c>
      <c r="I7" s="7">
        <f t="shared" ca="1" si="0"/>
        <v>29</v>
      </c>
      <c r="J7" s="8">
        <f t="shared" ca="1" si="1"/>
        <v>51450</v>
      </c>
    </row>
    <row r="8" spans="1:10">
      <c r="A8" s="3" t="s">
        <v>30</v>
      </c>
      <c r="B8" s="4" t="s">
        <v>31</v>
      </c>
      <c r="C8" s="4" t="s">
        <v>22</v>
      </c>
      <c r="D8" s="5" t="s">
        <v>23</v>
      </c>
      <c r="E8" s="5" t="s">
        <v>18</v>
      </c>
      <c r="F8" s="6">
        <v>30441</v>
      </c>
      <c r="G8" s="7" t="s">
        <v>29</v>
      </c>
      <c r="H8" s="7">
        <v>3</v>
      </c>
      <c r="I8" s="7">
        <f t="shared" ca="1" si="0"/>
        <v>34</v>
      </c>
      <c r="J8" s="8">
        <f t="shared" ca="1" si="1"/>
        <v>46700</v>
      </c>
    </row>
    <row r="9" spans="1:10">
      <c r="A9" s="3" t="s">
        <v>32</v>
      </c>
      <c r="B9" s="4" t="s">
        <v>33</v>
      </c>
      <c r="C9" s="4" t="s">
        <v>34</v>
      </c>
      <c r="D9" s="5" t="s">
        <v>35</v>
      </c>
      <c r="E9" s="5" t="s">
        <v>18</v>
      </c>
      <c r="F9" s="6">
        <v>32024</v>
      </c>
      <c r="G9" s="7" t="s">
        <v>29</v>
      </c>
      <c r="H9" s="7">
        <v>4</v>
      </c>
      <c r="I9" s="7">
        <f t="shared" ca="1" si="0"/>
        <v>30</v>
      </c>
      <c r="J9" s="8">
        <f t="shared" ca="1" si="1"/>
        <v>51500</v>
      </c>
    </row>
    <row r="10" spans="1:10">
      <c r="A10" s="3" t="s">
        <v>36</v>
      </c>
      <c r="B10" s="4" t="s">
        <v>37</v>
      </c>
      <c r="C10" s="4" t="s">
        <v>26</v>
      </c>
      <c r="D10" s="5" t="s">
        <v>35</v>
      </c>
      <c r="E10" s="5" t="s">
        <v>38</v>
      </c>
      <c r="F10" s="6">
        <v>29533</v>
      </c>
      <c r="G10" s="7" t="s">
        <v>15</v>
      </c>
      <c r="H10" s="7">
        <v>4</v>
      </c>
      <c r="I10" s="7">
        <f t="shared" ca="1" si="0"/>
        <v>37</v>
      </c>
      <c r="J10" s="8">
        <f t="shared" ca="1" si="1"/>
        <v>51850</v>
      </c>
    </row>
    <row r="11" spans="1:10">
      <c r="A11" s="3" t="s">
        <v>39</v>
      </c>
      <c r="B11" s="4" t="s">
        <v>40</v>
      </c>
      <c r="C11" s="4" t="s">
        <v>22</v>
      </c>
      <c r="D11" s="5" t="s">
        <v>23</v>
      </c>
      <c r="E11" s="5" t="s">
        <v>18</v>
      </c>
      <c r="F11" s="6">
        <v>32490</v>
      </c>
      <c r="G11" s="7" t="s">
        <v>29</v>
      </c>
      <c r="H11" s="7">
        <v>4</v>
      </c>
      <c r="I11" s="7">
        <f t="shared" ca="1" si="0"/>
        <v>29</v>
      </c>
      <c r="J11" s="8">
        <f t="shared" ca="1" si="1"/>
        <v>51450</v>
      </c>
    </row>
    <row r="12" spans="1:10">
      <c r="A12" s="3" t="s">
        <v>41</v>
      </c>
      <c r="B12" s="4" t="s">
        <v>42</v>
      </c>
      <c r="C12" s="4" t="s">
        <v>12</v>
      </c>
      <c r="D12" s="5" t="s">
        <v>43</v>
      </c>
      <c r="E12" s="5" t="s">
        <v>14</v>
      </c>
      <c r="F12" s="6">
        <v>29461</v>
      </c>
      <c r="G12" s="7" t="s">
        <v>15</v>
      </c>
      <c r="H12" s="7">
        <v>3</v>
      </c>
      <c r="I12" s="7">
        <f t="shared" ca="1" si="0"/>
        <v>37</v>
      </c>
      <c r="J12" s="8">
        <f t="shared" ca="1" si="1"/>
        <v>56850</v>
      </c>
    </row>
    <row r="13" spans="1:10">
      <c r="A13" s="3" t="s">
        <v>44</v>
      </c>
      <c r="B13" s="4" t="s">
        <v>45</v>
      </c>
      <c r="C13" s="4" t="s">
        <v>12</v>
      </c>
      <c r="D13" s="5" t="s">
        <v>43</v>
      </c>
      <c r="E13" s="5" t="s">
        <v>18</v>
      </c>
      <c r="F13" s="6">
        <v>28732</v>
      </c>
      <c r="G13" s="7" t="s">
        <v>29</v>
      </c>
      <c r="H13" s="7">
        <v>2</v>
      </c>
      <c r="I13" s="7">
        <f t="shared" ca="1" si="0"/>
        <v>39</v>
      </c>
      <c r="J13" s="8">
        <f t="shared" ca="1" si="1"/>
        <v>41950</v>
      </c>
    </row>
    <row r="15" spans="1:10">
      <c r="A15" s="1" t="s">
        <v>3</v>
      </c>
      <c r="B15" s="1"/>
      <c r="C15" s="9" t="s">
        <v>62</v>
      </c>
      <c r="D15" s="24"/>
    </row>
    <row r="16" spans="1:10">
      <c r="A16" s="23" t="s">
        <v>23</v>
      </c>
      <c r="C16" s="9" t="s">
        <v>126</v>
      </c>
      <c r="D16" s="24"/>
    </row>
    <row r="17" spans="1:4">
      <c r="C17" s="9" t="s">
        <v>127</v>
      </c>
      <c r="D17" s="24"/>
    </row>
    <row r="18" spans="1:4">
      <c r="C18" s="9" t="s">
        <v>128</v>
      </c>
    </row>
    <row r="19" spans="1:4">
      <c r="A19" s="1"/>
      <c r="B19" s="1"/>
      <c r="C19" s="9" t="s">
        <v>129</v>
      </c>
      <c r="D19" s="24"/>
    </row>
    <row r="20" spans="1:4">
      <c r="C20" s="9" t="s">
        <v>130</v>
      </c>
      <c r="D20" s="24"/>
    </row>
    <row r="21" spans="1:4">
      <c r="C21" s="9" t="s">
        <v>131</v>
      </c>
      <c r="D21" s="2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資料庫</vt:lpstr>
      <vt:lpstr>一般統計函數</vt:lpstr>
      <vt:lpstr>COUNTIF函數</vt:lpstr>
      <vt:lpstr>COUNTIF函數2</vt:lpstr>
      <vt:lpstr>分組加總1</vt:lpstr>
      <vt:lpstr>分組加總2</vt:lpstr>
      <vt:lpstr>分組均數</vt:lpstr>
      <vt:lpstr>資料庫函數</vt:lpstr>
      <vt:lpstr>資料庫函數-練習</vt:lpstr>
      <vt:lpstr>資料驗證</vt:lpstr>
      <vt:lpstr>資料驗證-日期</vt:lpstr>
      <vt:lpstr>資料驗證-清單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Saying</dc:creator>
  <cp:lastModifiedBy>SL</cp:lastModifiedBy>
  <dcterms:created xsi:type="dcterms:W3CDTF">2007-02-27T18:02:29Z</dcterms:created>
  <dcterms:modified xsi:type="dcterms:W3CDTF">2017-10-19T03:30:00Z</dcterms:modified>
</cp:coreProperties>
</file>