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urse2\excel2016\"/>
    </mc:Choice>
  </mc:AlternateContent>
  <bookViews>
    <workbookView xWindow="120" yWindow="90" windowWidth="12510" windowHeight="5715" tabRatio="899"/>
  </bookViews>
  <sheets>
    <sheet name="資料庫" sheetId="100" r:id="rId1"/>
    <sheet name="進階篩選-單欄" sheetId="29" r:id="rId2"/>
    <sheet name="進階篩選-單欄-練習" sheetId="30" r:id="rId3"/>
    <sheet name="進階篩選-比較式" sheetId="31" r:id="rId4"/>
    <sheet name="進階篩選-比較式-練習" sheetId="32" r:id="rId5"/>
    <sheet name="進階篩選-日期" sheetId="33" r:id="rId6"/>
    <sheet name="進階篩選-日期-練習" sheetId="34" r:id="rId7"/>
    <sheet name="進階篩選-且" sheetId="35" r:id="rId8"/>
    <sheet name="進階篩選-且-練習" sheetId="36" r:id="rId9"/>
    <sheet name="進階篩選-同列兩個相同欄名" sheetId="37" r:id="rId10"/>
    <sheet name="進階篩選-同列兩個相同欄名-練習" sheetId="38" r:id="rId11"/>
    <sheet name="進階篩選-或" sheetId="39" r:id="rId12"/>
    <sheet name="進階篩選-或-練習" sheetId="40" r:id="rId13"/>
    <sheet name="進階篩選-多列多欄" sheetId="41" r:id="rId14"/>
    <sheet name="進階篩選-多列多欄-練習" sheetId="42" r:id="rId15"/>
    <sheet name="進階篩選-以位址組成比較式" sheetId="43" r:id="rId16"/>
    <sheet name="進階篩選-以位址組成比較式-練習" sheetId="44" r:id="rId17"/>
    <sheet name="進階篩選-使用範圍名稱" sheetId="45" r:id="rId18"/>
    <sheet name="進階篩選-使用範圍名稱-練習" sheetId="46" r:id="rId19"/>
    <sheet name="進階篩選-AND" sheetId="47" r:id="rId20"/>
    <sheet name="進階篩選-AND-練習" sheetId="48" r:id="rId21"/>
    <sheet name="進階篩選-OR" sheetId="49" r:id="rId22"/>
    <sheet name="進階篩選-OR-練習" sheetId="50" r:id="rId23"/>
    <sheet name="進階篩選-YEAR" sheetId="51" r:id="rId24"/>
    <sheet name="進階篩選-YEAR-練習" sheetId="52" r:id="rId25"/>
    <sheet name="進階篩選-MONTH" sheetId="53" r:id="rId26"/>
    <sheet name="進階篩選-MONTH-練習" sheetId="54" r:id="rId27"/>
    <sheet name="進階篩選-依月份" sheetId="55" r:id="rId28"/>
    <sheet name="進階篩選-依月份-練習" sheetId="56" r:id="rId29"/>
    <sheet name="進階篩選-依月份區間" sheetId="97" r:id="rId30"/>
    <sheet name="進階篩選-依月份區間-練習" sheetId="98" r:id="rId31"/>
    <sheet name="進階篩選-滿10年" sheetId="57" r:id="rId32"/>
    <sheet name="進階篩選-滿10年-練習" sheetId="58" r:id="rId33"/>
    <sheet name="進階篩選-輸出全部欄位" sheetId="59" r:id="rId34"/>
    <sheet name="進階篩選-輸出全部欄位-練習" sheetId="60" r:id="rId35"/>
    <sheet name="進階篩選-輸出部份欄位" sheetId="61" r:id="rId36"/>
    <sheet name="進階篩選-輸出部份欄位-練習" sheetId="62" r:id="rId37"/>
    <sheet name="進階篩選-不重複" sheetId="63" r:id="rId38"/>
    <sheet name="進階篩選-不重複-練習" sheetId="64" r:id="rId39"/>
    <sheet name="移除重複記錄" sheetId="95" r:id="rId40"/>
    <sheet name="移除重複記錄-練習" sheetId="96" r:id="rId41"/>
  </sheets>
  <definedNames>
    <definedName name="_xlnm._FilterDatabase" localSheetId="39" hidden="1">移除重複記錄!$A$1:$I$7</definedName>
    <definedName name="_xlnm._FilterDatabase" localSheetId="40" hidden="1">'移除重複記錄-練習'!$A$1:$I$7</definedName>
    <definedName name="_xlnm._FilterDatabase" localSheetId="19" hidden="1">'進階篩選-AND'!$A$1:$K$13</definedName>
    <definedName name="_xlnm._FilterDatabase" localSheetId="20" hidden="1">'進階篩選-AND-練習'!$A$1:$K$13</definedName>
    <definedName name="_xlnm._FilterDatabase" localSheetId="25" hidden="1">'進階篩選-MONTH'!$A$1:$K$13</definedName>
    <definedName name="_xlnm._FilterDatabase" localSheetId="26" hidden="1">'進階篩選-MONTH-練習'!$A$1:$K$13</definedName>
    <definedName name="_xlnm._FilterDatabase" localSheetId="21" hidden="1">'進階篩選-OR'!$A$1:$K$13</definedName>
    <definedName name="_xlnm._FilterDatabase" localSheetId="22" hidden="1">'進階篩選-OR-練習'!$A$1:$K$13</definedName>
    <definedName name="_xlnm._FilterDatabase" localSheetId="23" hidden="1">'進階篩選-YEAR'!$A$1:$K$13</definedName>
    <definedName name="_xlnm._FilterDatabase" localSheetId="24" hidden="1">'進階篩選-YEAR-練習'!$A$1:$K$13</definedName>
    <definedName name="_xlnm._FilterDatabase" localSheetId="37" hidden="1">'進階篩選-不重複'!$A$1:$I$7</definedName>
    <definedName name="_xlnm._FilterDatabase" localSheetId="5" hidden="1">'進階篩選-日期'!$A$1:$K$13</definedName>
    <definedName name="_xlnm._FilterDatabase" localSheetId="6" hidden="1">'進階篩選-日期-練習'!$A$1:$K$13</definedName>
    <definedName name="_xlnm._FilterDatabase" localSheetId="3" hidden="1">'進階篩選-比較式'!$A$1:$K$13</definedName>
    <definedName name="_xlnm._FilterDatabase" localSheetId="4" hidden="1">'進階篩選-比較式-練習'!$A$1:$K$13</definedName>
    <definedName name="_xlnm._FilterDatabase" localSheetId="7" hidden="1">'進階篩選-且'!$A$1:$K$13</definedName>
    <definedName name="_xlnm._FilterDatabase" localSheetId="8" hidden="1">'進階篩選-且-練習'!$A$1:$K$13</definedName>
    <definedName name="_xlnm._FilterDatabase" localSheetId="15" hidden="1">'進階篩選-以位址組成比較式'!$A$1:$K$13</definedName>
    <definedName name="_xlnm._FilterDatabase" localSheetId="16" hidden="1">'進階篩選-以位址組成比較式-練習'!$A$1:$K$13</definedName>
    <definedName name="_xlnm._FilterDatabase" localSheetId="9" hidden="1">'進階篩選-同列兩個相同欄名'!$A$1:$K$13</definedName>
    <definedName name="_xlnm._FilterDatabase" localSheetId="10" hidden="1">'進階篩選-同列兩個相同欄名-練習'!$A$1:$K$13</definedName>
    <definedName name="_xlnm._FilterDatabase" localSheetId="13" hidden="1">'進階篩選-多列多欄'!$A$1:$K$13</definedName>
    <definedName name="_xlnm._FilterDatabase" localSheetId="14" hidden="1">'進階篩選-多列多欄-練習'!$A$1:$K$13</definedName>
    <definedName name="_xlnm._FilterDatabase" localSheetId="17" hidden="1">'進階篩選-使用範圍名稱'!$A$1:$K$13</definedName>
    <definedName name="_xlnm._FilterDatabase" localSheetId="18" hidden="1">'進階篩選-使用範圍名稱-練習'!$A$1:$K$13</definedName>
    <definedName name="_xlnm._FilterDatabase" localSheetId="27" hidden="1">'進階篩選-依月份'!$A$1:$K$13</definedName>
    <definedName name="_xlnm._FilterDatabase" localSheetId="29" hidden="1">'進階篩選-依月份區間'!$A$1:$K$13</definedName>
    <definedName name="_xlnm._FilterDatabase" localSheetId="30" hidden="1">'進階篩選-依月份區間-練習'!$A$1:$K$13</definedName>
    <definedName name="_xlnm._FilterDatabase" localSheetId="28" hidden="1">'進階篩選-依月份-練習'!$A$1:$K$13</definedName>
    <definedName name="_xlnm._FilterDatabase" localSheetId="11" hidden="1">'進階篩選-或'!$A$1:$K$13</definedName>
    <definedName name="_xlnm._FilterDatabase" localSheetId="12" hidden="1">'進階篩選-或-練習'!$A$1:$K$13</definedName>
    <definedName name="_xlnm._FilterDatabase" localSheetId="1" hidden="1">'進階篩選-單欄'!$A$1:$K$13</definedName>
    <definedName name="_xlnm._FilterDatabase" localSheetId="2" hidden="1">'進階篩選-單欄-練習'!$A$1:$K$13</definedName>
    <definedName name="_xlnm._FilterDatabase" localSheetId="31" hidden="1">'進階篩選-滿10年'!$A$3:$B$9</definedName>
    <definedName name="_xlnm._FilterDatabase" localSheetId="33" hidden="1">'進階篩選-輸出全部欄位'!$A$1:$J$13</definedName>
    <definedName name="_xlnm._FilterDatabase" localSheetId="35" hidden="1">'進階篩選-輸出部份欄位'!$A$1:$J$13</definedName>
  </definedNames>
  <calcPr calcId="162913"/>
</workbook>
</file>

<file path=xl/calcChain.xml><?xml version="1.0" encoding="utf-8"?>
<calcChain xmlns="http://schemas.openxmlformats.org/spreadsheetml/2006/main">
  <c r="A17" i="47" l="1"/>
  <c r="H5" i="95" l="1"/>
  <c r="I5" i="95" s="1"/>
  <c r="H4" i="95"/>
  <c r="I4" i="95" s="1"/>
  <c r="H3" i="95"/>
  <c r="I3" i="95" s="1"/>
  <c r="H2" i="95"/>
  <c r="I2" i="95" s="1"/>
  <c r="A22" i="51" l="1"/>
  <c r="A19" i="51"/>
  <c r="A17" i="29" l="1"/>
  <c r="J13" i="98" l="1"/>
  <c r="K13" i="98" s="1"/>
  <c r="J12" i="98"/>
  <c r="K12" i="98" s="1"/>
  <c r="J11" i="98"/>
  <c r="K11" i="98" s="1"/>
  <c r="J10" i="98"/>
  <c r="K10" i="98" s="1"/>
  <c r="J9" i="98"/>
  <c r="K9" i="98" s="1"/>
  <c r="J8" i="98"/>
  <c r="K8" i="98" s="1"/>
  <c r="J7" i="98"/>
  <c r="K7" i="98" s="1"/>
  <c r="J6" i="98"/>
  <c r="K6" i="98" s="1"/>
  <c r="J5" i="98"/>
  <c r="K5" i="98" s="1"/>
  <c r="J4" i="98"/>
  <c r="K4" i="98" s="1"/>
  <c r="J3" i="98"/>
  <c r="K3" i="98" s="1"/>
  <c r="J2" i="98"/>
  <c r="K2" i="98" s="1"/>
  <c r="A16" i="97"/>
  <c r="J13" i="97"/>
  <c r="K13" i="97" s="1"/>
  <c r="J12" i="97"/>
  <c r="K12" i="97" s="1"/>
  <c r="J11" i="97"/>
  <c r="K11" i="97" s="1"/>
  <c r="J10" i="97"/>
  <c r="K10" i="97" s="1"/>
  <c r="J9" i="97"/>
  <c r="K9" i="97" s="1"/>
  <c r="J8" i="97"/>
  <c r="K8" i="97" s="1"/>
  <c r="J7" i="97"/>
  <c r="K7" i="97" s="1"/>
  <c r="J6" i="97"/>
  <c r="K6" i="97" s="1"/>
  <c r="J5" i="97"/>
  <c r="K5" i="97" s="1"/>
  <c r="J4" i="97"/>
  <c r="K4" i="97" s="1"/>
  <c r="J3" i="97"/>
  <c r="K3" i="97" s="1"/>
  <c r="J2" i="97"/>
  <c r="K2" i="97" s="1"/>
  <c r="H7" i="96" l="1"/>
  <c r="I7" i="96" s="1"/>
  <c r="H6" i="96"/>
  <c r="I6" i="96" s="1"/>
  <c r="H5" i="96"/>
  <c r="I5" i="96" s="1"/>
  <c r="H4" i="96"/>
  <c r="I4" i="96" s="1"/>
  <c r="H3" i="96"/>
  <c r="I3" i="96" s="1"/>
  <c r="H2" i="96"/>
  <c r="I2" i="96" s="1"/>
  <c r="B1" i="57" l="1"/>
  <c r="A17" i="49"/>
  <c r="A12" i="57" l="1"/>
  <c r="B1" i="58"/>
  <c r="I13" i="62"/>
  <c r="J13" i="62" s="1"/>
  <c r="I12" i="62"/>
  <c r="J12" i="62" s="1"/>
  <c r="I11" i="62"/>
  <c r="J11" i="62" s="1"/>
  <c r="I10" i="62"/>
  <c r="J10" i="62" s="1"/>
  <c r="I9" i="62"/>
  <c r="J9" i="62" s="1"/>
  <c r="I8" i="62"/>
  <c r="J8" i="62" s="1"/>
  <c r="I7" i="62"/>
  <c r="J7" i="62" s="1"/>
  <c r="I6" i="62"/>
  <c r="J6" i="62" s="1"/>
  <c r="I5" i="62"/>
  <c r="J5" i="62" s="1"/>
  <c r="I4" i="62"/>
  <c r="J4" i="62" s="1"/>
  <c r="I3" i="62"/>
  <c r="J3" i="62" s="1"/>
  <c r="I2" i="62"/>
  <c r="J2" i="62" s="1"/>
  <c r="I13" i="61"/>
  <c r="J13" i="61" s="1"/>
  <c r="I12" i="61"/>
  <c r="J12" i="61" s="1"/>
  <c r="I11" i="61"/>
  <c r="J11" i="61" s="1"/>
  <c r="I10" i="61"/>
  <c r="J10" i="61" s="1"/>
  <c r="I9" i="61"/>
  <c r="J9" i="61" s="1"/>
  <c r="I8" i="61"/>
  <c r="J8" i="61" s="1"/>
  <c r="I7" i="61"/>
  <c r="J7" i="61" s="1"/>
  <c r="I6" i="61"/>
  <c r="J6" i="61" s="1"/>
  <c r="I5" i="61"/>
  <c r="J5" i="61" s="1"/>
  <c r="I4" i="61"/>
  <c r="J4" i="61" s="1"/>
  <c r="I3" i="61"/>
  <c r="J3" i="61" s="1"/>
  <c r="I2" i="61"/>
  <c r="J2" i="61" s="1"/>
  <c r="I13" i="60"/>
  <c r="J13" i="60" s="1"/>
  <c r="I12" i="60"/>
  <c r="J12" i="60" s="1"/>
  <c r="I11" i="60"/>
  <c r="J11" i="60" s="1"/>
  <c r="I10" i="60"/>
  <c r="J10" i="60" s="1"/>
  <c r="I9" i="60"/>
  <c r="J9" i="60" s="1"/>
  <c r="I8" i="60"/>
  <c r="J8" i="60" s="1"/>
  <c r="I7" i="60"/>
  <c r="J7" i="60" s="1"/>
  <c r="I6" i="60"/>
  <c r="J6" i="60" s="1"/>
  <c r="I5" i="60"/>
  <c r="J5" i="60" s="1"/>
  <c r="I4" i="60"/>
  <c r="J4" i="60" s="1"/>
  <c r="I3" i="60"/>
  <c r="J3" i="60" s="1"/>
  <c r="I2" i="60"/>
  <c r="J2" i="60" s="1"/>
  <c r="I13" i="59"/>
  <c r="J13" i="59" s="1"/>
  <c r="I12" i="59"/>
  <c r="J12" i="59" s="1"/>
  <c r="I11" i="59"/>
  <c r="J11" i="59" s="1"/>
  <c r="I10" i="59"/>
  <c r="J10" i="59" s="1"/>
  <c r="I9" i="59"/>
  <c r="J9" i="59" s="1"/>
  <c r="I8" i="59"/>
  <c r="J8" i="59" s="1"/>
  <c r="I7" i="59"/>
  <c r="J7" i="59" s="1"/>
  <c r="I6" i="59"/>
  <c r="J6" i="59" s="1"/>
  <c r="I5" i="59"/>
  <c r="J5" i="59" s="1"/>
  <c r="I4" i="59"/>
  <c r="J4" i="59" s="1"/>
  <c r="I3" i="59"/>
  <c r="J3" i="59" s="1"/>
  <c r="I2" i="59"/>
  <c r="J2" i="59" s="1"/>
  <c r="J13" i="56"/>
  <c r="K13" i="56" s="1"/>
  <c r="J12" i="56"/>
  <c r="K12" i="56" s="1"/>
  <c r="J11" i="56"/>
  <c r="K11" i="56" s="1"/>
  <c r="J10" i="56"/>
  <c r="K10" i="56" s="1"/>
  <c r="J9" i="56"/>
  <c r="K9" i="56" s="1"/>
  <c r="J8" i="56"/>
  <c r="K8" i="56" s="1"/>
  <c r="J7" i="56"/>
  <c r="K7" i="56" s="1"/>
  <c r="J6" i="56"/>
  <c r="K6" i="56" s="1"/>
  <c r="J5" i="56"/>
  <c r="K5" i="56" s="1"/>
  <c r="J4" i="56"/>
  <c r="K4" i="56" s="1"/>
  <c r="J3" i="56"/>
  <c r="K3" i="56" s="1"/>
  <c r="J2" i="56"/>
  <c r="K2" i="56" s="1"/>
  <c r="J13" i="55"/>
  <c r="K13" i="55" s="1"/>
  <c r="J12" i="55"/>
  <c r="K12" i="55" s="1"/>
  <c r="J11" i="55"/>
  <c r="K11" i="55" s="1"/>
  <c r="J10" i="55"/>
  <c r="K10" i="55" s="1"/>
  <c r="J9" i="55"/>
  <c r="K9" i="55" s="1"/>
  <c r="J8" i="55"/>
  <c r="K8" i="55" s="1"/>
  <c r="J7" i="55"/>
  <c r="K7" i="55" s="1"/>
  <c r="J6" i="55"/>
  <c r="K6" i="55" s="1"/>
  <c r="J5" i="55"/>
  <c r="K5" i="55" s="1"/>
  <c r="J4" i="55"/>
  <c r="K4" i="55" s="1"/>
  <c r="J3" i="55"/>
  <c r="K3" i="55" s="1"/>
  <c r="J2" i="55"/>
  <c r="K2" i="55" s="1"/>
  <c r="J13" i="54"/>
  <c r="K13" i="54" s="1"/>
  <c r="J12" i="54"/>
  <c r="K12" i="54" s="1"/>
  <c r="J11" i="54"/>
  <c r="K11" i="54" s="1"/>
  <c r="J10" i="54"/>
  <c r="K10" i="54" s="1"/>
  <c r="J9" i="54"/>
  <c r="K9" i="54" s="1"/>
  <c r="J8" i="54"/>
  <c r="K8" i="54" s="1"/>
  <c r="J7" i="54"/>
  <c r="K7" i="54" s="1"/>
  <c r="J6" i="54"/>
  <c r="K6" i="54" s="1"/>
  <c r="J5" i="54"/>
  <c r="K5" i="54" s="1"/>
  <c r="J4" i="54"/>
  <c r="K4" i="54" s="1"/>
  <c r="J3" i="54"/>
  <c r="K3" i="54" s="1"/>
  <c r="J2" i="54"/>
  <c r="K2" i="54" s="1"/>
  <c r="J13" i="53"/>
  <c r="K13" i="53" s="1"/>
  <c r="J12" i="53"/>
  <c r="K12" i="53" s="1"/>
  <c r="J11" i="53"/>
  <c r="K11" i="53" s="1"/>
  <c r="J10" i="53"/>
  <c r="K10" i="53" s="1"/>
  <c r="J9" i="53"/>
  <c r="K9" i="53" s="1"/>
  <c r="J8" i="53"/>
  <c r="K8" i="53" s="1"/>
  <c r="J7" i="53"/>
  <c r="K7" i="53" s="1"/>
  <c r="J6" i="53"/>
  <c r="K6" i="53" s="1"/>
  <c r="J5" i="53"/>
  <c r="K5" i="53" s="1"/>
  <c r="J4" i="53"/>
  <c r="K4" i="53" s="1"/>
  <c r="J3" i="53"/>
  <c r="K3" i="53" s="1"/>
  <c r="J2" i="53"/>
  <c r="K2" i="53" s="1"/>
  <c r="J13" i="52"/>
  <c r="K13" i="52" s="1"/>
  <c r="J12" i="52"/>
  <c r="K12" i="52" s="1"/>
  <c r="J11" i="52"/>
  <c r="K11" i="52" s="1"/>
  <c r="J10" i="52"/>
  <c r="K10" i="52" s="1"/>
  <c r="J9" i="52"/>
  <c r="K9" i="52" s="1"/>
  <c r="J8" i="52"/>
  <c r="K8" i="52" s="1"/>
  <c r="J7" i="52"/>
  <c r="K7" i="52" s="1"/>
  <c r="J6" i="52"/>
  <c r="K6" i="52" s="1"/>
  <c r="J5" i="52"/>
  <c r="K5" i="52" s="1"/>
  <c r="J4" i="52"/>
  <c r="K4" i="52" s="1"/>
  <c r="J3" i="52"/>
  <c r="K3" i="52" s="1"/>
  <c r="J2" i="52"/>
  <c r="K2" i="52" s="1"/>
  <c r="J13" i="51"/>
  <c r="K13" i="51" s="1"/>
  <c r="J12" i="51"/>
  <c r="K12" i="51" s="1"/>
  <c r="J11" i="51"/>
  <c r="K11" i="51" s="1"/>
  <c r="J10" i="51"/>
  <c r="K10" i="51" s="1"/>
  <c r="J9" i="51"/>
  <c r="K9" i="51" s="1"/>
  <c r="J8" i="51"/>
  <c r="K8" i="51" s="1"/>
  <c r="J7" i="51"/>
  <c r="K7" i="51" s="1"/>
  <c r="J6" i="51"/>
  <c r="K6" i="51" s="1"/>
  <c r="J5" i="51"/>
  <c r="K5" i="51" s="1"/>
  <c r="J4" i="51"/>
  <c r="K4" i="51" s="1"/>
  <c r="J3" i="51"/>
  <c r="K3" i="51" s="1"/>
  <c r="J2" i="51"/>
  <c r="K2" i="51" s="1"/>
  <c r="J13" i="50"/>
  <c r="K13" i="50" s="1"/>
  <c r="J12" i="50"/>
  <c r="K12" i="50" s="1"/>
  <c r="J11" i="50"/>
  <c r="K11" i="50" s="1"/>
  <c r="J10" i="50"/>
  <c r="K10" i="50" s="1"/>
  <c r="J9" i="50"/>
  <c r="K9" i="50" s="1"/>
  <c r="J8" i="50"/>
  <c r="K8" i="50" s="1"/>
  <c r="J7" i="50"/>
  <c r="K7" i="50" s="1"/>
  <c r="J6" i="50"/>
  <c r="K6" i="50" s="1"/>
  <c r="J5" i="50"/>
  <c r="K5" i="50" s="1"/>
  <c r="J4" i="50"/>
  <c r="K4" i="50" s="1"/>
  <c r="J3" i="50"/>
  <c r="K3" i="50" s="1"/>
  <c r="J2" i="50"/>
  <c r="K2" i="50" s="1"/>
  <c r="J13" i="49"/>
  <c r="K13" i="49" s="1"/>
  <c r="J12" i="49"/>
  <c r="K12" i="49" s="1"/>
  <c r="J11" i="49"/>
  <c r="K11" i="49" s="1"/>
  <c r="J10" i="49"/>
  <c r="K10" i="49" s="1"/>
  <c r="J9" i="49"/>
  <c r="K9" i="49" s="1"/>
  <c r="J8" i="49"/>
  <c r="K8" i="49" s="1"/>
  <c r="J7" i="49"/>
  <c r="K7" i="49" s="1"/>
  <c r="J6" i="49"/>
  <c r="K6" i="49" s="1"/>
  <c r="J5" i="49"/>
  <c r="K5" i="49" s="1"/>
  <c r="J4" i="49"/>
  <c r="K4" i="49" s="1"/>
  <c r="J3" i="49"/>
  <c r="K3" i="49" s="1"/>
  <c r="J2" i="49"/>
  <c r="K2" i="49" s="1"/>
  <c r="J13" i="48"/>
  <c r="K13" i="48" s="1"/>
  <c r="J12" i="48"/>
  <c r="K12" i="48" s="1"/>
  <c r="J11" i="48"/>
  <c r="K11" i="48" s="1"/>
  <c r="J10" i="48"/>
  <c r="K10" i="48" s="1"/>
  <c r="J9" i="48"/>
  <c r="K9" i="48" s="1"/>
  <c r="J8" i="48"/>
  <c r="K8" i="48" s="1"/>
  <c r="J7" i="48"/>
  <c r="K7" i="48" s="1"/>
  <c r="J6" i="48"/>
  <c r="K6" i="48" s="1"/>
  <c r="J5" i="48"/>
  <c r="K5" i="48" s="1"/>
  <c r="J4" i="48"/>
  <c r="K4" i="48" s="1"/>
  <c r="J3" i="48"/>
  <c r="K3" i="48" s="1"/>
  <c r="J2" i="48"/>
  <c r="K2" i="48" s="1"/>
  <c r="J13" i="47"/>
  <c r="K13" i="47" s="1"/>
  <c r="J12" i="47"/>
  <c r="K12" i="47" s="1"/>
  <c r="J11" i="47"/>
  <c r="K11" i="47" s="1"/>
  <c r="J10" i="47"/>
  <c r="K10" i="47" s="1"/>
  <c r="J9" i="47"/>
  <c r="K9" i="47" s="1"/>
  <c r="J8" i="47"/>
  <c r="K8" i="47" s="1"/>
  <c r="J7" i="47"/>
  <c r="K7" i="47" s="1"/>
  <c r="J6" i="47"/>
  <c r="K6" i="47" s="1"/>
  <c r="J5" i="47"/>
  <c r="K5" i="47" s="1"/>
  <c r="J4" i="47"/>
  <c r="K4" i="47" s="1"/>
  <c r="J3" i="47"/>
  <c r="K3" i="47" s="1"/>
  <c r="J2" i="47"/>
  <c r="K2" i="47" s="1"/>
  <c r="J13" i="46"/>
  <c r="K13" i="46" s="1"/>
  <c r="J12" i="46"/>
  <c r="K12" i="46" s="1"/>
  <c r="J11" i="46"/>
  <c r="K11" i="46" s="1"/>
  <c r="J10" i="46"/>
  <c r="K10" i="46" s="1"/>
  <c r="J9" i="46"/>
  <c r="K9" i="46" s="1"/>
  <c r="J8" i="46"/>
  <c r="K8" i="46" s="1"/>
  <c r="J7" i="46"/>
  <c r="K7" i="46" s="1"/>
  <c r="J6" i="46"/>
  <c r="K6" i="46" s="1"/>
  <c r="J5" i="46"/>
  <c r="K5" i="46" s="1"/>
  <c r="J4" i="46"/>
  <c r="K4" i="46" s="1"/>
  <c r="J3" i="46"/>
  <c r="K3" i="46" s="1"/>
  <c r="J2" i="46"/>
  <c r="K2" i="46" s="1"/>
  <c r="J13" i="44"/>
  <c r="K13" i="44" s="1"/>
  <c r="J12" i="44"/>
  <c r="K12" i="44" s="1"/>
  <c r="J11" i="44"/>
  <c r="K11" i="44" s="1"/>
  <c r="J10" i="44"/>
  <c r="K10" i="44" s="1"/>
  <c r="J9" i="44"/>
  <c r="K9" i="44" s="1"/>
  <c r="J8" i="44"/>
  <c r="K8" i="44" s="1"/>
  <c r="J7" i="44"/>
  <c r="K7" i="44" s="1"/>
  <c r="J6" i="44"/>
  <c r="K6" i="44" s="1"/>
  <c r="J5" i="44"/>
  <c r="K5" i="44" s="1"/>
  <c r="J4" i="44"/>
  <c r="K4" i="44" s="1"/>
  <c r="J3" i="44"/>
  <c r="K3" i="44" s="1"/>
  <c r="J2" i="44"/>
  <c r="K2" i="44" s="1"/>
  <c r="J13" i="43"/>
  <c r="K13" i="43" s="1"/>
  <c r="J12" i="43"/>
  <c r="K12" i="43" s="1"/>
  <c r="J11" i="43"/>
  <c r="K11" i="43" s="1"/>
  <c r="J10" i="43"/>
  <c r="K10" i="43" s="1"/>
  <c r="J9" i="43"/>
  <c r="K9" i="43" s="1"/>
  <c r="J8" i="43"/>
  <c r="K8" i="43" s="1"/>
  <c r="J7" i="43"/>
  <c r="K7" i="43" s="1"/>
  <c r="J6" i="43"/>
  <c r="K6" i="43" s="1"/>
  <c r="J5" i="43"/>
  <c r="K5" i="43" s="1"/>
  <c r="J4" i="43"/>
  <c r="K4" i="43" s="1"/>
  <c r="J3" i="43"/>
  <c r="K3" i="43" s="1"/>
  <c r="J2" i="43"/>
  <c r="K2" i="43" s="1"/>
  <c r="A17" i="43" s="1"/>
  <c r="J13" i="42"/>
  <c r="K13" i="42" s="1"/>
  <c r="J12" i="42"/>
  <c r="K12" i="42" s="1"/>
  <c r="J11" i="42"/>
  <c r="K11" i="42" s="1"/>
  <c r="J10" i="42"/>
  <c r="K10" i="42" s="1"/>
  <c r="J9" i="42"/>
  <c r="K9" i="42" s="1"/>
  <c r="J8" i="42"/>
  <c r="K8" i="42" s="1"/>
  <c r="J7" i="42"/>
  <c r="K7" i="42" s="1"/>
  <c r="J6" i="42"/>
  <c r="K6" i="42" s="1"/>
  <c r="J5" i="42"/>
  <c r="K5" i="42" s="1"/>
  <c r="J4" i="42"/>
  <c r="K4" i="42" s="1"/>
  <c r="J3" i="42"/>
  <c r="K3" i="42" s="1"/>
  <c r="J2" i="42"/>
  <c r="K2" i="42" s="1"/>
  <c r="J13" i="41"/>
  <c r="K13" i="41" s="1"/>
  <c r="J12" i="41"/>
  <c r="K12" i="41" s="1"/>
  <c r="J11" i="41"/>
  <c r="K11" i="41" s="1"/>
  <c r="J10" i="41"/>
  <c r="K10" i="41" s="1"/>
  <c r="J9" i="41"/>
  <c r="K9" i="41" s="1"/>
  <c r="J8" i="41"/>
  <c r="K8" i="41" s="1"/>
  <c r="J7" i="41"/>
  <c r="K7" i="41" s="1"/>
  <c r="J6" i="41"/>
  <c r="K6" i="41" s="1"/>
  <c r="J5" i="41"/>
  <c r="K5" i="41" s="1"/>
  <c r="J4" i="41"/>
  <c r="K4" i="41" s="1"/>
  <c r="J3" i="41"/>
  <c r="K3" i="41" s="1"/>
  <c r="J2" i="41"/>
  <c r="K2" i="41" s="1"/>
  <c r="J13" i="40"/>
  <c r="K13" i="40" s="1"/>
  <c r="J12" i="40"/>
  <c r="K12" i="40" s="1"/>
  <c r="J11" i="40"/>
  <c r="K11" i="40" s="1"/>
  <c r="J10" i="40"/>
  <c r="K10" i="40" s="1"/>
  <c r="J9" i="40"/>
  <c r="K9" i="40" s="1"/>
  <c r="J8" i="40"/>
  <c r="K8" i="40" s="1"/>
  <c r="J7" i="40"/>
  <c r="K7" i="40" s="1"/>
  <c r="J6" i="40"/>
  <c r="K6" i="40" s="1"/>
  <c r="J5" i="40"/>
  <c r="K5" i="40" s="1"/>
  <c r="J4" i="40"/>
  <c r="K4" i="40" s="1"/>
  <c r="J3" i="40"/>
  <c r="K3" i="40" s="1"/>
  <c r="J2" i="40"/>
  <c r="K2" i="40" s="1"/>
  <c r="J13" i="39"/>
  <c r="K13" i="39" s="1"/>
  <c r="J12" i="39"/>
  <c r="K12" i="39" s="1"/>
  <c r="J11" i="39"/>
  <c r="K11" i="39" s="1"/>
  <c r="J10" i="39"/>
  <c r="K10" i="39" s="1"/>
  <c r="J9" i="39"/>
  <c r="K9" i="39" s="1"/>
  <c r="J8" i="39"/>
  <c r="K8" i="39" s="1"/>
  <c r="J7" i="39"/>
  <c r="K7" i="39" s="1"/>
  <c r="J6" i="39"/>
  <c r="K6" i="39" s="1"/>
  <c r="J5" i="39"/>
  <c r="K5" i="39" s="1"/>
  <c r="J4" i="39"/>
  <c r="K4" i="39" s="1"/>
  <c r="J3" i="39"/>
  <c r="K3" i="39" s="1"/>
  <c r="J2" i="39"/>
  <c r="K2" i="39" s="1"/>
  <c r="J13" i="38"/>
  <c r="K13" i="38" s="1"/>
  <c r="J12" i="38"/>
  <c r="K12" i="38" s="1"/>
  <c r="J11" i="38"/>
  <c r="K11" i="38" s="1"/>
  <c r="J10" i="38"/>
  <c r="K10" i="38" s="1"/>
  <c r="J9" i="38"/>
  <c r="K9" i="38" s="1"/>
  <c r="J8" i="38"/>
  <c r="K8" i="38" s="1"/>
  <c r="J7" i="38"/>
  <c r="K7" i="38" s="1"/>
  <c r="J6" i="38"/>
  <c r="K6" i="38" s="1"/>
  <c r="J5" i="38"/>
  <c r="K5" i="38" s="1"/>
  <c r="J4" i="38"/>
  <c r="K4" i="38" s="1"/>
  <c r="J3" i="38"/>
  <c r="K3" i="38" s="1"/>
  <c r="J2" i="38"/>
  <c r="K2" i="38" s="1"/>
  <c r="J13" i="37"/>
  <c r="K13" i="37" s="1"/>
  <c r="J12" i="37"/>
  <c r="K12" i="37" s="1"/>
  <c r="J11" i="37"/>
  <c r="K11" i="37" s="1"/>
  <c r="J10" i="37"/>
  <c r="K10" i="37" s="1"/>
  <c r="J9" i="37"/>
  <c r="K9" i="37" s="1"/>
  <c r="J8" i="37"/>
  <c r="K8" i="37" s="1"/>
  <c r="J7" i="37"/>
  <c r="K7" i="37" s="1"/>
  <c r="J6" i="37"/>
  <c r="K6" i="37" s="1"/>
  <c r="J5" i="37"/>
  <c r="K5" i="37" s="1"/>
  <c r="J4" i="37"/>
  <c r="K4" i="37" s="1"/>
  <c r="J3" i="37"/>
  <c r="K3" i="37" s="1"/>
  <c r="J2" i="37"/>
  <c r="K2" i="37" s="1"/>
  <c r="J13" i="36"/>
  <c r="K13" i="36" s="1"/>
  <c r="J12" i="36"/>
  <c r="K12" i="36" s="1"/>
  <c r="J11" i="36"/>
  <c r="K11" i="36" s="1"/>
  <c r="J10" i="36"/>
  <c r="K10" i="36" s="1"/>
  <c r="J9" i="36"/>
  <c r="K9" i="36" s="1"/>
  <c r="J8" i="36"/>
  <c r="K8" i="36" s="1"/>
  <c r="J7" i="36"/>
  <c r="K7" i="36" s="1"/>
  <c r="J6" i="36"/>
  <c r="K6" i="36" s="1"/>
  <c r="J5" i="36"/>
  <c r="K5" i="36" s="1"/>
  <c r="J4" i="36"/>
  <c r="K4" i="36" s="1"/>
  <c r="J3" i="36"/>
  <c r="K3" i="36" s="1"/>
  <c r="J2" i="36"/>
  <c r="K2" i="36" s="1"/>
  <c r="J13" i="35"/>
  <c r="K13" i="35" s="1"/>
  <c r="J12" i="35"/>
  <c r="K12" i="35" s="1"/>
  <c r="J11" i="35"/>
  <c r="K11" i="35" s="1"/>
  <c r="J10" i="35"/>
  <c r="K10" i="35" s="1"/>
  <c r="J9" i="35"/>
  <c r="K9" i="35" s="1"/>
  <c r="J8" i="35"/>
  <c r="K8" i="35" s="1"/>
  <c r="J7" i="35"/>
  <c r="K7" i="35" s="1"/>
  <c r="J6" i="35"/>
  <c r="K6" i="35" s="1"/>
  <c r="J5" i="35"/>
  <c r="K5" i="35" s="1"/>
  <c r="J4" i="35"/>
  <c r="K4" i="35" s="1"/>
  <c r="J3" i="35"/>
  <c r="K3" i="35" s="1"/>
  <c r="J2" i="35"/>
  <c r="K2" i="35" s="1"/>
  <c r="J13" i="34"/>
  <c r="K13" i="34" s="1"/>
  <c r="J12" i="34"/>
  <c r="K12" i="34" s="1"/>
  <c r="J11" i="34"/>
  <c r="K11" i="34" s="1"/>
  <c r="J10" i="34"/>
  <c r="K10" i="34" s="1"/>
  <c r="J9" i="34"/>
  <c r="K9" i="34" s="1"/>
  <c r="J8" i="34"/>
  <c r="K8" i="34" s="1"/>
  <c r="J7" i="34"/>
  <c r="K7" i="34" s="1"/>
  <c r="J6" i="34"/>
  <c r="K6" i="34" s="1"/>
  <c r="J5" i="34"/>
  <c r="K5" i="34" s="1"/>
  <c r="J4" i="34"/>
  <c r="K4" i="34" s="1"/>
  <c r="J3" i="34"/>
  <c r="K3" i="34" s="1"/>
  <c r="J2" i="34"/>
  <c r="K2" i="34" s="1"/>
  <c r="J13" i="33"/>
  <c r="K13" i="33" s="1"/>
  <c r="J12" i="33"/>
  <c r="K12" i="33" s="1"/>
  <c r="J11" i="33"/>
  <c r="K11" i="33" s="1"/>
  <c r="J10" i="33"/>
  <c r="K10" i="33" s="1"/>
  <c r="J9" i="33"/>
  <c r="K9" i="33" s="1"/>
  <c r="J8" i="33"/>
  <c r="K8" i="33" s="1"/>
  <c r="J7" i="33"/>
  <c r="K7" i="33" s="1"/>
  <c r="J6" i="33"/>
  <c r="K6" i="33" s="1"/>
  <c r="J5" i="33"/>
  <c r="K5" i="33" s="1"/>
  <c r="J4" i="33"/>
  <c r="K4" i="33" s="1"/>
  <c r="J3" i="33"/>
  <c r="K3" i="33" s="1"/>
  <c r="J2" i="33"/>
  <c r="K2" i="33" s="1"/>
  <c r="J13" i="32"/>
  <c r="K13" i="32" s="1"/>
  <c r="J12" i="32"/>
  <c r="K12" i="32" s="1"/>
  <c r="J11" i="32"/>
  <c r="K11" i="32" s="1"/>
  <c r="J10" i="32"/>
  <c r="K10" i="32" s="1"/>
  <c r="J9" i="32"/>
  <c r="K9" i="32" s="1"/>
  <c r="J8" i="32"/>
  <c r="K8" i="32" s="1"/>
  <c r="J7" i="32"/>
  <c r="K7" i="32" s="1"/>
  <c r="J6" i="32"/>
  <c r="K6" i="32" s="1"/>
  <c r="J5" i="32"/>
  <c r="K5" i="32" s="1"/>
  <c r="J4" i="32"/>
  <c r="K4" i="32" s="1"/>
  <c r="J3" i="32"/>
  <c r="K3" i="32" s="1"/>
  <c r="J2" i="32"/>
  <c r="K2" i="32" s="1"/>
  <c r="J13" i="31"/>
  <c r="K13" i="31" s="1"/>
  <c r="J12" i="31"/>
  <c r="K12" i="31" s="1"/>
  <c r="J11" i="31"/>
  <c r="K11" i="31" s="1"/>
  <c r="J10" i="31"/>
  <c r="K10" i="31" s="1"/>
  <c r="J9" i="31"/>
  <c r="K9" i="31" s="1"/>
  <c r="J8" i="31"/>
  <c r="K8" i="31" s="1"/>
  <c r="J7" i="31"/>
  <c r="K7" i="31" s="1"/>
  <c r="J6" i="31"/>
  <c r="K6" i="31" s="1"/>
  <c r="J5" i="31"/>
  <c r="K5" i="31" s="1"/>
  <c r="J4" i="31"/>
  <c r="K4" i="31" s="1"/>
  <c r="J3" i="31"/>
  <c r="K3" i="31" s="1"/>
  <c r="J2" i="31"/>
  <c r="K2" i="31" s="1"/>
  <c r="J4" i="30"/>
  <c r="K4" i="30" s="1"/>
  <c r="J5" i="30"/>
  <c r="K5" i="30" s="1"/>
  <c r="J13" i="30"/>
  <c r="K13" i="30" s="1"/>
  <c r="J6" i="30"/>
  <c r="K6" i="30" s="1"/>
  <c r="J11" i="30"/>
  <c r="K11" i="30" s="1"/>
  <c r="J8" i="30"/>
  <c r="K8" i="30" s="1"/>
  <c r="J12" i="30"/>
  <c r="K12" i="30" s="1"/>
  <c r="J7" i="30"/>
  <c r="K7" i="30" s="1"/>
  <c r="J3" i="30"/>
  <c r="K3" i="30" s="1"/>
  <c r="J2" i="30"/>
  <c r="K2" i="30" s="1"/>
  <c r="J9" i="30"/>
  <c r="K9" i="30" s="1"/>
  <c r="J10" i="30"/>
  <c r="K10" i="30" s="1"/>
  <c r="J4" i="29"/>
  <c r="K4" i="29" s="1"/>
  <c r="J5" i="29"/>
  <c r="K5" i="29" s="1"/>
  <c r="J13" i="29"/>
  <c r="K13" i="29" s="1"/>
  <c r="J6" i="29"/>
  <c r="K6" i="29" s="1"/>
  <c r="J11" i="29"/>
  <c r="K11" i="29" s="1"/>
  <c r="J8" i="29"/>
  <c r="K8" i="29" s="1"/>
  <c r="J12" i="29"/>
  <c r="K12" i="29" s="1"/>
  <c r="J7" i="29"/>
  <c r="K7" i="29" s="1"/>
  <c r="J3" i="29"/>
  <c r="K3" i="29" s="1"/>
  <c r="J2" i="29"/>
  <c r="K2" i="29" s="1"/>
  <c r="J9" i="29"/>
  <c r="K9" i="29" s="1"/>
  <c r="J10" i="29"/>
  <c r="K10" i="29" s="1"/>
  <c r="A16" i="55"/>
  <c r="A16" i="53"/>
  <c r="A17" i="32"/>
  <c r="A16" i="32"/>
  <c r="H7" i="64"/>
  <c r="I7" i="64" s="1"/>
  <c r="H6" i="64"/>
  <c r="I6" i="64" s="1"/>
  <c r="H5" i="64"/>
  <c r="I5" i="64" s="1"/>
  <c r="H4" i="64"/>
  <c r="I4" i="64" s="1"/>
  <c r="H3" i="64"/>
  <c r="I3" i="64" s="1"/>
  <c r="H2" i="64"/>
  <c r="I2" i="64" s="1"/>
  <c r="H7" i="63"/>
  <c r="I7" i="63" s="1"/>
  <c r="H6" i="63"/>
  <c r="I6" i="63" s="1"/>
  <c r="H5" i="63"/>
  <c r="I5" i="63" s="1"/>
  <c r="H4" i="63"/>
  <c r="I4" i="63" s="1"/>
  <c r="H3" i="63"/>
  <c r="I3" i="63" s="1"/>
  <c r="H2" i="63"/>
  <c r="I2" i="63" s="1"/>
  <c r="A18" i="61"/>
  <c r="J13" i="45"/>
  <c r="K13" i="45" s="1"/>
  <c r="J12" i="45"/>
  <c r="K12" i="45" s="1"/>
  <c r="J11" i="45"/>
  <c r="K11" i="45" s="1"/>
  <c r="J10" i="45"/>
  <c r="K10" i="45" s="1"/>
  <c r="J9" i="45"/>
  <c r="K9" i="45" s="1"/>
  <c r="J8" i="45"/>
  <c r="K8" i="45" s="1"/>
  <c r="J7" i="45"/>
  <c r="K7" i="45" s="1"/>
  <c r="J6" i="45"/>
  <c r="K6" i="45" s="1"/>
  <c r="J5" i="45"/>
  <c r="K5" i="45" s="1"/>
  <c r="J4" i="45"/>
  <c r="K4" i="45" s="1"/>
  <c r="J3" i="45"/>
  <c r="K3" i="45" s="1"/>
  <c r="J2" i="45"/>
  <c r="K2" i="45" s="1"/>
  <c r="A16" i="39"/>
  <c r="A17" i="37"/>
  <c r="C16" i="37"/>
  <c r="B16" i="37"/>
  <c r="A16" i="37"/>
  <c r="A17" i="35"/>
  <c r="B16" i="35"/>
  <c r="A16" i="35"/>
  <c r="A16" i="33"/>
  <c r="A16" i="31"/>
  <c r="A16" i="29"/>
  <c r="A17" i="45" l="1"/>
</calcChain>
</file>

<file path=xl/sharedStrings.xml><?xml version="1.0" encoding="utf-8"?>
<sst xmlns="http://schemas.openxmlformats.org/spreadsheetml/2006/main" count="3530" uniqueCount="159">
  <si>
    <t>編號</t>
    <phoneticPr fontId="3" type="noConversion"/>
  </si>
  <si>
    <t>姓名</t>
  </si>
  <si>
    <t>性別</t>
  </si>
  <si>
    <t>部門</t>
  </si>
  <si>
    <t>職稱</t>
  </si>
  <si>
    <t>生日</t>
  </si>
  <si>
    <t>婚姻</t>
    <phoneticPr fontId="3" type="noConversion"/>
  </si>
  <si>
    <t>教育</t>
    <phoneticPr fontId="3" type="noConversion"/>
  </si>
  <si>
    <t>年齡</t>
    <phoneticPr fontId="3" type="noConversion"/>
  </si>
  <si>
    <t>薪資</t>
    <phoneticPr fontId="3" type="noConversion"/>
  </si>
  <si>
    <t>A02</t>
    <phoneticPr fontId="3" type="noConversion"/>
  </si>
  <si>
    <t>呂玉鳳</t>
    <phoneticPr fontId="3" type="noConversion"/>
  </si>
  <si>
    <t>女</t>
  </si>
  <si>
    <t>會計</t>
  </si>
  <si>
    <t>主任</t>
  </si>
  <si>
    <t>已婚</t>
    <phoneticPr fontId="3" type="noConversion"/>
  </si>
  <si>
    <r>
      <t>A</t>
    </r>
    <r>
      <rPr>
        <sz val="12"/>
        <rFont val="新細明體"/>
        <family val="1"/>
        <charset val="136"/>
      </rPr>
      <t>04</t>
    </r>
    <phoneticPr fontId="3" type="noConversion"/>
  </si>
  <si>
    <t>蕭惠真</t>
    <phoneticPr fontId="3" type="noConversion"/>
  </si>
  <si>
    <t>專員</t>
  </si>
  <si>
    <t>A05</t>
    <phoneticPr fontId="3" type="noConversion"/>
  </si>
  <si>
    <t>林美惠</t>
  </si>
  <si>
    <t>M01</t>
    <phoneticPr fontId="3" type="noConversion"/>
  </si>
  <si>
    <t>男</t>
  </si>
  <si>
    <t>業務</t>
  </si>
  <si>
    <t>M03</t>
    <phoneticPr fontId="3" type="noConversion"/>
  </si>
  <si>
    <t>蘇儀義</t>
    <phoneticPr fontId="3" type="noConversion"/>
  </si>
  <si>
    <t>男</t>
    <phoneticPr fontId="3" type="noConversion"/>
  </si>
  <si>
    <t>M04</t>
    <phoneticPr fontId="3" type="noConversion"/>
  </si>
  <si>
    <t>黃啟川</t>
  </si>
  <si>
    <t>未婚</t>
    <phoneticPr fontId="3" type="noConversion"/>
  </si>
  <si>
    <t>M05</t>
  </si>
  <si>
    <t>林龍盛</t>
    <phoneticPr fontId="3" type="noConversion"/>
  </si>
  <si>
    <t>M07</t>
  </si>
  <si>
    <t>林美珍</t>
    <phoneticPr fontId="3" type="noConversion"/>
  </si>
  <si>
    <t>女</t>
    <phoneticPr fontId="3" type="noConversion"/>
  </si>
  <si>
    <t>業務</t>
    <phoneticPr fontId="3" type="noConversion"/>
  </si>
  <si>
    <t>M08</t>
  </si>
  <si>
    <t>劉銘川</t>
    <phoneticPr fontId="3" type="noConversion"/>
  </si>
  <si>
    <t>專員</t>
    <phoneticPr fontId="3" type="noConversion"/>
  </si>
  <si>
    <r>
      <t>M0</t>
    </r>
    <r>
      <rPr>
        <sz val="12"/>
        <rFont val="新細明體"/>
        <family val="1"/>
        <charset val="136"/>
      </rPr>
      <t>8</t>
    </r>
    <phoneticPr fontId="3" type="noConversion"/>
  </si>
  <si>
    <t>梁國棟</t>
  </si>
  <si>
    <r>
      <t>S</t>
    </r>
    <r>
      <rPr>
        <sz val="12"/>
        <rFont val="新細明體"/>
        <family val="1"/>
        <charset val="136"/>
      </rPr>
      <t>01</t>
    </r>
    <phoneticPr fontId="3" type="noConversion"/>
  </si>
  <si>
    <t>孫國寧</t>
  </si>
  <si>
    <t>門市</t>
  </si>
  <si>
    <r>
      <t>S</t>
    </r>
    <r>
      <rPr>
        <sz val="12"/>
        <rFont val="新細明體"/>
        <family val="1"/>
        <charset val="136"/>
      </rPr>
      <t>03</t>
    </r>
    <phoneticPr fontId="3" type="noConversion"/>
  </si>
  <si>
    <t>楊惠芬</t>
    <phoneticPr fontId="3" type="noConversion"/>
  </si>
  <si>
    <t>電話</t>
  </si>
  <si>
    <t>2517-6399</t>
  </si>
  <si>
    <t>2515-5428</t>
  </si>
  <si>
    <t>2617-6408</t>
  </si>
  <si>
    <t>2736-3972</t>
  </si>
  <si>
    <t>8894-5677</t>
  </si>
  <si>
    <t>5897-4651</t>
  </si>
  <si>
    <t>2555-7892</t>
  </si>
  <si>
    <t>7639-8751</t>
  </si>
  <si>
    <t>3399-5146</t>
  </si>
  <si>
    <t>2502-1520</t>
  </si>
  <si>
    <t>2657-1301</t>
  </si>
  <si>
    <t>2666-3342</t>
  </si>
  <si>
    <t>準則範圍A16:A17</t>
    <phoneticPr fontId="3" type="noConversion"/>
  </si>
  <si>
    <t>準則範圍A16:A17</t>
    <phoneticPr fontId="3" type="noConversion"/>
  </si>
  <si>
    <t>&gt;30</t>
    <phoneticPr fontId="3" type="noConversion"/>
  </si>
  <si>
    <t>準則範圍A16:B18</t>
    <phoneticPr fontId="3" type="noConversion"/>
  </si>
  <si>
    <t>&gt;50000</t>
    <phoneticPr fontId="3" type="noConversion"/>
  </si>
  <si>
    <t>準則範圍A16:C18</t>
    <phoneticPr fontId="3" type="noConversion"/>
  </si>
  <si>
    <t>&gt;=40000</t>
    <phoneticPr fontId="3" type="noConversion"/>
  </si>
  <si>
    <t>&lt;=50000</t>
    <phoneticPr fontId="3" type="noConversion"/>
  </si>
  <si>
    <t>準則範圍A16:A20</t>
    <phoneticPr fontId="3" type="noConversion"/>
  </si>
  <si>
    <t>&lt;30</t>
    <phoneticPr fontId="3" type="noConversion"/>
  </si>
  <si>
    <t>高薪</t>
    <phoneticPr fontId="3" type="noConversion"/>
  </si>
  <si>
    <t>未婚高薪男性</t>
    <phoneticPr fontId="3" type="noConversion"/>
  </si>
  <si>
    <t>條件</t>
    <phoneticPr fontId="7" type="noConversion"/>
  </si>
  <si>
    <r>
      <t>Year</t>
    </r>
    <r>
      <rPr>
        <b/>
        <sz val="12"/>
        <color indexed="9"/>
        <rFont val="細明體"/>
        <family val="3"/>
        <charset val="136"/>
      </rPr>
      <t>條件</t>
    </r>
    <phoneticPr fontId="7" type="noConversion"/>
  </si>
  <si>
    <t>條件</t>
    <phoneticPr fontId="7" type="noConversion"/>
  </si>
  <si>
    <r>
      <t>Year</t>
    </r>
    <r>
      <rPr>
        <b/>
        <sz val="12"/>
        <color indexed="9"/>
        <rFont val="細明體"/>
        <family val="3"/>
        <charset val="136"/>
      </rPr>
      <t>條件</t>
    </r>
    <phoneticPr fontId="7" type="noConversion"/>
  </si>
  <si>
    <t>條件</t>
    <phoneticPr fontId="3" type="noConversion"/>
  </si>
  <si>
    <t>請輸入月份</t>
    <phoneticPr fontId="7" type="noConversion"/>
  </si>
  <si>
    <t>今天日期</t>
    <phoneticPr fontId="7" type="noConversion"/>
  </si>
  <si>
    <t>到職日期</t>
    <phoneticPr fontId="7" type="noConversion"/>
  </si>
  <si>
    <t>李碧莊</t>
  </si>
  <si>
    <t>林淑芬</t>
  </si>
  <si>
    <t>王嘉育</t>
  </si>
  <si>
    <t>吳育仁</t>
  </si>
  <si>
    <t>呂姿瀅</t>
  </si>
  <si>
    <t>孫國華</t>
  </si>
  <si>
    <t>員工姓名</t>
    <phoneticPr fontId="7" type="noConversion"/>
  </si>
  <si>
    <t>條件式</t>
    <phoneticPr fontId="7" type="noConversion"/>
  </si>
  <si>
    <t>婚姻</t>
    <phoneticPr fontId="3" type="noConversion"/>
  </si>
  <si>
    <t>教育</t>
    <phoneticPr fontId="3" type="noConversion"/>
  </si>
  <si>
    <t>年齡</t>
    <phoneticPr fontId="3" type="noConversion"/>
  </si>
  <si>
    <t>薪資</t>
    <phoneticPr fontId="3" type="noConversion"/>
  </si>
  <si>
    <t>呂玉鳳</t>
    <phoneticPr fontId="3" type="noConversion"/>
  </si>
  <si>
    <t>已婚</t>
    <phoneticPr fontId="3" type="noConversion"/>
  </si>
  <si>
    <t>男</t>
    <phoneticPr fontId="3" type="noConversion"/>
  </si>
  <si>
    <t>蕭惠真</t>
    <phoneticPr fontId="3" type="noConversion"/>
  </si>
  <si>
    <t>蘇儀義</t>
    <phoneticPr fontId="3" type="noConversion"/>
  </si>
  <si>
    <t>無條件之不重複輸出</t>
    <phoneticPr fontId="3" type="noConversion"/>
  </si>
  <si>
    <t>無條件之不重複輸出</t>
    <phoneticPr fontId="3" type="noConversion"/>
  </si>
  <si>
    <t>&gt;=1986/1/1</t>
    <phoneticPr fontId="3" type="noConversion"/>
  </si>
  <si>
    <t>&gt;=1985/1/1</t>
    <phoneticPr fontId="3" type="noConversion"/>
  </si>
  <si>
    <t>&lt;=1988/12/31</t>
    <phoneticPr fontId="3" type="noConversion"/>
  </si>
  <si>
    <t>條件式</t>
    <phoneticPr fontId="7" type="noConversion"/>
  </si>
  <si>
    <t>吳明美</t>
    <phoneticPr fontId="3" type="noConversion"/>
  </si>
  <si>
    <t>吳明美</t>
    <phoneticPr fontId="3" type="noConversion"/>
  </si>
  <si>
    <t>吳明美</t>
    <phoneticPr fontId="3" type="noConversion"/>
  </si>
  <si>
    <t>女</t>
    <phoneticPr fontId="3" type="noConversion"/>
  </si>
  <si>
    <t>&gt;=30</t>
    <phoneticPr fontId="3" type="noConversion"/>
  </si>
  <si>
    <t xml:space="preserve"> ← =K2&gt;=60000</t>
  </si>
  <si>
    <t xml:space="preserve">  ← =AND(性別="男",婚姻="未婚",薪資&gt;50000)</t>
  </si>
  <si>
    <t xml:space="preserve">  ←  =AND(F2&gt;=DATE(1985,1,1),F2&lt;=DATE(1988,12,31))</t>
  </si>
  <si>
    <t xml:space="preserve">  ←  =AND(YEAR(F2)&gt;=1985,YEAR(F2)&lt;=1988)</t>
  </si>
  <si>
    <t xml:space="preserve">  ←  =MONTH(F2)=5</t>
  </si>
  <si>
    <t xml:space="preserve">   ←  =MONTH(F2)=$B$18</t>
  </si>
  <si>
    <t xml:space="preserve">  ←  =B4&lt;=DATE(YEAR(NOW())-10,MONTH(NOW()),DAY(NOW()))</t>
  </si>
  <si>
    <t xml:space="preserve">  ←  =薪資&gt;=60000</t>
    <phoneticPr fontId="3" type="noConversion"/>
  </si>
  <si>
    <t>男專員或女主任</t>
    <phoneticPr fontId="3" type="noConversion"/>
  </si>
  <si>
    <t xml:space="preserve">  ← =OR(AND(性別="男",職稱="專員"),AND(性別="女",職稱="主任"))</t>
    <phoneticPr fontId="3" type="noConversion"/>
  </si>
  <si>
    <t>孫國寧</t>
    <phoneticPr fontId="3" type="noConversion"/>
  </si>
  <si>
    <t>條件</t>
    <phoneticPr fontId="7" type="noConversion"/>
  </si>
  <si>
    <t>開始月</t>
    <phoneticPr fontId="3" type="noConversion"/>
  </si>
  <si>
    <t>結束月</t>
    <phoneticPr fontId="3" type="noConversion"/>
  </si>
  <si>
    <t>蘇*</t>
    <phoneticPr fontId="3" type="noConversion"/>
  </si>
  <si>
    <t>梁*</t>
    <phoneticPr fontId="3" type="noConversion"/>
  </si>
  <si>
    <t>楊*</t>
    <phoneticPr fontId="3" type="noConversion"/>
  </si>
  <si>
    <t>黃*</t>
    <phoneticPr fontId="3" type="noConversion"/>
  </si>
  <si>
    <t>以排序工具鈕處理多重排序</t>
  </si>
  <si>
    <t>透過導引完成排序</t>
  </si>
  <si>
    <t>色彩或圖示排序</t>
  </si>
  <si>
    <t>自動篩選</t>
  </si>
  <si>
    <t>多重欄位多重條件</t>
  </si>
  <si>
    <t>數值篩選</t>
  </si>
  <si>
    <t>依順序找前幾名</t>
  </si>
  <si>
    <t>日期篩選</t>
  </si>
  <si>
    <t>文字篩選</t>
  </si>
  <si>
    <t>進階篩選</t>
  </si>
  <si>
    <t>以比較式來安排準則</t>
  </si>
  <si>
    <t>同列之複合條件</t>
  </si>
  <si>
    <t>不同列之複合條件</t>
  </si>
  <si>
    <t>以參照位址組成之比較式</t>
  </si>
  <si>
    <t>找某年出生者</t>
  </si>
  <si>
    <t>找某月份之壽星</t>
  </si>
  <si>
    <t>將篩選結果複製到別處</t>
  </si>
  <si>
    <t>不選重複的記錄</t>
  </si>
  <si>
    <t>移除重複的記錄</t>
  </si>
  <si>
    <t>安排多個統計數字</t>
  </si>
  <si>
    <t>依條件求平均</t>
  </si>
  <si>
    <t>資料庫統計函數</t>
  </si>
  <si>
    <t>資料驗證</t>
  </si>
  <si>
    <r>
      <t>排序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單一排序鍵</t>
    </r>
  </si>
  <si>
    <r>
      <t>自動篩選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單一欄位</t>
    </r>
  </si>
  <si>
    <r>
      <t>進階篩選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安排準則範圍</t>
    </r>
  </si>
  <si>
    <r>
      <t>進階篩選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於原資料範圍進行進階篩選</t>
    </r>
  </si>
  <si>
    <r>
      <t>利用</t>
    </r>
    <r>
      <rPr>
        <b/>
        <sz val="12"/>
        <color rgb="FF0070C0"/>
        <rFont val="Trebuchet MS"/>
        <family val="2"/>
      </rPr>
      <t>AND</t>
    </r>
    <r>
      <rPr>
        <b/>
        <sz val="12"/>
        <color rgb="FF0070C0"/>
        <rFont val="微軟正黑體"/>
        <family val="2"/>
        <charset val="136"/>
      </rPr>
      <t>及</t>
    </r>
    <r>
      <rPr>
        <b/>
        <sz val="12"/>
        <color rgb="FF0070C0"/>
        <rFont val="Trebuchet MS"/>
        <family val="2"/>
      </rPr>
      <t>OR</t>
    </r>
    <r>
      <rPr>
        <b/>
        <sz val="12"/>
        <color rgb="FF0070C0"/>
        <rFont val="微軟正黑體"/>
        <family val="2"/>
        <charset val="136"/>
      </rPr>
      <t>組合複雜之比較式</t>
    </r>
  </si>
  <si>
    <r>
      <t>找年資已滿</t>
    </r>
    <r>
      <rPr>
        <sz val="12"/>
        <color rgb="FF0070C0"/>
        <rFont val="Trebuchet MS"/>
        <family val="2"/>
      </rPr>
      <t>10</t>
    </r>
    <r>
      <rPr>
        <sz val="12"/>
        <color rgb="FF0070C0"/>
        <rFont val="微軟正黑體"/>
        <family val="2"/>
        <charset val="136"/>
      </rPr>
      <t>年者</t>
    </r>
  </si>
  <si>
    <r>
      <t>分組摘要統計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單一統計數字</t>
    </r>
  </si>
  <si>
    <r>
      <t>資料分析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一般統計函數</t>
    </r>
  </si>
  <si>
    <r>
      <t>依條件算筆數</t>
    </r>
    <r>
      <rPr>
        <sz val="12"/>
        <color rgb="FF0070C0"/>
        <rFont val="Trebuchet MS"/>
        <family val="2"/>
      </rPr>
      <t>COUNTIF()</t>
    </r>
  </si>
  <si>
    <r>
      <t>依條件算加總</t>
    </r>
    <r>
      <rPr>
        <sz val="12"/>
        <color rgb="FF0070C0"/>
        <rFont val="Trebuchet MS"/>
        <family val="2"/>
      </rPr>
      <t>SUMIF()</t>
    </r>
  </si>
  <si>
    <r>
      <t>Excel</t>
    </r>
    <r>
      <rPr>
        <sz val="14"/>
        <color rgb="FF0070C0"/>
        <rFont val="微軟正黑體"/>
        <family val="2"/>
        <charset val="136"/>
      </rPr>
      <t>之資料庫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</si>
</sst>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76" formatCode="yy/mm/dd;@"/>
    <numFmt numFmtId="177" formatCode="_-* #,##0_-;\-* #,##0_-;_-* &quot;-&quot;??_-;_-@_-"/>
    <numFmt numFmtId="178" formatCode="yyyy/mm/dd"/>
    <numFmt numFmtId="179" formatCode="yy/mm/dd"/>
    <numFmt numFmtId="180" formatCode="yyyy/mm/dd;@"/>
  </numFmts>
  <fonts count="19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9"/>
      <name val="細明體"/>
      <family val="3"/>
      <charset val="136"/>
    </font>
    <font>
      <b/>
      <sz val="12"/>
      <color indexed="9"/>
      <name val="細明體"/>
      <family val="3"/>
      <charset val="136"/>
    </font>
    <font>
      <sz val="12"/>
      <name val="Times New Roman"/>
      <family val="1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2"/>
      <color rgb="FF0070C0"/>
      <name val="微軟正黑體"/>
      <family val="2"/>
      <charset val="136"/>
    </font>
    <font>
      <b/>
      <sz val="12"/>
      <color rgb="FF0070C0"/>
      <name val="Trebuchet MS"/>
      <family val="2"/>
    </font>
    <font>
      <sz val="12"/>
      <color rgb="FF0070C0"/>
      <name val="微軟正黑體"/>
      <family val="2"/>
      <charset val="136"/>
    </font>
    <font>
      <sz val="12"/>
      <color rgb="FF0070C0"/>
      <name val="Trebuchet MS"/>
      <family val="2"/>
    </font>
    <font>
      <sz val="14"/>
      <color rgb="FF0070C0"/>
      <name val="Trebuchet MS"/>
      <family val="2"/>
    </font>
    <font>
      <sz val="14"/>
      <color rgb="FF0070C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solid">
        <fgColor indexed="22"/>
        <bgColor indexed="15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Fill="1"/>
    <xf numFmtId="0" fontId="1" fillId="0" borderId="0" xfId="2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176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77" fontId="1" fillId="0" borderId="0" xfId="1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6" fillId="3" borderId="0" xfId="2" applyFont="1" applyFill="1" applyBorder="1" applyAlignment="1">
      <alignment horizontal="left" wrapText="1"/>
    </xf>
    <xf numFmtId="0" fontId="4" fillId="3" borderId="0" xfId="0" applyFont="1" applyFill="1" applyBorder="1" applyAlignment="1"/>
    <xf numFmtId="177" fontId="4" fillId="4" borderId="0" xfId="1" applyNumberFormat="1" applyFont="1" applyFill="1" applyBorder="1" applyAlignment="1">
      <alignment wrapText="1"/>
    </xf>
    <xf numFmtId="0" fontId="0" fillId="0" borderId="0" xfId="0" applyAlignment="1"/>
    <xf numFmtId="0" fontId="2" fillId="0" borderId="0" xfId="0" applyFont="1" applyAlignment="1">
      <alignment horizontal="left"/>
    </xf>
    <xf numFmtId="0" fontId="10" fillId="0" borderId="0" xfId="3" applyFont="1"/>
    <xf numFmtId="0" fontId="9" fillId="0" borderId="0" xfId="3"/>
    <xf numFmtId="0" fontId="9" fillId="0" borderId="0" xfId="3" applyFont="1"/>
    <xf numFmtId="179" fontId="4" fillId="3" borderId="0" xfId="0" applyNumberFormat="1" applyFont="1" applyFill="1" applyBorder="1" applyAlignment="1"/>
    <xf numFmtId="180" fontId="1" fillId="0" borderId="0" xfId="0" applyNumberFormat="1" applyFont="1" applyFill="1" applyBorder="1" applyAlignment="1"/>
    <xf numFmtId="0" fontId="11" fillId="0" borderId="0" xfId="3" applyFont="1"/>
    <xf numFmtId="14" fontId="12" fillId="0" borderId="0" xfId="3" applyNumberFormat="1" applyFont="1"/>
    <xf numFmtId="0" fontId="12" fillId="0" borderId="0" xfId="3" applyFont="1"/>
    <xf numFmtId="178" fontId="12" fillId="0" borderId="0" xfId="3" applyNumberFormat="1" applyFont="1"/>
    <xf numFmtId="0" fontId="0" fillId="0" borderId="0" xfId="2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13" fillId="0" borderId="0" xfId="0" applyFont="1" applyAlignment="1">
      <alignment horizontal="left" vertical="center" readingOrder="1"/>
    </xf>
    <xf numFmtId="0" fontId="15" fillId="0" borderId="0" xfId="0" applyFont="1" applyAlignment="1">
      <alignment horizontal="left" vertical="center" readingOrder="1"/>
    </xf>
    <xf numFmtId="0" fontId="17" fillId="0" borderId="0" xfId="0" applyFont="1" applyAlignment="1">
      <alignment horizontal="left" vertical="center" readingOrder="1"/>
    </xf>
    <xf numFmtId="0" fontId="13" fillId="5" borderId="0" xfId="0" applyFont="1" applyFill="1" applyAlignment="1">
      <alignment horizontal="left" vertical="center" readingOrder="1"/>
    </xf>
  </cellXfs>
  <cellStyles count="4">
    <cellStyle name="一般" xfId="0" builtinId="0"/>
    <cellStyle name="一般_Ch03範例-日期" xfId="3"/>
    <cellStyle name="一般_Sheet1" xfId="2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tabSelected="1" workbookViewId="0">
      <selection activeCell="B2" sqref="B2"/>
    </sheetView>
  </sheetViews>
  <sheetFormatPr defaultRowHeight="16.5"/>
  <cols>
    <col min="1" max="1" width="42.75" customWidth="1"/>
  </cols>
  <sheetData>
    <row r="1" spans="1:1" ht="18.75">
      <c r="A1" s="30" t="s">
        <v>158</v>
      </c>
    </row>
    <row r="2" spans="1:1" ht="18">
      <c r="A2" s="31" t="s">
        <v>148</v>
      </c>
    </row>
    <row r="3" spans="1:1">
      <c r="A3" s="28" t="s">
        <v>125</v>
      </c>
    </row>
    <row r="4" spans="1:1">
      <c r="A4" s="28" t="s">
        <v>126</v>
      </c>
    </row>
    <row r="5" spans="1:1">
      <c r="A5" s="28" t="s">
        <v>127</v>
      </c>
    </row>
    <row r="6" spans="1:1">
      <c r="A6" s="31" t="s">
        <v>128</v>
      </c>
    </row>
    <row r="7" spans="1:1" ht="18">
      <c r="A7" s="28" t="s">
        <v>149</v>
      </c>
    </row>
    <row r="8" spans="1:1">
      <c r="A8" s="28" t="s">
        <v>129</v>
      </c>
    </row>
    <row r="9" spans="1:1">
      <c r="A9" s="28" t="s">
        <v>130</v>
      </c>
    </row>
    <row r="10" spans="1:1">
      <c r="A10" s="28" t="s">
        <v>131</v>
      </c>
    </row>
    <row r="11" spans="1:1">
      <c r="A11" s="28" t="s">
        <v>132</v>
      </c>
    </row>
    <row r="12" spans="1:1">
      <c r="A12" s="28" t="s">
        <v>133</v>
      </c>
    </row>
    <row r="13" spans="1:1">
      <c r="A13" s="31" t="s">
        <v>134</v>
      </c>
    </row>
    <row r="14" spans="1:1" ht="18">
      <c r="A14" s="28" t="s">
        <v>150</v>
      </c>
    </row>
    <row r="15" spans="1:1" ht="18">
      <c r="A15" s="28" t="s">
        <v>151</v>
      </c>
    </row>
    <row r="16" spans="1:1">
      <c r="A16" s="28" t="s">
        <v>135</v>
      </c>
    </row>
    <row r="17" spans="1:1">
      <c r="A17" s="28" t="s">
        <v>136</v>
      </c>
    </row>
    <row r="18" spans="1:1">
      <c r="A18" s="28" t="s">
        <v>137</v>
      </c>
    </row>
    <row r="19" spans="1:1">
      <c r="A19" s="29" t="s">
        <v>138</v>
      </c>
    </row>
    <row r="20" spans="1:1" ht="18">
      <c r="A20" s="28" t="s">
        <v>152</v>
      </c>
    </row>
    <row r="21" spans="1:1">
      <c r="A21" s="29" t="s">
        <v>139</v>
      </c>
    </row>
    <row r="22" spans="1:1">
      <c r="A22" s="29" t="s">
        <v>140</v>
      </c>
    </row>
    <row r="23" spans="1:1" ht="18">
      <c r="A23" s="29" t="s">
        <v>153</v>
      </c>
    </row>
    <row r="24" spans="1:1">
      <c r="A24" s="29" t="s">
        <v>141</v>
      </c>
    </row>
    <row r="25" spans="1:1">
      <c r="A25" s="29" t="s">
        <v>142</v>
      </c>
    </row>
    <row r="26" spans="1:1">
      <c r="A26" s="29" t="s">
        <v>143</v>
      </c>
    </row>
    <row r="27" spans="1:1" ht="18">
      <c r="A27" s="31" t="s">
        <v>154</v>
      </c>
    </row>
    <row r="28" spans="1:1">
      <c r="A28" s="29" t="s">
        <v>144</v>
      </c>
    </row>
    <row r="29" spans="1:1" ht="18">
      <c r="A29" s="31" t="s">
        <v>155</v>
      </c>
    </row>
    <row r="30" spans="1:1" ht="18">
      <c r="A30" s="29" t="s">
        <v>156</v>
      </c>
    </row>
    <row r="31" spans="1:1" ht="18">
      <c r="A31" s="29" t="s">
        <v>157</v>
      </c>
    </row>
    <row r="32" spans="1:1">
      <c r="A32" s="29" t="s">
        <v>145</v>
      </c>
    </row>
    <row r="33" spans="1:1">
      <c r="A33" s="29" t="s">
        <v>146</v>
      </c>
    </row>
    <row r="34" spans="1:1">
      <c r="A34" s="29" t="s">
        <v>147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"/>
  <sheetViews>
    <sheetView workbookViewId="0">
      <pane ySplit="1" topLeftCell="A8" activePane="bottomLeft" state="frozen"/>
      <selection pane="bottomLeft" activeCell="E12" sqref="E12"/>
    </sheetView>
  </sheetViews>
  <sheetFormatPr defaultRowHeight="16.5"/>
  <cols>
    <col min="1" max="1" width="6" bestFit="1" customWidth="1"/>
    <col min="2" max="2" width="8.125" bestFit="1" customWidth="1"/>
    <col min="3" max="3" width="8.5" bestFit="1" customWidth="1"/>
    <col min="4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64</v>
      </c>
    </row>
    <row r="16" spans="1:11">
      <c r="A16" s="1" t="str">
        <f>G1</f>
        <v>婚姻</v>
      </c>
      <c r="B16" s="2" t="str">
        <f>K1</f>
        <v>薪資</v>
      </c>
      <c r="C16" s="2" t="str">
        <f>K1</f>
        <v>薪資</v>
      </c>
    </row>
    <row r="17" spans="1:3">
      <c r="A17" t="str">
        <f>G7</f>
        <v>未婚</v>
      </c>
      <c r="B17" t="s">
        <v>65</v>
      </c>
      <c r="C17" t="s">
        <v>66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15"/>
  <sheetViews>
    <sheetView workbookViewId="0">
      <pane ySplit="1" topLeftCell="A2" activePane="bottomLeft" state="frozen"/>
      <selection pane="bottomLeft" activeCell="G10" sqref="G10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64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0"/>
  <sheetViews>
    <sheetView workbookViewId="0">
      <pane ySplit="1" topLeftCell="A2" activePane="bottomLeft" state="frozen"/>
      <selection pane="bottomLeft" activeCell="F25" sqref="F25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67</v>
      </c>
    </row>
    <row r="16" spans="1:11">
      <c r="A16" s="1" t="str">
        <f>B1</f>
        <v>姓名</v>
      </c>
    </row>
    <row r="17" spans="1:1">
      <c r="A17" t="s">
        <v>121</v>
      </c>
    </row>
    <row r="18" spans="1:1">
      <c r="A18" t="s">
        <v>122</v>
      </c>
    </row>
    <row r="19" spans="1:1">
      <c r="A19" t="s">
        <v>123</v>
      </c>
    </row>
    <row r="20" spans="1:1">
      <c r="A20" t="s">
        <v>124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15"/>
  <sheetViews>
    <sheetView workbookViewId="0">
      <pane ySplit="1" topLeftCell="A2" activePane="bottomLeft" state="frozen"/>
      <selection pane="bottomLeft" activeCell="B3" sqref="B3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67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8"/>
  <sheetViews>
    <sheetView workbookViewId="0">
      <pane ySplit="1" topLeftCell="A2" activePane="bottomLeft" state="frozen"/>
      <selection pane="bottomLeft" activeCell="D11" sqref="D11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64</v>
      </c>
    </row>
    <row r="16" spans="1:11">
      <c r="A16" s="1" t="s">
        <v>2</v>
      </c>
      <c r="B16" s="1" t="s">
        <v>6</v>
      </c>
      <c r="C16" s="2" t="s">
        <v>8</v>
      </c>
    </row>
    <row r="17" spans="1:3">
      <c r="A17" s="4" t="s">
        <v>22</v>
      </c>
      <c r="B17" s="7" t="s">
        <v>15</v>
      </c>
      <c r="C17" t="s">
        <v>106</v>
      </c>
    </row>
    <row r="18" spans="1:3">
      <c r="A18" s="4" t="s">
        <v>12</v>
      </c>
      <c r="B18" s="7" t="s">
        <v>29</v>
      </c>
      <c r="C18" t="s">
        <v>68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15"/>
  <sheetViews>
    <sheetView workbookViewId="0">
      <pane ySplit="1" topLeftCell="A2" activePane="bottomLeft" state="frozen"/>
      <selection pane="bottomLeft" activeCell="B3" sqref="B3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64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"/>
  <sheetViews>
    <sheetView workbookViewId="0">
      <pane ySplit="1" topLeftCell="A2" activePane="bottomLeft" state="frozen"/>
      <selection pane="bottomLeft" activeCell="A16" sqref="A16"/>
    </sheetView>
  </sheetViews>
  <sheetFormatPr defaultRowHeight="16.5"/>
  <cols>
    <col min="1" max="1" width="12.125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59</v>
      </c>
    </row>
    <row r="16" spans="1:11">
      <c r="A16" t="s">
        <v>69</v>
      </c>
    </row>
    <row r="17" spans="1:2">
      <c r="A17" t="b">
        <f ca="1">K2&gt;=60000</f>
        <v>1</v>
      </c>
      <c r="B17" t="s">
        <v>107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13"/>
  <sheetViews>
    <sheetView workbookViewId="0">
      <pane ySplit="1" topLeftCell="A8" activePane="bottomLeft" state="frozen"/>
      <selection pane="bottomLeft" activeCell="F11" sqref="F11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"/>
  <sheetViews>
    <sheetView workbookViewId="0">
      <pane ySplit="1" topLeftCell="A2" activePane="bottomLeft" state="frozen"/>
      <selection pane="bottomLeft" activeCell="C2" sqref="C2"/>
    </sheetView>
  </sheetViews>
  <sheetFormatPr defaultRowHeight="16.5"/>
  <cols>
    <col min="1" max="1" width="10.5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30015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35</v>
      </c>
      <c r="K2" s="8">
        <f ca="1">IF(E2="主任",40000,30000)+I2*5000+J2*50</f>
        <v>61750</v>
      </c>
    </row>
    <row r="3" spans="1:11" hidden="1">
      <c r="A3" s="3" t="s">
        <v>19</v>
      </c>
      <c r="B3" s="4" t="s">
        <v>20</v>
      </c>
      <c r="C3" s="4" t="s">
        <v>12</v>
      </c>
      <c r="D3" s="5" t="s">
        <v>13</v>
      </c>
      <c r="E3" s="5" t="s">
        <v>18</v>
      </c>
      <c r="F3" s="6">
        <v>25051</v>
      </c>
      <c r="G3" s="7" t="s">
        <v>15</v>
      </c>
      <c r="H3" s="7" t="s">
        <v>48</v>
      </c>
      <c r="I3" s="7">
        <v>4</v>
      </c>
      <c r="J3" s="7">
        <f t="shared" ca="1" si="0"/>
        <v>49</v>
      </c>
      <c r="K3" s="8">
        <f t="shared" ref="K3:K13" ca="1" si="1">IF(E3="主任",40000,30000)+I3*5000+J3*50</f>
        <v>52450</v>
      </c>
    </row>
    <row r="4" spans="1:11" hidden="1">
      <c r="A4" s="3" t="s">
        <v>32</v>
      </c>
      <c r="B4" s="4" t="s">
        <v>33</v>
      </c>
      <c r="C4" s="4" t="s">
        <v>34</v>
      </c>
      <c r="D4" s="5" t="s">
        <v>35</v>
      </c>
      <c r="E4" s="5" t="s">
        <v>18</v>
      </c>
      <c r="F4" s="6">
        <v>30929</v>
      </c>
      <c r="G4" s="7" t="s">
        <v>29</v>
      </c>
      <c r="H4" s="7" t="s">
        <v>49</v>
      </c>
      <c r="I4" s="7">
        <v>4</v>
      </c>
      <c r="J4" s="7">
        <f t="shared" ca="1" si="0"/>
        <v>33</v>
      </c>
      <c r="K4" s="8">
        <f t="shared" ca="1" si="1"/>
        <v>51650</v>
      </c>
    </row>
    <row r="5" spans="1:11" hidden="1">
      <c r="A5" s="3" t="s">
        <v>36</v>
      </c>
      <c r="B5" s="4" t="s">
        <v>37</v>
      </c>
      <c r="C5" s="4" t="s">
        <v>26</v>
      </c>
      <c r="D5" s="5" t="s">
        <v>35</v>
      </c>
      <c r="E5" s="5" t="s">
        <v>38</v>
      </c>
      <c r="F5" s="6">
        <v>28437</v>
      </c>
      <c r="G5" s="7" t="s">
        <v>15</v>
      </c>
      <c r="H5" s="7" t="s">
        <v>50</v>
      </c>
      <c r="I5" s="7">
        <v>4</v>
      </c>
      <c r="J5" s="7">
        <f t="shared" ca="1" si="0"/>
        <v>40</v>
      </c>
      <c r="K5" s="8">
        <f t="shared" ca="1" si="1"/>
        <v>52000</v>
      </c>
    </row>
    <row r="6" spans="1:11" hidden="1">
      <c r="A6" s="3" t="s">
        <v>41</v>
      </c>
      <c r="B6" s="4" t="s">
        <v>42</v>
      </c>
      <c r="C6" s="4" t="s">
        <v>12</v>
      </c>
      <c r="D6" s="5" t="s">
        <v>43</v>
      </c>
      <c r="E6" s="5" t="s">
        <v>14</v>
      </c>
      <c r="F6" s="6">
        <v>28365</v>
      </c>
      <c r="G6" s="7" t="s">
        <v>15</v>
      </c>
      <c r="H6" s="7" t="s">
        <v>51</v>
      </c>
      <c r="I6" s="7">
        <v>3</v>
      </c>
      <c r="J6" s="7">
        <f t="shared" ca="1" si="0"/>
        <v>40</v>
      </c>
      <c r="K6" s="8">
        <f t="shared" ca="1" si="1"/>
        <v>57000</v>
      </c>
    </row>
    <row r="7" spans="1:11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31183</v>
      </c>
      <c r="G7" s="7" t="s">
        <v>29</v>
      </c>
      <c r="H7" s="7" t="s">
        <v>52</v>
      </c>
      <c r="I7" s="7">
        <v>4</v>
      </c>
      <c r="J7" s="7">
        <f t="shared" ca="1" si="0"/>
        <v>32</v>
      </c>
      <c r="K7" s="8">
        <f t="shared" ca="1" si="1"/>
        <v>51600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29346</v>
      </c>
      <c r="G8" s="7" t="s">
        <v>29</v>
      </c>
      <c r="H8" s="7" t="s">
        <v>53</v>
      </c>
      <c r="I8" s="7">
        <v>3</v>
      </c>
      <c r="J8" s="7">
        <f t="shared" ca="1" si="0"/>
        <v>37</v>
      </c>
      <c r="K8" s="8">
        <f t="shared" ca="1" si="1"/>
        <v>46850</v>
      </c>
    </row>
    <row r="9" spans="1:11" hidden="1">
      <c r="A9" s="3" t="s">
        <v>39</v>
      </c>
      <c r="B9" s="4" t="s">
        <v>40</v>
      </c>
      <c r="C9" s="4" t="s">
        <v>22</v>
      </c>
      <c r="D9" s="5" t="s">
        <v>23</v>
      </c>
      <c r="E9" s="5" t="s">
        <v>18</v>
      </c>
      <c r="F9" s="6">
        <v>31394</v>
      </c>
      <c r="G9" s="7" t="s">
        <v>29</v>
      </c>
      <c r="H9" s="7" t="s">
        <v>54</v>
      </c>
      <c r="I9" s="7">
        <v>4</v>
      </c>
      <c r="J9" s="7">
        <f t="shared" ca="1" si="0"/>
        <v>32</v>
      </c>
      <c r="K9" s="8">
        <f t="shared" ca="1" si="1"/>
        <v>51600</v>
      </c>
    </row>
    <row r="10" spans="1:11" hidden="1">
      <c r="A10" s="3" t="s">
        <v>44</v>
      </c>
      <c r="B10" s="4" t="s">
        <v>45</v>
      </c>
      <c r="C10" s="4" t="s">
        <v>12</v>
      </c>
      <c r="D10" s="5" t="s">
        <v>43</v>
      </c>
      <c r="E10" s="5" t="s">
        <v>18</v>
      </c>
      <c r="F10" s="6">
        <v>27636</v>
      </c>
      <c r="G10" s="7" t="s">
        <v>29</v>
      </c>
      <c r="H10" s="7" t="s">
        <v>55</v>
      </c>
      <c r="I10" s="7">
        <v>2</v>
      </c>
      <c r="J10" s="7">
        <f t="shared" ca="1" si="0"/>
        <v>42</v>
      </c>
      <c r="K10" s="8">
        <f t="shared" ca="1" si="1"/>
        <v>42100</v>
      </c>
    </row>
    <row r="11" spans="1:11">
      <c r="A11" s="3" t="s">
        <v>21</v>
      </c>
      <c r="B11" s="26" t="s">
        <v>103</v>
      </c>
      <c r="C11" s="4" t="s">
        <v>12</v>
      </c>
      <c r="D11" s="5" t="s">
        <v>23</v>
      </c>
      <c r="E11" s="5" t="s">
        <v>14</v>
      </c>
      <c r="F11" s="6">
        <v>25727</v>
      </c>
      <c r="G11" s="7" t="s">
        <v>15</v>
      </c>
      <c r="H11" s="7" t="s">
        <v>56</v>
      </c>
      <c r="I11" s="7">
        <v>4</v>
      </c>
      <c r="J11" s="7">
        <f t="shared" ca="1" si="0"/>
        <v>47</v>
      </c>
      <c r="K11" s="8">
        <f t="shared" ca="1" si="1"/>
        <v>62350</v>
      </c>
    </row>
    <row r="12" spans="1:11" hidden="1">
      <c r="A12" s="3" t="s">
        <v>16</v>
      </c>
      <c r="B12" s="4" t="s">
        <v>17</v>
      </c>
      <c r="C12" s="4" t="s">
        <v>12</v>
      </c>
      <c r="D12" s="5" t="s">
        <v>13</v>
      </c>
      <c r="E12" s="5" t="s">
        <v>18</v>
      </c>
      <c r="F12" s="6">
        <v>29559</v>
      </c>
      <c r="G12" s="7" t="s">
        <v>15</v>
      </c>
      <c r="H12" s="7" t="s">
        <v>57</v>
      </c>
      <c r="I12" s="7">
        <v>3</v>
      </c>
      <c r="J12" s="7">
        <f t="shared" ca="1" si="0"/>
        <v>37</v>
      </c>
      <c r="K12" s="8">
        <f t="shared" ca="1" si="1"/>
        <v>46850</v>
      </c>
    </row>
    <row r="13" spans="1:11" hidden="1">
      <c r="A13" s="3" t="s">
        <v>24</v>
      </c>
      <c r="B13" s="4" t="s">
        <v>25</v>
      </c>
      <c r="C13" s="4" t="s">
        <v>26</v>
      </c>
      <c r="D13" s="5" t="s">
        <v>23</v>
      </c>
      <c r="E13" s="5" t="s">
        <v>18</v>
      </c>
      <c r="F13" s="6">
        <v>28831</v>
      </c>
      <c r="G13" s="7" t="s">
        <v>15</v>
      </c>
      <c r="H13" s="7" t="s">
        <v>58</v>
      </c>
      <c r="I13" s="7">
        <v>5</v>
      </c>
      <c r="J13" s="7">
        <f t="shared" ca="1" si="0"/>
        <v>39</v>
      </c>
      <c r="K13" s="8">
        <f t="shared" ca="1" si="1"/>
        <v>56950</v>
      </c>
    </row>
    <row r="15" spans="1:11">
      <c r="A15" t="s">
        <v>59</v>
      </c>
    </row>
    <row r="16" spans="1:11">
      <c r="A16" s="2" t="s">
        <v>69</v>
      </c>
    </row>
    <row r="17" spans="1:2">
      <c r="A17" t="e">
        <f>薪資&gt;=60000</f>
        <v>#NAME?</v>
      </c>
      <c r="B17" t="s">
        <v>114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13"/>
  <sheetViews>
    <sheetView workbookViewId="0">
      <pane ySplit="1" topLeftCell="A5" activePane="bottomLeft" state="frozen"/>
      <selection pane="bottomLeft" activeCell="A2" sqref="A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"/>
  <sheetViews>
    <sheetView workbookViewId="0">
      <pane ySplit="1" topLeftCell="A2" activePane="bottomLeft" state="frozen"/>
      <selection pane="bottomLeft" activeCell="F8" sqref="F8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 hidden="1">
      <c r="A2" s="3" t="s">
        <v>19</v>
      </c>
      <c r="B2" s="4" t="s">
        <v>20</v>
      </c>
      <c r="C2" s="4" t="s">
        <v>12</v>
      </c>
      <c r="D2" s="5" t="s">
        <v>13</v>
      </c>
      <c r="E2" s="5" t="s">
        <v>18</v>
      </c>
      <c r="F2" s="6">
        <v>26146</v>
      </c>
      <c r="G2" s="7" t="s">
        <v>15</v>
      </c>
      <c r="H2" s="7" t="s">
        <v>48</v>
      </c>
      <c r="I2" s="7">
        <v>4</v>
      </c>
      <c r="J2" s="7">
        <f t="shared" ref="J2:J13" ca="1" si="0">YEAR(TODAY())-YEAR(F2)</f>
        <v>46</v>
      </c>
      <c r="K2" s="8">
        <f t="shared" ref="K2:K13" ca="1" si="1">IF(E2="主任",40000,30000)+I2*5000+J2*50</f>
        <v>52300</v>
      </c>
    </row>
    <row r="3" spans="1:11" hidden="1">
      <c r="A3" s="3" t="s">
        <v>21</v>
      </c>
      <c r="B3" s="26" t="s">
        <v>103</v>
      </c>
      <c r="C3" s="4" t="s">
        <v>12</v>
      </c>
      <c r="D3" s="5" t="s">
        <v>23</v>
      </c>
      <c r="E3" s="5" t="s">
        <v>14</v>
      </c>
      <c r="F3" s="6">
        <v>26823</v>
      </c>
      <c r="G3" s="7" t="s">
        <v>15</v>
      </c>
      <c r="H3" s="7" t="s">
        <v>56</v>
      </c>
      <c r="I3" s="7">
        <v>4</v>
      </c>
      <c r="J3" s="7">
        <f t="shared" ca="1" si="0"/>
        <v>44</v>
      </c>
      <c r="K3" s="8">
        <f t="shared" ca="1" si="1"/>
        <v>62200</v>
      </c>
    </row>
    <row r="4" spans="1:11">
      <c r="A4" s="3" t="s">
        <v>44</v>
      </c>
      <c r="B4" s="4" t="s">
        <v>45</v>
      </c>
      <c r="C4" s="4" t="s">
        <v>12</v>
      </c>
      <c r="D4" s="5" t="s">
        <v>43</v>
      </c>
      <c r="E4" s="5" t="s">
        <v>18</v>
      </c>
      <c r="F4" s="6">
        <v>28732</v>
      </c>
      <c r="G4" s="7" t="s">
        <v>29</v>
      </c>
      <c r="H4" s="7" t="s">
        <v>55</v>
      </c>
      <c r="I4" s="7">
        <v>2</v>
      </c>
      <c r="J4" s="7">
        <f t="shared" ca="1" si="0"/>
        <v>39</v>
      </c>
      <c r="K4" s="8">
        <f t="shared" ca="1" si="1"/>
        <v>41950</v>
      </c>
    </row>
    <row r="5" spans="1:11">
      <c r="A5" s="3" t="s">
        <v>41</v>
      </c>
      <c r="B5" s="4" t="s">
        <v>42</v>
      </c>
      <c r="C5" s="4" t="s">
        <v>12</v>
      </c>
      <c r="D5" s="5" t="s">
        <v>43</v>
      </c>
      <c r="E5" s="5" t="s">
        <v>14</v>
      </c>
      <c r="F5" s="6">
        <v>29461</v>
      </c>
      <c r="G5" s="7" t="s">
        <v>15</v>
      </c>
      <c r="H5" s="7" t="s">
        <v>51</v>
      </c>
      <c r="I5" s="7">
        <v>3</v>
      </c>
      <c r="J5" s="7">
        <f t="shared" ca="1" si="0"/>
        <v>37</v>
      </c>
      <c r="K5" s="8">
        <f t="shared" ca="1" si="1"/>
        <v>56850</v>
      </c>
    </row>
    <row r="6" spans="1:11" hidden="1">
      <c r="A6" s="3" t="s">
        <v>36</v>
      </c>
      <c r="B6" s="4" t="s">
        <v>37</v>
      </c>
      <c r="C6" s="4" t="s">
        <v>26</v>
      </c>
      <c r="D6" s="5" t="s">
        <v>35</v>
      </c>
      <c r="E6" s="5" t="s">
        <v>38</v>
      </c>
      <c r="F6" s="6">
        <v>29533</v>
      </c>
      <c r="G6" s="7" t="s">
        <v>15</v>
      </c>
      <c r="H6" s="7" t="s">
        <v>50</v>
      </c>
      <c r="I6" s="7">
        <v>4</v>
      </c>
      <c r="J6" s="7">
        <f t="shared" ca="1" si="0"/>
        <v>37</v>
      </c>
      <c r="K6" s="8">
        <f t="shared" ca="1" si="1"/>
        <v>51850</v>
      </c>
    </row>
    <row r="7" spans="1:11" hidden="1">
      <c r="A7" s="3" t="s">
        <v>24</v>
      </c>
      <c r="B7" s="4" t="s">
        <v>25</v>
      </c>
      <c r="C7" s="4" t="s">
        <v>26</v>
      </c>
      <c r="D7" s="5" t="s">
        <v>23</v>
      </c>
      <c r="E7" s="5" t="s">
        <v>18</v>
      </c>
      <c r="F7" s="6">
        <v>29927</v>
      </c>
      <c r="G7" s="7" t="s">
        <v>15</v>
      </c>
      <c r="H7" s="7" t="s">
        <v>58</v>
      </c>
      <c r="I7" s="7">
        <v>5</v>
      </c>
      <c r="J7" s="7">
        <f t="shared" ca="1" si="0"/>
        <v>36</v>
      </c>
      <c r="K7" s="8">
        <f t="shared" ca="1" si="1"/>
        <v>56800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 hidden="1">
      <c r="A9" s="3" t="s">
        <v>16</v>
      </c>
      <c r="B9" s="4" t="s">
        <v>17</v>
      </c>
      <c r="C9" s="4" t="s">
        <v>12</v>
      </c>
      <c r="D9" s="5" t="s">
        <v>13</v>
      </c>
      <c r="E9" s="5" t="s">
        <v>18</v>
      </c>
      <c r="F9" s="6">
        <v>30654</v>
      </c>
      <c r="G9" s="7" t="s">
        <v>15</v>
      </c>
      <c r="H9" s="7" t="s">
        <v>57</v>
      </c>
      <c r="I9" s="7">
        <v>3</v>
      </c>
      <c r="J9" s="7">
        <f t="shared" ca="1" si="0"/>
        <v>34</v>
      </c>
      <c r="K9" s="8">
        <f t="shared" ca="1" si="1"/>
        <v>46700</v>
      </c>
    </row>
    <row r="10" spans="1:11" hidden="1">
      <c r="A10" s="3" t="s">
        <v>10</v>
      </c>
      <c r="B10" s="4" t="s">
        <v>11</v>
      </c>
      <c r="C10" s="4" t="s">
        <v>12</v>
      </c>
      <c r="D10" s="5" t="s">
        <v>13</v>
      </c>
      <c r="E10" s="5" t="s">
        <v>14</v>
      </c>
      <c r="F10" s="6">
        <v>31111</v>
      </c>
      <c r="G10" s="7" t="s">
        <v>15</v>
      </c>
      <c r="H10" s="7" t="s">
        <v>47</v>
      </c>
      <c r="I10" s="7">
        <v>4</v>
      </c>
      <c r="J10" s="7">
        <f t="shared" ca="1" si="0"/>
        <v>32</v>
      </c>
      <c r="K10" s="8">
        <f t="shared" ca="1" si="1"/>
        <v>61600</v>
      </c>
    </row>
    <row r="11" spans="1:11" hidden="1">
      <c r="A11" s="3" t="s">
        <v>32</v>
      </c>
      <c r="B11" s="4" t="s">
        <v>33</v>
      </c>
      <c r="C11" s="4" t="s">
        <v>34</v>
      </c>
      <c r="D11" s="5" t="s">
        <v>35</v>
      </c>
      <c r="E11" s="5" t="s">
        <v>18</v>
      </c>
      <c r="F11" s="6">
        <v>32024</v>
      </c>
      <c r="G11" s="7" t="s">
        <v>29</v>
      </c>
      <c r="H11" s="7" t="s">
        <v>49</v>
      </c>
      <c r="I11" s="7">
        <v>4</v>
      </c>
      <c r="J11" s="7">
        <f t="shared" ca="1" si="0"/>
        <v>30</v>
      </c>
      <c r="K11" s="8">
        <f t="shared" ca="1" si="1"/>
        <v>51500</v>
      </c>
    </row>
    <row r="12" spans="1:11" hidden="1">
      <c r="A12" s="3" t="s">
        <v>27</v>
      </c>
      <c r="B12" s="4" t="s">
        <v>28</v>
      </c>
      <c r="C12" s="4" t="s">
        <v>22</v>
      </c>
      <c r="D12" s="5" t="s">
        <v>23</v>
      </c>
      <c r="E12" s="5" t="s">
        <v>18</v>
      </c>
      <c r="F12" s="6">
        <v>32279</v>
      </c>
      <c r="G12" s="7" t="s">
        <v>29</v>
      </c>
      <c r="H12" s="7" t="s">
        <v>52</v>
      </c>
      <c r="I12" s="7">
        <v>4</v>
      </c>
      <c r="J12" s="7">
        <f t="shared" ca="1" si="0"/>
        <v>29</v>
      </c>
      <c r="K12" s="8">
        <f t="shared" ca="1" si="1"/>
        <v>51450</v>
      </c>
    </row>
    <row r="13" spans="1:11" hidden="1">
      <c r="A13" s="3" t="s">
        <v>39</v>
      </c>
      <c r="B13" s="4" t="s">
        <v>40</v>
      </c>
      <c r="C13" s="4" t="s">
        <v>22</v>
      </c>
      <c r="D13" s="5" t="s">
        <v>23</v>
      </c>
      <c r="E13" s="5" t="s">
        <v>18</v>
      </c>
      <c r="F13" s="6">
        <v>32490</v>
      </c>
      <c r="G13" s="7" t="s">
        <v>29</v>
      </c>
      <c r="H13" s="7" t="s">
        <v>54</v>
      </c>
      <c r="I13" s="7">
        <v>4</v>
      </c>
      <c r="J13" s="7">
        <f t="shared" ca="1" si="0"/>
        <v>29</v>
      </c>
      <c r="K13" s="8">
        <f t="shared" ca="1" si="1"/>
        <v>51450</v>
      </c>
    </row>
    <row r="15" spans="1:11">
      <c r="A15" t="s">
        <v>59</v>
      </c>
    </row>
    <row r="16" spans="1:11">
      <c r="A16" s="1" t="str">
        <f>D1</f>
        <v>部門</v>
      </c>
    </row>
    <row r="17" spans="1:1">
      <c r="A17" s="5" t="str">
        <f>D5</f>
        <v>門市</v>
      </c>
    </row>
  </sheetData>
  <sortState ref="A2:K13">
    <sortCondition ref="F2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"/>
  <sheetViews>
    <sheetView workbookViewId="0">
      <pane ySplit="1" topLeftCell="A2" activePane="bottomLeft" state="frozen"/>
      <selection pane="bottomLeft" activeCell="A17" sqref="A17"/>
    </sheetView>
  </sheetViews>
  <sheetFormatPr defaultRowHeight="16.5"/>
  <cols>
    <col min="1" max="1" width="17.5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59</v>
      </c>
    </row>
    <row r="16" spans="1:11">
      <c r="A16" t="s">
        <v>70</v>
      </c>
    </row>
    <row r="17" spans="1:2">
      <c r="A17" t="e">
        <f>AND(性別="男",婚姻="未婚",薪資&gt;50000)</f>
        <v>#NAME?</v>
      </c>
      <c r="B17" t="s">
        <v>108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13"/>
  <sheetViews>
    <sheetView workbookViewId="0">
      <pane ySplit="1" topLeftCell="A2" activePane="bottomLeft" state="frozen"/>
      <selection pane="bottomLeft" activeCell="A2" sqref="A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"/>
  <sheetViews>
    <sheetView workbookViewId="0">
      <pane ySplit="1" topLeftCell="A2" activePane="bottomLeft" state="frozen"/>
      <selection pane="bottomLeft" activeCell="E2" sqref="E2"/>
    </sheetView>
  </sheetViews>
  <sheetFormatPr defaultRowHeight="16.5"/>
  <cols>
    <col min="1" max="1" width="7.125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59</v>
      </c>
    </row>
    <row r="16" spans="1:11">
      <c r="A16" t="s">
        <v>115</v>
      </c>
    </row>
    <row r="17" spans="1:2">
      <c r="A17" t="e">
        <f>OR(AND(性別="男",職稱="專員"),AND(性別="女",職稱="主任"))</f>
        <v>#NAME?</v>
      </c>
      <c r="B17" t="s">
        <v>116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13"/>
  <sheetViews>
    <sheetView workbookViewId="0">
      <pane ySplit="1" topLeftCell="A2" activePane="bottomLeft" state="frozen"/>
      <selection pane="bottomLeft" activeCell="A2" sqref="A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2"/>
  <sheetViews>
    <sheetView workbookViewId="0">
      <pane ySplit="1" topLeftCell="A2" activePane="bottomLeft" state="frozen"/>
      <selection pane="bottomLeft" activeCell="B2" sqref="B2"/>
    </sheetView>
  </sheetViews>
  <sheetFormatPr defaultRowHeight="16.5"/>
  <cols>
    <col min="1" max="1" width="9.875" customWidth="1"/>
    <col min="2" max="2" width="11.75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s="2" t="s">
        <v>5</v>
      </c>
      <c r="B15" s="2" t="s">
        <v>5</v>
      </c>
    </row>
    <row r="16" spans="1:11">
      <c r="A16" s="15" t="s">
        <v>99</v>
      </c>
      <c r="B16" t="s">
        <v>100</v>
      </c>
    </row>
    <row r="18" spans="1:2">
      <c r="A18" s="1" t="s">
        <v>71</v>
      </c>
    </row>
    <row r="19" spans="1:2">
      <c r="A19" t="b">
        <f>AND(F2&gt;=DATE(1985,1,1),F2&lt;=DATE(1988,12,31))</f>
        <v>1</v>
      </c>
      <c r="B19" t="s">
        <v>109</v>
      </c>
    </row>
    <row r="21" spans="1:2">
      <c r="A21" s="16" t="s">
        <v>72</v>
      </c>
    </row>
    <row r="22" spans="1:2">
      <c r="A22" t="b">
        <f>AND(YEAR(F2)&gt;=1985,YEAR(F2)&lt;=1988)</f>
        <v>1</v>
      </c>
      <c r="B22" t="s">
        <v>110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21"/>
  <sheetViews>
    <sheetView workbookViewId="0">
      <pane ySplit="1" topLeftCell="A5" activePane="bottomLeft" state="frozen"/>
      <selection pane="bottomLeft" activeCell="A4" sqref="A4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s="2" t="s">
        <v>5</v>
      </c>
      <c r="B15" s="2" t="s">
        <v>5</v>
      </c>
    </row>
    <row r="16" spans="1:11">
      <c r="A16" s="15"/>
    </row>
    <row r="18" spans="1:1">
      <c r="A18" s="1" t="s">
        <v>73</v>
      </c>
    </row>
    <row r="21" spans="1:1">
      <c r="A21" s="16" t="s">
        <v>74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6"/>
  <sheetViews>
    <sheetView workbookViewId="0">
      <pane ySplit="1" topLeftCell="A2" activePane="bottomLeft" state="frozen"/>
      <selection pane="bottomLeft" activeCell="E2" sqref="E2"/>
    </sheetView>
  </sheetViews>
  <sheetFormatPr defaultRowHeight="16.5"/>
  <cols>
    <col min="1" max="1" width="7.125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s="1" t="s">
        <v>75</v>
      </c>
    </row>
    <row r="16" spans="1:11">
      <c r="A16" t="b">
        <f>MONTH(F2)=5</f>
        <v>0</v>
      </c>
      <c r="B16" t="s">
        <v>111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15"/>
  <sheetViews>
    <sheetView workbookViewId="0">
      <pane ySplit="1" topLeftCell="A2" activePane="bottomLeft" state="frozen"/>
      <selection pane="bottomLeft" activeCell="B3" sqref="B3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s="1" t="s">
        <v>75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8"/>
  <sheetViews>
    <sheetView workbookViewId="0">
      <pane ySplit="1" topLeftCell="A2" activePane="bottomLeft" state="frozen"/>
      <selection pane="bottomLeft" activeCell="E13" sqref="E13"/>
    </sheetView>
  </sheetViews>
  <sheetFormatPr defaultRowHeight="16.5"/>
  <cols>
    <col min="1" max="1" width="12.625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s="1" t="s">
        <v>71</v>
      </c>
    </row>
    <row r="16" spans="1:11">
      <c r="A16" t="b">
        <f>MONTH(F2)=$B$18</f>
        <v>0</v>
      </c>
      <c r="B16" t="s">
        <v>112</v>
      </c>
    </row>
    <row r="18" spans="1:2">
      <c r="A18" s="1" t="s">
        <v>76</v>
      </c>
      <c r="B18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18"/>
  <sheetViews>
    <sheetView workbookViewId="0">
      <pane ySplit="1" topLeftCell="A2" activePane="bottomLeft" state="frozen"/>
      <selection pane="bottomLeft" activeCell="B4" sqref="B4"/>
    </sheetView>
  </sheetViews>
  <sheetFormatPr defaultRowHeight="16.5"/>
  <cols>
    <col min="1" max="1" width="12.625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s="1" t="s">
        <v>71</v>
      </c>
    </row>
    <row r="18" spans="1:1">
      <c r="A18" s="1" t="s">
        <v>76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15"/>
  <sheetViews>
    <sheetView workbookViewId="0">
      <pane ySplit="1" topLeftCell="A2" activePane="bottomLeft" state="frozen"/>
      <selection pane="bottomLeft" activeCell="D5" sqref="D5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19</v>
      </c>
      <c r="B2" s="4" t="s">
        <v>20</v>
      </c>
      <c r="C2" s="4" t="s">
        <v>12</v>
      </c>
      <c r="D2" s="5" t="s">
        <v>13</v>
      </c>
      <c r="E2" s="5" t="s">
        <v>18</v>
      </c>
      <c r="F2" s="6">
        <v>26146</v>
      </c>
      <c r="G2" s="7" t="s">
        <v>15</v>
      </c>
      <c r="H2" s="7" t="s">
        <v>48</v>
      </c>
      <c r="I2" s="7">
        <v>4</v>
      </c>
      <c r="J2" s="7">
        <f t="shared" ref="J2:J13" ca="1" si="0">YEAR(TODAY())-YEAR(F2)</f>
        <v>46</v>
      </c>
      <c r="K2" s="8">
        <f t="shared" ref="K2:K13" ca="1" si="1">IF(E2="主任",40000,30000)+I2*5000+J2*50</f>
        <v>52300</v>
      </c>
    </row>
    <row r="3" spans="1:11">
      <c r="A3" s="3" t="s">
        <v>21</v>
      </c>
      <c r="B3" s="26" t="s">
        <v>103</v>
      </c>
      <c r="C3" s="4" t="s">
        <v>12</v>
      </c>
      <c r="D3" s="5" t="s">
        <v>23</v>
      </c>
      <c r="E3" s="5" t="s">
        <v>14</v>
      </c>
      <c r="F3" s="6">
        <v>26823</v>
      </c>
      <c r="G3" s="7" t="s">
        <v>15</v>
      </c>
      <c r="H3" s="7" t="s">
        <v>56</v>
      </c>
      <c r="I3" s="7">
        <v>4</v>
      </c>
      <c r="J3" s="7">
        <f t="shared" ca="1" si="0"/>
        <v>44</v>
      </c>
      <c r="K3" s="8">
        <f t="shared" ca="1" si="1"/>
        <v>62200</v>
      </c>
    </row>
    <row r="4" spans="1:11">
      <c r="A4" s="3" t="s">
        <v>44</v>
      </c>
      <c r="B4" s="4" t="s">
        <v>45</v>
      </c>
      <c r="C4" s="4" t="s">
        <v>12</v>
      </c>
      <c r="D4" s="5" t="s">
        <v>43</v>
      </c>
      <c r="E4" s="5" t="s">
        <v>18</v>
      </c>
      <c r="F4" s="6">
        <v>28732</v>
      </c>
      <c r="G4" s="7" t="s">
        <v>29</v>
      </c>
      <c r="H4" s="7" t="s">
        <v>55</v>
      </c>
      <c r="I4" s="7">
        <v>2</v>
      </c>
      <c r="J4" s="7">
        <f t="shared" ca="1" si="0"/>
        <v>39</v>
      </c>
      <c r="K4" s="8">
        <f t="shared" ca="1" si="1"/>
        <v>41950</v>
      </c>
    </row>
    <row r="5" spans="1:11">
      <c r="A5" s="3" t="s">
        <v>41</v>
      </c>
      <c r="B5" s="4" t="s">
        <v>42</v>
      </c>
      <c r="C5" s="4" t="s">
        <v>12</v>
      </c>
      <c r="D5" s="5" t="s">
        <v>43</v>
      </c>
      <c r="E5" s="5" t="s">
        <v>14</v>
      </c>
      <c r="F5" s="6">
        <v>29461</v>
      </c>
      <c r="G5" s="7" t="s">
        <v>15</v>
      </c>
      <c r="H5" s="7" t="s">
        <v>51</v>
      </c>
      <c r="I5" s="7">
        <v>3</v>
      </c>
      <c r="J5" s="7">
        <f t="shared" ca="1" si="0"/>
        <v>37</v>
      </c>
      <c r="K5" s="8">
        <f t="shared" ca="1" si="1"/>
        <v>56850</v>
      </c>
    </row>
    <row r="6" spans="1:11">
      <c r="A6" s="3" t="s">
        <v>36</v>
      </c>
      <c r="B6" s="4" t="s">
        <v>37</v>
      </c>
      <c r="C6" s="4" t="s">
        <v>26</v>
      </c>
      <c r="D6" s="5" t="s">
        <v>35</v>
      </c>
      <c r="E6" s="5" t="s">
        <v>38</v>
      </c>
      <c r="F6" s="6">
        <v>29533</v>
      </c>
      <c r="G6" s="7" t="s">
        <v>15</v>
      </c>
      <c r="H6" s="7" t="s">
        <v>50</v>
      </c>
      <c r="I6" s="7">
        <v>4</v>
      </c>
      <c r="J6" s="7">
        <f t="shared" ca="1" si="0"/>
        <v>37</v>
      </c>
      <c r="K6" s="8">
        <f t="shared" ca="1" si="1"/>
        <v>51850</v>
      </c>
    </row>
    <row r="7" spans="1:11">
      <c r="A7" s="3" t="s">
        <v>24</v>
      </c>
      <c r="B7" s="4" t="s">
        <v>25</v>
      </c>
      <c r="C7" s="4" t="s">
        <v>26</v>
      </c>
      <c r="D7" s="5" t="s">
        <v>23</v>
      </c>
      <c r="E7" s="5" t="s">
        <v>18</v>
      </c>
      <c r="F7" s="6">
        <v>29927</v>
      </c>
      <c r="G7" s="7" t="s">
        <v>15</v>
      </c>
      <c r="H7" s="7" t="s">
        <v>58</v>
      </c>
      <c r="I7" s="7">
        <v>5</v>
      </c>
      <c r="J7" s="7">
        <f t="shared" ca="1" si="0"/>
        <v>36</v>
      </c>
      <c r="K7" s="8">
        <f t="shared" ca="1" si="1"/>
        <v>56800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16</v>
      </c>
      <c r="B9" s="4" t="s">
        <v>17</v>
      </c>
      <c r="C9" s="4" t="s">
        <v>12</v>
      </c>
      <c r="D9" s="5" t="s">
        <v>13</v>
      </c>
      <c r="E9" s="5" t="s">
        <v>18</v>
      </c>
      <c r="F9" s="6">
        <v>30654</v>
      </c>
      <c r="G9" s="7" t="s">
        <v>15</v>
      </c>
      <c r="H9" s="7" t="s">
        <v>57</v>
      </c>
      <c r="I9" s="7">
        <v>3</v>
      </c>
      <c r="J9" s="7">
        <f t="shared" ca="1" si="0"/>
        <v>34</v>
      </c>
      <c r="K9" s="8">
        <f t="shared" ca="1" si="1"/>
        <v>46700</v>
      </c>
    </row>
    <row r="10" spans="1:11">
      <c r="A10" s="3" t="s">
        <v>10</v>
      </c>
      <c r="B10" s="4" t="s">
        <v>11</v>
      </c>
      <c r="C10" s="4" t="s">
        <v>12</v>
      </c>
      <c r="D10" s="5" t="s">
        <v>13</v>
      </c>
      <c r="E10" s="5" t="s">
        <v>14</v>
      </c>
      <c r="F10" s="6">
        <v>31111</v>
      </c>
      <c r="G10" s="7" t="s">
        <v>15</v>
      </c>
      <c r="H10" s="7" t="s">
        <v>47</v>
      </c>
      <c r="I10" s="7">
        <v>4</v>
      </c>
      <c r="J10" s="7">
        <f t="shared" ca="1" si="0"/>
        <v>32</v>
      </c>
      <c r="K10" s="8">
        <f t="shared" ca="1" si="1"/>
        <v>61600</v>
      </c>
    </row>
    <row r="11" spans="1:11">
      <c r="A11" s="3" t="s">
        <v>32</v>
      </c>
      <c r="B11" s="4" t="s">
        <v>33</v>
      </c>
      <c r="C11" s="4" t="s">
        <v>34</v>
      </c>
      <c r="D11" s="5" t="s">
        <v>35</v>
      </c>
      <c r="E11" s="5" t="s">
        <v>18</v>
      </c>
      <c r="F11" s="6">
        <v>32024</v>
      </c>
      <c r="G11" s="7" t="s">
        <v>29</v>
      </c>
      <c r="H11" s="7" t="s">
        <v>49</v>
      </c>
      <c r="I11" s="7">
        <v>4</v>
      </c>
      <c r="J11" s="7">
        <f t="shared" ca="1" si="0"/>
        <v>30</v>
      </c>
      <c r="K11" s="8">
        <f t="shared" ca="1" si="1"/>
        <v>51500</v>
      </c>
    </row>
    <row r="12" spans="1:11">
      <c r="A12" s="3" t="s">
        <v>27</v>
      </c>
      <c r="B12" s="4" t="s">
        <v>28</v>
      </c>
      <c r="C12" s="4" t="s">
        <v>22</v>
      </c>
      <c r="D12" s="5" t="s">
        <v>23</v>
      </c>
      <c r="E12" s="5" t="s">
        <v>18</v>
      </c>
      <c r="F12" s="6">
        <v>32279</v>
      </c>
      <c r="G12" s="7" t="s">
        <v>29</v>
      </c>
      <c r="H12" s="7" t="s">
        <v>52</v>
      </c>
      <c r="I12" s="7">
        <v>4</v>
      </c>
      <c r="J12" s="7">
        <f t="shared" ca="1" si="0"/>
        <v>29</v>
      </c>
      <c r="K12" s="8">
        <f t="shared" ca="1" si="1"/>
        <v>51450</v>
      </c>
    </row>
    <row r="13" spans="1:11">
      <c r="A13" s="3" t="s">
        <v>39</v>
      </c>
      <c r="B13" s="4" t="s">
        <v>40</v>
      </c>
      <c r="C13" s="4" t="s">
        <v>22</v>
      </c>
      <c r="D13" s="5" t="s">
        <v>23</v>
      </c>
      <c r="E13" s="5" t="s">
        <v>18</v>
      </c>
      <c r="F13" s="6">
        <v>32490</v>
      </c>
      <c r="G13" s="7" t="s">
        <v>29</v>
      </c>
      <c r="H13" s="7" t="s">
        <v>54</v>
      </c>
      <c r="I13" s="7">
        <v>4</v>
      </c>
      <c r="J13" s="7">
        <f t="shared" ca="1" si="0"/>
        <v>29</v>
      </c>
      <c r="K13" s="8">
        <f t="shared" ca="1" si="1"/>
        <v>51450</v>
      </c>
    </row>
    <row r="15" spans="1:11">
      <c r="A15" t="s">
        <v>60</v>
      </c>
    </row>
  </sheetData>
  <sortState ref="A2:K13">
    <sortCondition ref="F2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8"/>
  <sheetViews>
    <sheetView workbookViewId="0">
      <pane ySplit="1" topLeftCell="A2" activePane="bottomLeft" state="frozen"/>
      <selection pane="bottomLeft" activeCell="F4" sqref="F4"/>
    </sheetView>
  </sheetViews>
  <sheetFormatPr defaultRowHeight="16.5"/>
  <cols>
    <col min="1" max="1" width="12.625" customWidth="1"/>
    <col min="2" max="2" width="8.125" bestFit="1" customWidth="1"/>
    <col min="3" max="5" width="6" bestFit="1" customWidth="1"/>
    <col min="6" max="6" width="8.5" customWidth="1"/>
    <col min="7" max="7" width="7.5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6" t="s">
        <v>102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s="1" t="s">
        <v>118</v>
      </c>
      <c r="G15" s="27" t="s">
        <v>119</v>
      </c>
      <c r="H15" s="27" t="s">
        <v>120</v>
      </c>
    </row>
    <row r="16" spans="1:11">
      <c r="A16" t="b">
        <f>AND(MONTH(F2)&gt;=$G$16,MONTH(F2)&lt;=$H$16)</f>
        <v>0</v>
      </c>
      <c r="G16">
        <v>8</v>
      </c>
      <c r="H16">
        <v>10</v>
      </c>
    </row>
    <row r="18" spans="1:1">
      <c r="A18" s="1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</sheetPr>
  <dimension ref="A1:K18"/>
  <sheetViews>
    <sheetView workbookViewId="0">
      <pane ySplit="1" topLeftCell="A2" activePane="bottomLeft" state="frozen"/>
      <selection pane="bottomLeft" activeCell="A16" sqref="A16"/>
    </sheetView>
  </sheetViews>
  <sheetFormatPr defaultRowHeight="16.5"/>
  <cols>
    <col min="1" max="1" width="12.625" customWidth="1"/>
    <col min="2" max="2" width="8.125" bestFit="1" customWidth="1"/>
    <col min="3" max="5" width="6" bestFit="1" customWidth="1"/>
    <col min="6" max="6" width="8.5" customWidth="1"/>
    <col min="7" max="7" width="7.5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6" t="s">
        <v>102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s="1" t="s">
        <v>118</v>
      </c>
      <c r="G15" s="27" t="s">
        <v>119</v>
      </c>
      <c r="H15" s="27" t="s">
        <v>120</v>
      </c>
    </row>
    <row r="18" spans="1:1">
      <c r="A18" s="1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12"/>
  <sheetViews>
    <sheetView workbookViewId="0">
      <selection activeCell="K1" sqref="K1:L11"/>
    </sheetView>
  </sheetViews>
  <sheetFormatPr defaultColWidth="9" defaultRowHeight="16.5"/>
  <cols>
    <col min="1" max="1" width="10.25" style="24" bestFit="1" customWidth="1"/>
    <col min="2" max="2" width="10.625" style="24" bestFit="1" customWidth="1"/>
    <col min="3" max="3" width="9" style="24"/>
    <col min="4" max="4" width="11.625" style="24" customWidth="1"/>
    <col min="5" max="16384" width="9" style="24"/>
  </cols>
  <sheetData>
    <row r="1" spans="1:4">
      <c r="A1" s="22" t="s">
        <v>77</v>
      </c>
      <c r="B1" s="23">
        <f ca="1">TODAY()</f>
        <v>43027</v>
      </c>
    </row>
    <row r="3" spans="1:4">
      <c r="A3" s="22" t="s">
        <v>85</v>
      </c>
      <c r="B3" s="22" t="s">
        <v>78</v>
      </c>
    </row>
    <row r="4" spans="1:4" hidden="1">
      <c r="A4" s="24" t="s">
        <v>79</v>
      </c>
      <c r="B4" s="25">
        <v>38394</v>
      </c>
      <c r="D4"/>
    </row>
    <row r="5" spans="1:4">
      <c r="A5" s="24" t="s">
        <v>80</v>
      </c>
      <c r="B5" s="25">
        <v>32556</v>
      </c>
      <c r="D5"/>
    </row>
    <row r="6" spans="1:4">
      <c r="A6" s="24" t="s">
        <v>81</v>
      </c>
      <c r="B6" s="25">
        <v>33740</v>
      </c>
      <c r="D6"/>
    </row>
    <row r="7" spans="1:4">
      <c r="A7" s="24" t="s">
        <v>82</v>
      </c>
      <c r="B7" s="25">
        <v>34402</v>
      </c>
      <c r="D7"/>
    </row>
    <row r="8" spans="1:4" hidden="1">
      <c r="A8" s="24" t="s">
        <v>83</v>
      </c>
      <c r="B8" s="25">
        <v>38570</v>
      </c>
      <c r="D8"/>
    </row>
    <row r="9" spans="1:4" hidden="1">
      <c r="A9" s="24" t="s">
        <v>84</v>
      </c>
      <c r="B9" s="25">
        <v>39336</v>
      </c>
      <c r="D9"/>
    </row>
    <row r="11" spans="1:4">
      <c r="A11" s="22" t="s">
        <v>101</v>
      </c>
    </row>
    <row r="12" spans="1:4">
      <c r="A12" s="24" t="b">
        <f ca="1">B4&lt;=DATE(YEAR(NOW())-10,MONTH(NOW()),DAY(NOW()))</f>
        <v>1</v>
      </c>
      <c r="B12" s="24" t="s">
        <v>113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B12"/>
  <sheetViews>
    <sheetView workbookViewId="0">
      <selection sqref="A1:B11"/>
    </sheetView>
  </sheetViews>
  <sheetFormatPr defaultRowHeight="16.5"/>
  <cols>
    <col min="1" max="1" width="10.25" bestFit="1" customWidth="1"/>
    <col min="2" max="2" width="9.875" customWidth="1"/>
  </cols>
  <sheetData>
    <row r="1" spans="1:2">
      <c r="A1" s="22" t="s">
        <v>77</v>
      </c>
      <c r="B1" s="23">
        <f ca="1">TODAY()</f>
        <v>43027</v>
      </c>
    </row>
    <row r="2" spans="1:2">
      <c r="A2" s="24"/>
      <c r="B2" s="24"/>
    </row>
    <row r="3" spans="1:2">
      <c r="A3" s="22" t="s">
        <v>85</v>
      </c>
      <c r="B3" s="22" t="s">
        <v>78</v>
      </c>
    </row>
    <row r="4" spans="1:2">
      <c r="A4" s="24" t="s">
        <v>79</v>
      </c>
      <c r="B4" s="25">
        <v>38394</v>
      </c>
    </row>
    <row r="5" spans="1:2">
      <c r="A5" s="24" t="s">
        <v>80</v>
      </c>
      <c r="B5" s="25">
        <v>32556</v>
      </c>
    </row>
    <row r="6" spans="1:2">
      <c r="A6" s="24" t="s">
        <v>81</v>
      </c>
      <c r="B6" s="25">
        <v>33740</v>
      </c>
    </row>
    <row r="7" spans="1:2">
      <c r="A7" s="24" t="s">
        <v>82</v>
      </c>
      <c r="B7" s="25">
        <v>34402</v>
      </c>
    </row>
    <row r="8" spans="1:2">
      <c r="A8" s="24" t="s">
        <v>83</v>
      </c>
      <c r="B8" s="25">
        <v>38570</v>
      </c>
    </row>
    <row r="9" spans="1:2">
      <c r="A9" s="24" t="s">
        <v>84</v>
      </c>
      <c r="B9" s="25">
        <v>39336</v>
      </c>
    </row>
    <row r="10" spans="1:2">
      <c r="A10" s="18"/>
      <c r="B10" s="18"/>
    </row>
    <row r="11" spans="1:2">
      <c r="A11" s="17" t="s">
        <v>86</v>
      </c>
      <c r="B11" s="18"/>
    </row>
    <row r="12" spans="1:2">
      <c r="A12" s="18"/>
      <c r="B12" s="19"/>
    </row>
  </sheetData>
  <phoneticPr fontId="3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pane ySplit="1" topLeftCell="A13" activePane="bottomLeft" state="frozen"/>
      <selection pane="bottomLeft" activeCell="C2" sqref="C2"/>
    </sheetView>
  </sheetViews>
  <sheetFormatPr defaultRowHeight="16.5"/>
  <cols>
    <col min="1" max="1" width="6" bestFit="1" customWidth="1"/>
    <col min="2" max="2" width="7.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  <row r="15" spans="1:10">
      <c r="A15" s="1" t="s">
        <v>3</v>
      </c>
    </row>
    <row r="16" spans="1:10">
      <c r="A16" s="5" t="s">
        <v>13</v>
      </c>
    </row>
    <row r="18" spans="1:10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2" t="s">
        <v>7</v>
      </c>
      <c r="I18" s="2" t="s">
        <v>8</v>
      </c>
      <c r="J18" s="2" t="s">
        <v>9</v>
      </c>
    </row>
    <row r="19" spans="1:10">
      <c r="A19" s="3" t="s">
        <v>10</v>
      </c>
      <c r="B19" s="4" t="s">
        <v>11</v>
      </c>
      <c r="C19" s="4" t="s">
        <v>12</v>
      </c>
      <c r="D19" s="5" t="s">
        <v>13</v>
      </c>
      <c r="E19" s="5" t="s">
        <v>14</v>
      </c>
      <c r="F19" s="6">
        <v>31111</v>
      </c>
      <c r="G19" s="7" t="s">
        <v>15</v>
      </c>
      <c r="H19" s="7">
        <v>4</v>
      </c>
      <c r="I19" s="7">
        <v>28</v>
      </c>
      <c r="J19" s="8">
        <v>61400</v>
      </c>
    </row>
    <row r="20" spans="1:10">
      <c r="A20" s="3" t="s">
        <v>16</v>
      </c>
      <c r="B20" s="4" t="s">
        <v>17</v>
      </c>
      <c r="C20" s="4" t="s">
        <v>12</v>
      </c>
      <c r="D20" s="5" t="s">
        <v>13</v>
      </c>
      <c r="E20" s="5" t="s">
        <v>18</v>
      </c>
      <c r="F20" s="6">
        <v>30654</v>
      </c>
      <c r="G20" s="7" t="s">
        <v>15</v>
      </c>
      <c r="H20" s="7">
        <v>3</v>
      </c>
      <c r="I20" s="7">
        <v>30</v>
      </c>
      <c r="J20" s="8">
        <v>46500</v>
      </c>
    </row>
    <row r="21" spans="1:10">
      <c r="A21" s="3" t="s">
        <v>19</v>
      </c>
      <c r="B21" s="4" t="s">
        <v>20</v>
      </c>
      <c r="C21" s="4" t="s">
        <v>12</v>
      </c>
      <c r="D21" s="5" t="s">
        <v>13</v>
      </c>
      <c r="E21" s="5" t="s">
        <v>18</v>
      </c>
      <c r="F21" s="6">
        <v>26146</v>
      </c>
      <c r="G21" s="7" t="s">
        <v>15</v>
      </c>
      <c r="H21" s="7">
        <v>4</v>
      </c>
      <c r="I21" s="7">
        <v>42</v>
      </c>
      <c r="J21" s="8">
        <v>52100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J16"/>
  <sheetViews>
    <sheetView workbookViewId="0">
      <pane ySplit="1" topLeftCell="A11" activePane="bottomLeft" state="frozen"/>
      <selection pane="bottomLeft" activeCell="D8" sqref="D8"/>
    </sheetView>
  </sheetViews>
  <sheetFormatPr defaultRowHeight="16.5"/>
  <cols>
    <col min="1" max="1" width="6" bestFit="1" customWidth="1"/>
    <col min="2" max="2" width="7.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  <row r="15" spans="1:10">
      <c r="A15" s="1" t="s">
        <v>3</v>
      </c>
    </row>
    <row r="16" spans="1:10">
      <c r="A16" s="5" t="s">
        <v>13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pane ySplit="1" topLeftCell="A9" activePane="bottomLeft" state="frozen"/>
      <selection pane="bottomLeft" activeCell="F11" sqref="F11"/>
    </sheetView>
  </sheetViews>
  <sheetFormatPr defaultRowHeight="16.5"/>
  <cols>
    <col min="1" max="2" width="7.5" bestFit="1" customWidth="1"/>
    <col min="3" max="3" width="6" bestFit="1" customWidth="1"/>
    <col min="4" max="4" width="8" bestFit="1" customWidth="1"/>
    <col min="5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  <row r="15" spans="1:10">
      <c r="A15" s="1" t="s">
        <v>3</v>
      </c>
    </row>
    <row r="16" spans="1:10">
      <c r="A16" s="5" t="s">
        <v>13</v>
      </c>
    </row>
    <row r="18" spans="1:6">
      <c r="A18" s="1" t="str">
        <f>B1</f>
        <v>姓名</v>
      </c>
      <c r="B18" s="1" t="s">
        <v>3</v>
      </c>
      <c r="C18" s="2" t="s">
        <v>7</v>
      </c>
      <c r="D18" s="2" t="s">
        <v>9</v>
      </c>
      <c r="E18" s="1" t="s">
        <v>4</v>
      </c>
      <c r="F18" s="1" t="s">
        <v>5</v>
      </c>
    </row>
    <row r="19" spans="1:6">
      <c r="A19" s="4" t="s">
        <v>11</v>
      </c>
      <c r="B19" s="5" t="s">
        <v>13</v>
      </c>
      <c r="C19" s="7">
        <v>4</v>
      </c>
      <c r="D19" s="8">
        <v>61400</v>
      </c>
      <c r="E19" s="5" t="s">
        <v>14</v>
      </c>
      <c r="F19" s="6">
        <v>31111</v>
      </c>
    </row>
    <row r="20" spans="1:6">
      <c r="A20" s="4" t="s">
        <v>17</v>
      </c>
      <c r="B20" s="5" t="s">
        <v>13</v>
      </c>
      <c r="C20" s="7">
        <v>3</v>
      </c>
      <c r="D20" s="8">
        <v>46500</v>
      </c>
      <c r="E20" s="5" t="s">
        <v>18</v>
      </c>
      <c r="F20" s="6">
        <v>30654</v>
      </c>
    </row>
    <row r="21" spans="1:6">
      <c r="A21" s="4" t="s">
        <v>20</v>
      </c>
      <c r="B21" s="5" t="s">
        <v>13</v>
      </c>
      <c r="C21" s="7">
        <v>4</v>
      </c>
      <c r="D21" s="8">
        <v>52100</v>
      </c>
      <c r="E21" s="5" t="s">
        <v>18</v>
      </c>
      <c r="F21" s="6">
        <v>26146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J16"/>
  <sheetViews>
    <sheetView topLeftCell="A10" workbookViewId="0">
      <selection activeCell="C11" sqref="C11"/>
    </sheetView>
  </sheetViews>
  <sheetFormatPr defaultRowHeight="16.5"/>
  <cols>
    <col min="1" max="1" width="6" bestFit="1" customWidth="1"/>
    <col min="2" max="2" width="7.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>
      <c r="A12" s="3" t="s">
        <v>41</v>
      </c>
      <c r="B12" s="26" t="s">
        <v>117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  <row r="15" spans="1:10">
      <c r="A15" s="1" t="s">
        <v>3</v>
      </c>
    </row>
    <row r="16" spans="1:10">
      <c r="A16" s="5" t="s">
        <v>13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E3" sqref="E3"/>
    </sheetView>
  </sheetViews>
  <sheetFormatPr defaultRowHeight="16.5"/>
  <cols>
    <col min="1" max="1" width="8.375" bestFit="1" customWidth="1"/>
    <col min="2" max="2" width="7.875" customWidth="1"/>
    <col min="3" max="4" width="6.25" bestFit="1" customWidth="1"/>
    <col min="6" max="8" width="6.25" bestFit="1" customWidth="1"/>
  </cols>
  <sheetData>
    <row r="1" spans="1:9" ht="17.25" thickBot="1">
      <c r="A1" s="9" t="s">
        <v>1</v>
      </c>
      <c r="B1" s="9" t="s">
        <v>2</v>
      </c>
      <c r="C1" s="9" t="s">
        <v>3</v>
      </c>
      <c r="D1" s="9" t="s">
        <v>4</v>
      </c>
      <c r="E1" s="10" t="s">
        <v>5</v>
      </c>
      <c r="F1" s="10" t="s">
        <v>87</v>
      </c>
      <c r="G1" s="10" t="s">
        <v>88</v>
      </c>
      <c r="H1" s="10" t="s">
        <v>89</v>
      </c>
      <c r="I1" s="10" t="s">
        <v>90</v>
      </c>
    </row>
    <row r="2" spans="1:9">
      <c r="A2" s="12" t="s">
        <v>94</v>
      </c>
      <c r="B2" s="12" t="s">
        <v>12</v>
      </c>
      <c r="C2" s="11" t="s">
        <v>13</v>
      </c>
      <c r="D2" s="11" t="s">
        <v>14</v>
      </c>
      <c r="E2" s="20">
        <v>30020</v>
      </c>
      <c r="F2" s="13" t="s">
        <v>92</v>
      </c>
      <c r="G2" s="13">
        <v>4</v>
      </c>
      <c r="H2" s="13">
        <f t="shared" ref="H2:H7" ca="1" si="0">YEAR(TODAY())-YEAR(E2)</f>
        <v>35</v>
      </c>
      <c r="I2" s="14">
        <f t="shared" ref="I2:I7" ca="1" si="1">IF(D2="主任",40000,30000)+G2*5000+H2*50</f>
        <v>61750</v>
      </c>
    </row>
    <row r="3" spans="1:9">
      <c r="A3" s="12" t="s">
        <v>91</v>
      </c>
      <c r="B3" s="12" t="s">
        <v>12</v>
      </c>
      <c r="C3" s="11" t="s">
        <v>13</v>
      </c>
      <c r="D3" s="11" t="s">
        <v>18</v>
      </c>
      <c r="E3" s="20">
        <v>28650</v>
      </c>
      <c r="F3" s="13" t="s">
        <v>92</v>
      </c>
      <c r="G3" s="13">
        <v>3</v>
      </c>
      <c r="H3" s="13">
        <f t="shared" ca="1" si="0"/>
        <v>39</v>
      </c>
      <c r="I3" s="14">
        <f t="shared" ca="1" si="1"/>
        <v>46950</v>
      </c>
    </row>
    <row r="4" spans="1:9">
      <c r="A4" s="12" t="s">
        <v>104</v>
      </c>
      <c r="B4" s="12" t="s">
        <v>105</v>
      </c>
      <c r="C4" s="11" t="s">
        <v>23</v>
      </c>
      <c r="D4" s="11" t="s">
        <v>14</v>
      </c>
      <c r="E4" s="20">
        <v>24727</v>
      </c>
      <c r="F4" s="13" t="s">
        <v>92</v>
      </c>
      <c r="G4" s="13">
        <v>4</v>
      </c>
      <c r="H4" s="13">
        <f t="shared" ca="1" si="0"/>
        <v>50</v>
      </c>
      <c r="I4" s="14">
        <f t="shared" ca="1" si="1"/>
        <v>62500</v>
      </c>
    </row>
    <row r="5" spans="1:9">
      <c r="A5" s="12" t="s">
        <v>95</v>
      </c>
      <c r="B5" s="12" t="s">
        <v>93</v>
      </c>
      <c r="C5" s="11" t="s">
        <v>23</v>
      </c>
      <c r="D5" s="11" t="s">
        <v>18</v>
      </c>
      <c r="E5" s="20">
        <v>27831</v>
      </c>
      <c r="F5" s="13" t="s">
        <v>92</v>
      </c>
      <c r="G5" s="13">
        <v>5</v>
      </c>
      <c r="H5" s="13">
        <f t="shared" ca="1" si="0"/>
        <v>41</v>
      </c>
      <c r="I5" s="14">
        <f t="shared" ca="1" si="1"/>
        <v>57050</v>
      </c>
    </row>
    <row r="6" spans="1:9">
      <c r="A6" s="12" t="s">
        <v>91</v>
      </c>
      <c r="B6" s="12" t="s">
        <v>12</v>
      </c>
      <c r="C6" s="11" t="s">
        <v>13</v>
      </c>
      <c r="D6" s="11" t="s">
        <v>18</v>
      </c>
      <c r="E6" s="20">
        <v>28650</v>
      </c>
      <c r="F6" s="13" t="s">
        <v>92</v>
      </c>
      <c r="G6" s="13">
        <v>3</v>
      </c>
      <c r="H6" s="13">
        <f t="shared" ca="1" si="0"/>
        <v>39</v>
      </c>
      <c r="I6" s="14">
        <f t="shared" ca="1" si="1"/>
        <v>46950</v>
      </c>
    </row>
    <row r="7" spans="1:9">
      <c r="A7" s="12" t="s">
        <v>95</v>
      </c>
      <c r="B7" s="12" t="s">
        <v>93</v>
      </c>
      <c r="C7" s="11" t="s">
        <v>23</v>
      </c>
      <c r="D7" s="11" t="s">
        <v>18</v>
      </c>
      <c r="E7" s="20">
        <v>27831</v>
      </c>
      <c r="F7" s="13" t="s">
        <v>92</v>
      </c>
      <c r="G7" s="13">
        <v>5</v>
      </c>
      <c r="H7" s="13">
        <f t="shared" ca="1" si="0"/>
        <v>41</v>
      </c>
      <c r="I7" s="14">
        <f t="shared" ca="1" si="1"/>
        <v>57050</v>
      </c>
    </row>
    <row r="9" spans="1:9" ht="17.25" thickBot="1">
      <c r="A9" s="9" t="s">
        <v>96</v>
      </c>
      <c r="B9" s="9"/>
      <c r="C9" s="9"/>
    </row>
    <row r="10" spans="1:9" ht="17.25" thickBot="1">
      <c r="A10" s="9" t="s">
        <v>1</v>
      </c>
      <c r="B10" s="9" t="s">
        <v>2</v>
      </c>
      <c r="C10" s="9" t="s">
        <v>3</v>
      </c>
      <c r="D10" s="9" t="s">
        <v>4</v>
      </c>
      <c r="E10" s="10" t="s">
        <v>5</v>
      </c>
      <c r="F10" s="10" t="s">
        <v>6</v>
      </c>
      <c r="G10" s="10" t="s">
        <v>7</v>
      </c>
      <c r="H10" s="10" t="s">
        <v>8</v>
      </c>
      <c r="I10" s="10" t="s">
        <v>9</v>
      </c>
    </row>
    <row r="11" spans="1:9">
      <c r="A11" s="12" t="s">
        <v>17</v>
      </c>
      <c r="B11" s="12" t="s">
        <v>12</v>
      </c>
      <c r="C11" s="11" t="s">
        <v>13</v>
      </c>
      <c r="D11" s="11" t="s">
        <v>14</v>
      </c>
      <c r="E11" s="20">
        <v>30020</v>
      </c>
      <c r="F11" s="13" t="s">
        <v>15</v>
      </c>
      <c r="G11" s="13">
        <v>4</v>
      </c>
      <c r="H11" s="13">
        <v>31</v>
      </c>
      <c r="I11" s="14">
        <v>61550</v>
      </c>
    </row>
    <row r="12" spans="1:9">
      <c r="A12" s="12" t="s">
        <v>11</v>
      </c>
      <c r="B12" s="12" t="s">
        <v>12</v>
      </c>
      <c r="C12" s="11" t="s">
        <v>13</v>
      </c>
      <c r="D12" s="11" t="s">
        <v>18</v>
      </c>
      <c r="E12" s="20">
        <v>28650</v>
      </c>
      <c r="F12" s="13" t="s">
        <v>15</v>
      </c>
      <c r="G12" s="13">
        <v>3</v>
      </c>
      <c r="H12" s="13">
        <v>35</v>
      </c>
      <c r="I12" s="14">
        <v>46750</v>
      </c>
    </row>
    <row r="13" spans="1:9">
      <c r="A13" s="12" t="s">
        <v>102</v>
      </c>
      <c r="B13" s="12" t="s">
        <v>34</v>
      </c>
      <c r="C13" s="11" t="s">
        <v>23</v>
      </c>
      <c r="D13" s="11" t="s">
        <v>14</v>
      </c>
      <c r="E13" s="20">
        <v>24727</v>
      </c>
      <c r="F13" s="13" t="s">
        <v>15</v>
      </c>
      <c r="G13" s="13">
        <v>4</v>
      </c>
      <c r="H13" s="13">
        <v>46</v>
      </c>
      <c r="I13" s="14">
        <v>62300</v>
      </c>
    </row>
    <row r="14" spans="1:9">
      <c r="A14" s="12" t="s">
        <v>95</v>
      </c>
      <c r="B14" s="12" t="s">
        <v>26</v>
      </c>
      <c r="C14" s="11" t="s">
        <v>23</v>
      </c>
      <c r="D14" s="11" t="s">
        <v>18</v>
      </c>
      <c r="E14" s="20">
        <v>27831</v>
      </c>
      <c r="F14" s="13" t="s">
        <v>15</v>
      </c>
      <c r="G14" s="13">
        <v>5</v>
      </c>
      <c r="H14" s="13">
        <v>37</v>
      </c>
      <c r="I14" s="14">
        <v>56850</v>
      </c>
    </row>
  </sheetData>
  <phoneticPr fontId="3" type="noConversion"/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I9"/>
  <sheetViews>
    <sheetView workbookViewId="0">
      <selection activeCell="B3" sqref="B3"/>
    </sheetView>
  </sheetViews>
  <sheetFormatPr defaultRowHeight="16.5"/>
  <sheetData>
    <row r="1" spans="1:9" ht="17.25" thickBot="1">
      <c r="A1" s="9" t="s">
        <v>1</v>
      </c>
      <c r="B1" s="9" t="s">
        <v>2</v>
      </c>
      <c r="C1" s="9" t="s">
        <v>3</v>
      </c>
      <c r="D1" s="9" t="s">
        <v>4</v>
      </c>
      <c r="E1" s="10" t="s">
        <v>5</v>
      </c>
      <c r="F1" s="10" t="s">
        <v>6</v>
      </c>
      <c r="G1" s="10" t="s">
        <v>7</v>
      </c>
      <c r="H1" s="10" t="s">
        <v>8</v>
      </c>
      <c r="I1" s="10" t="s">
        <v>9</v>
      </c>
    </row>
    <row r="2" spans="1:9">
      <c r="A2" s="12" t="s">
        <v>17</v>
      </c>
      <c r="B2" s="12" t="s">
        <v>12</v>
      </c>
      <c r="C2" s="11" t="s">
        <v>13</v>
      </c>
      <c r="D2" s="11" t="s">
        <v>14</v>
      </c>
      <c r="E2" s="20">
        <v>30020</v>
      </c>
      <c r="F2" s="13" t="s">
        <v>15</v>
      </c>
      <c r="G2" s="13">
        <v>4</v>
      </c>
      <c r="H2" s="13">
        <f t="shared" ref="H2:H7" ca="1" si="0">YEAR(TODAY())-YEAR(E2)</f>
        <v>35</v>
      </c>
      <c r="I2" s="14">
        <f t="shared" ref="I2:I7" ca="1" si="1">IF(D2="主任",40000,30000)+G2*5000+H2*50</f>
        <v>61750</v>
      </c>
    </row>
    <row r="3" spans="1:9">
      <c r="A3" s="12" t="s">
        <v>11</v>
      </c>
      <c r="B3" s="12" t="s">
        <v>12</v>
      </c>
      <c r="C3" s="11" t="s">
        <v>13</v>
      </c>
      <c r="D3" s="11" t="s">
        <v>18</v>
      </c>
      <c r="E3" s="20">
        <v>28650</v>
      </c>
      <c r="F3" s="13" t="s">
        <v>15</v>
      </c>
      <c r="G3" s="13">
        <v>3</v>
      </c>
      <c r="H3" s="13">
        <f t="shared" ca="1" si="0"/>
        <v>39</v>
      </c>
      <c r="I3" s="14">
        <f t="shared" ca="1" si="1"/>
        <v>46950</v>
      </c>
    </row>
    <row r="4" spans="1:9">
      <c r="A4" s="12" t="s">
        <v>104</v>
      </c>
      <c r="B4" s="12" t="s">
        <v>105</v>
      </c>
      <c r="C4" s="11" t="s">
        <v>23</v>
      </c>
      <c r="D4" s="11" t="s">
        <v>14</v>
      </c>
      <c r="E4" s="20">
        <v>24727</v>
      </c>
      <c r="F4" s="13" t="s">
        <v>15</v>
      </c>
      <c r="G4" s="13">
        <v>4</v>
      </c>
      <c r="H4" s="13">
        <f t="shared" ca="1" si="0"/>
        <v>50</v>
      </c>
      <c r="I4" s="14">
        <f t="shared" ca="1" si="1"/>
        <v>62500</v>
      </c>
    </row>
    <row r="5" spans="1:9">
      <c r="A5" s="12" t="s">
        <v>25</v>
      </c>
      <c r="B5" s="12" t="s">
        <v>26</v>
      </c>
      <c r="C5" s="11" t="s">
        <v>23</v>
      </c>
      <c r="D5" s="11" t="s">
        <v>18</v>
      </c>
      <c r="E5" s="20">
        <v>27831</v>
      </c>
      <c r="F5" s="13" t="s">
        <v>15</v>
      </c>
      <c r="G5" s="13">
        <v>5</v>
      </c>
      <c r="H5" s="13">
        <f t="shared" ca="1" si="0"/>
        <v>41</v>
      </c>
      <c r="I5" s="14">
        <f t="shared" ca="1" si="1"/>
        <v>57050</v>
      </c>
    </row>
    <row r="6" spans="1:9">
      <c r="A6" s="12" t="s">
        <v>11</v>
      </c>
      <c r="B6" s="12" t="s">
        <v>12</v>
      </c>
      <c r="C6" s="11" t="s">
        <v>13</v>
      </c>
      <c r="D6" s="11" t="s">
        <v>18</v>
      </c>
      <c r="E6" s="20">
        <v>28650</v>
      </c>
      <c r="F6" s="13" t="s">
        <v>15</v>
      </c>
      <c r="G6" s="13">
        <v>3</v>
      </c>
      <c r="H6" s="13">
        <f t="shared" ca="1" si="0"/>
        <v>39</v>
      </c>
      <c r="I6" s="14">
        <f t="shared" ca="1" si="1"/>
        <v>46950</v>
      </c>
    </row>
    <row r="7" spans="1:9">
      <c r="A7" s="12" t="s">
        <v>25</v>
      </c>
      <c r="B7" s="12" t="s">
        <v>26</v>
      </c>
      <c r="C7" s="11" t="s">
        <v>23</v>
      </c>
      <c r="D7" s="11" t="s">
        <v>18</v>
      </c>
      <c r="E7" s="20">
        <v>27831</v>
      </c>
      <c r="F7" s="13" t="s">
        <v>15</v>
      </c>
      <c r="G7" s="13">
        <v>5</v>
      </c>
      <c r="H7" s="13">
        <f t="shared" ca="1" si="0"/>
        <v>41</v>
      </c>
      <c r="I7" s="14">
        <f t="shared" ca="1" si="1"/>
        <v>57050</v>
      </c>
    </row>
    <row r="9" spans="1:9" ht="17.25" thickBot="1">
      <c r="A9" s="9" t="s">
        <v>97</v>
      </c>
      <c r="B9" s="9"/>
      <c r="C9" s="9"/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"/>
  <sheetViews>
    <sheetView workbookViewId="0">
      <pane ySplit="1" topLeftCell="A2" activePane="bottomLeft" state="frozen"/>
      <selection pane="bottomLeft" activeCell="D12" sqref="D1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59</v>
      </c>
    </row>
    <row r="16" spans="1:11">
      <c r="A16" s="1" t="str">
        <f>J1</f>
        <v>年齡</v>
      </c>
    </row>
    <row r="17" spans="1:1">
      <c r="A17" t="s">
        <v>61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A2" sqref="A2"/>
    </sheetView>
  </sheetViews>
  <sheetFormatPr defaultRowHeight="16.5"/>
  <cols>
    <col min="1" max="1" width="8.375" bestFit="1" customWidth="1"/>
    <col min="2" max="2" width="7.875" customWidth="1"/>
    <col min="3" max="4" width="6.25" bestFit="1" customWidth="1"/>
    <col min="6" max="8" width="6.25" bestFit="1" customWidth="1"/>
  </cols>
  <sheetData>
    <row r="1" spans="1:9" ht="17.25" thickBot="1">
      <c r="A1" s="9" t="s">
        <v>1</v>
      </c>
      <c r="B1" s="9" t="s">
        <v>2</v>
      </c>
      <c r="C1" s="9" t="s">
        <v>3</v>
      </c>
      <c r="D1" s="9" t="s">
        <v>4</v>
      </c>
      <c r="E1" s="10" t="s">
        <v>5</v>
      </c>
      <c r="F1" s="10" t="s">
        <v>87</v>
      </c>
      <c r="G1" s="10" t="s">
        <v>88</v>
      </c>
      <c r="H1" s="10" t="s">
        <v>8</v>
      </c>
      <c r="I1" s="10" t="s">
        <v>9</v>
      </c>
    </row>
    <row r="2" spans="1:9">
      <c r="A2" s="12" t="s">
        <v>17</v>
      </c>
      <c r="B2" s="12" t="s">
        <v>12</v>
      </c>
      <c r="C2" s="11" t="s">
        <v>13</v>
      </c>
      <c r="D2" s="11" t="s">
        <v>14</v>
      </c>
      <c r="E2" s="20">
        <v>30020</v>
      </c>
      <c r="F2" s="13" t="s">
        <v>15</v>
      </c>
      <c r="G2" s="13">
        <v>4</v>
      </c>
      <c r="H2" s="13">
        <f ca="1">YEAR(TODAY())-YEAR(E2)</f>
        <v>35</v>
      </c>
      <c r="I2" s="14">
        <f ca="1">IF(D2="主任",40000,30000)+G2*5000+H2*50</f>
        <v>61750</v>
      </c>
    </row>
    <row r="3" spans="1:9">
      <c r="A3" s="12" t="s">
        <v>11</v>
      </c>
      <c r="B3" s="12" t="s">
        <v>12</v>
      </c>
      <c r="C3" s="11" t="s">
        <v>13</v>
      </c>
      <c r="D3" s="11" t="s">
        <v>18</v>
      </c>
      <c r="E3" s="20">
        <v>28650</v>
      </c>
      <c r="F3" s="13" t="s">
        <v>15</v>
      </c>
      <c r="G3" s="13">
        <v>3</v>
      </c>
      <c r="H3" s="13">
        <f ca="1">YEAR(TODAY())-YEAR(E3)</f>
        <v>39</v>
      </c>
      <c r="I3" s="14">
        <f ca="1">IF(D3="主任",40000,30000)+G3*5000+H3*50</f>
        <v>46950</v>
      </c>
    </row>
    <row r="4" spans="1:9">
      <c r="A4" s="12" t="s">
        <v>102</v>
      </c>
      <c r="B4" s="12" t="s">
        <v>34</v>
      </c>
      <c r="C4" s="11" t="s">
        <v>23</v>
      </c>
      <c r="D4" s="11" t="s">
        <v>14</v>
      </c>
      <c r="E4" s="20">
        <v>24727</v>
      </c>
      <c r="F4" s="13" t="s">
        <v>15</v>
      </c>
      <c r="G4" s="13">
        <v>4</v>
      </c>
      <c r="H4" s="13">
        <f ca="1">YEAR(TODAY())-YEAR(E4)</f>
        <v>50</v>
      </c>
      <c r="I4" s="14">
        <f ca="1">IF(D4="主任",40000,30000)+G4*5000+H4*50</f>
        <v>62500</v>
      </c>
    </row>
    <row r="5" spans="1:9">
      <c r="A5" s="12" t="s">
        <v>95</v>
      </c>
      <c r="B5" s="12" t="s">
        <v>26</v>
      </c>
      <c r="C5" s="11" t="s">
        <v>23</v>
      </c>
      <c r="D5" s="11" t="s">
        <v>18</v>
      </c>
      <c r="E5" s="20">
        <v>27831</v>
      </c>
      <c r="F5" s="13" t="s">
        <v>15</v>
      </c>
      <c r="G5" s="13">
        <v>5</v>
      </c>
      <c r="H5" s="13">
        <f ca="1">YEAR(TODAY())-YEAR(E5)</f>
        <v>41</v>
      </c>
      <c r="I5" s="14">
        <f ca="1">IF(D5="主任",40000,30000)+G5*5000+H5*50</f>
        <v>57050</v>
      </c>
    </row>
  </sheetData>
  <phoneticPr fontId="3" type="noConversion"/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"/>
  <sheetViews>
    <sheetView workbookViewId="0">
      <selection activeCell="A2" sqref="A2"/>
    </sheetView>
  </sheetViews>
  <sheetFormatPr defaultRowHeight="16.5"/>
  <cols>
    <col min="1" max="1" width="8.375" bestFit="1" customWidth="1"/>
    <col min="2" max="2" width="7.875" customWidth="1"/>
    <col min="3" max="4" width="6.25" bestFit="1" customWidth="1"/>
    <col min="6" max="8" width="6.25" bestFit="1" customWidth="1"/>
  </cols>
  <sheetData>
    <row r="1" spans="1:9" ht="17.25" thickBot="1">
      <c r="A1" s="9" t="s">
        <v>1</v>
      </c>
      <c r="B1" s="9" t="s">
        <v>2</v>
      </c>
      <c r="C1" s="9" t="s">
        <v>3</v>
      </c>
      <c r="D1" s="9" t="s">
        <v>4</v>
      </c>
      <c r="E1" s="10" t="s">
        <v>5</v>
      </c>
      <c r="F1" s="10" t="s">
        <v>87</v>
      </c>
      <c r="G1" s="10" t="s">
        <v>88</v>
      </c>
      <c r="H1" s="10" t="s">
        <v>8</v>
      </c>
      <c r="I1" s="10" t="s">
        <v>9</v>
      </c>
    </row>
    <row r="2" spans="1:9">
      <c r="A2" s="12" t="s">
        <v>94</v>
      </c>
      <c r="B2" s="12" t="s">
        <v>12</v>
      </c>
      <c r="C2" s="11" t="s">
        <v>13</v>
      </c>
      <c r="D2" s="11" t="s">
        <v>14</v>
      </c>
      <c r="E2" s="20">
        <v>30020</v>
      </c>
      <c r="F2" s="13" t="s">
        <v>92</v>
      </c>
      <c r="G2" s="13">
        <v>4</v>
      </c>
      <c r="H2" s="13">
        <f t="shared" ref="H2:H7" ca="1" si="0">YEAR(TODAY())-YEAR(E2)</f>
        <v>35</v>
      </c>
      <c r="I2" s="14">
        <f t="shared" ref="I2:I7" ca="1" si="1">IF(D2="主任",40000,30000)+G2*5000+H2*50</f>
        <v>61750</v>
      </c>
    </row>
    <row r="3" spans="1:9">
      <c r="A3" s="12" t="s">
        <v>91</v>
      </c>
      <c r="B3" s="12" t="s">
        <v>12</v>
      </c>
      <c r="C3" s="11" t="s">
        <v>13</v>
      </c>
      <c r="D3" s="11" t="s">
        <v>18</v>
      </c>
      <c r="E3" s="20">
        <v>28650</v>
      </c>
      <c r="F3" s="13" t="s">
        <v>92</v>
      </c>
      <c r="G3" s="13">
        <v>3</v>
      </c>
      <c r="H3" s="13">
        <f t="shared" ca="1" si="0"/>
        <v>39</v>
      </c>
      <c r="I3" s="14">
        <f t="shared" ca="1" si="1"/>
        <v>46950</v>
      </c>
    </row>
    <row r="4" spans="1:9">
      <c r="A4" s="12" t="s">
        <v>102</v>
      </c>
      <c r="B4" s="12" t="s">
        <v>105</v>
      </c>
      <c r="C4" s="11" t="s">
        <v>23</v>
      </c>
      <c r="D4" s="11" t="s">
        <v>14</v>
      </c>
      <c r="E4" s="20">
        <v>24727</v>
      </c>
      <c r="F4" s="13" t="s">
        <v>92</v>
      </c>
      <c r="G4" s="13">
        <v>4</v>
      </c>
      <c r="H4" s="13">
        <f t="shared" ca="1" si="0"/>
        <v>50</v>
      </c>
      <c r="I4" s="14">
        <f t="shared" ca="1" si="1"/>
        <v>62500</v>
      </c>
    </row>
    <row r="5" spans="1:9">
      <c r="A5" s="12" t="s">
        <v>95</v>
      </c>
      <c r="B5" s="12" t="s">
        <v>93</v>
      </c>
      <c r="C5" s="11" t="s">
        <v>23</v>
      </c>
      <c r="D5" s="11" t="s">
        <v>18</v>
      </c>
      <c r="E5" s="20">
        <v>27831</v>
      </c>
      <c r="F5" s="13" t="s">
        <v>92</v>
      </c>
      <c r="G5" s="13">
        <v>5</v>
      </c>
      <c r="H5" s="13">
        <f t="shared" ca="1" si="0"/>
        <v>41</v>
      </c>
      <c r="I5" s="14">
        <f t="shared" ca="1" si="1"/>
        <v>57050</v>
      </c>
    </row>
    <row r="6" spans="1:9">
      <c r="A6" s="12" t="s">
        <v>91</v>
      </c>
      <c r="B6" s="12" t="s">
        <v>12</v>
      </c>
      <c r="C6" s="11" t="s">
        <v>13</v>
      </c>
      <c r="D6" s="11" t="s">
        <v>18</v>
      </c>
      <c r="E6" s="20">
        <v>28650</v>
      </c>
      <c r="F6" s="13" t="s">
        <v>92</v>
      </c>
      <c r="G6" s="13">
        <v>3</v>
      </c>
      <c r="H6" s="13">
        <f t="shared" ca="1" si="0"/>
        <v>39</v>
      </c>
      <c r="I6" s="14">
        <f t="shared" ca="1" si="1"/>
        <v>46950</v>
      </c>
    </row>
    <row r="7" spans="1:9">
      <c r="A7" s="12" t="s">
        <v>95</v>
      </c>
      <c r="B7" s="12" t="s">
        <v>93</v>
      </c>
      <c r="C7" s="11" t="s">
        <v>23</v>
      </c>
      <c r="D7" s="11" t="s">
        <v>18</v>
      </c>
      <c r="E7" s="20">
        <v>27831</v>
      </c>
      <c r="F7" s="13" t="s">
        <v>92</v>
      </c>
      <c r="G7" s="13">
        <v>5</v>
      </c>
      <c r="H7" s="13">
        <f t="shared" ca="1" si="0"/>
        <v>41</v>
      </c>
      <c r="I7" s="14">
        <f t="shared" ca="1" si="1"/>
        <v>57050</v>
      </c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17"/>
  <sheetViews>
    <sheetView workbookViewId="0">
      <pane ySplit="1" topLeftCell="A2" activePane="bottomLeft" state="frozen"/>
      <selection pane="bottomLeft" activeCell="C4" sqref="C4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59</v>
      </c>
    </row>
    <row r="16" spans="1:11">
      <c r="A16" s="1" t="str">
        <f>D1</f>
        <v>部門</v>
      </c>
    </row>
    <row r="17" spans="1:1">
      <c r="A17" t="str">
        <f>D12</f>
        <v>門市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"/>
  <sheetViews>
    <sheetView workbookViewId="0">
      <pane ySplit="1" topLeftCell="A2" activePane="bottomLeft" state="frozen"/>
      <selection pane="bottomLeft" activeCell="F3" sqref="F3"/>
    </sheetView>
  </sheetViews>
  <sheetFormatPr defaultRowHeight="16.5"/>
  <cols>
    <col min="1" max="1" width="9.5" customWidth="1"/>
    <col min="2" max="2" width="8.125" bestFit="1" customWidth="1"/>
    <col min="3" max="5" width="6" bestFit="1" customWidth="1"/>
    <col min="6" max="6" width="10.5" bestFit="1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21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21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21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21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21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21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21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21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59</v>
      </c>
    </row>
    <row r="16" spans="1:11">
      <c r="A16" s="1" t="str">
        <f>F1</f>
        <v>生日</v>
      </c>
    </row>
    <row r="17" spans="1:1">
      <c r="A17" t="s">
        <v>98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15"/>
  <sheetViews>
    <sheetView workbookViewId="0">
      <pane ySplit="1" topLeftCell="A2" activePane="bottomLeft" state="frozen"/>
      <selection pane="bottomLeft" activeCell="B3" sqref="B3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10.5" bestFit="1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21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21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21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21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21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21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21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21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21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21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21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21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59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"/>
  <sheetViews>
    <sheetView workbookViewId="0">
      <pane ySplit="1" topLeftCell="A2" activePane="bottomLeft" state="frozen"/>
      <selection pane="bottomLeft" activeCell="B9" sqref="B9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62</v>
      </c>
    </row>
    <row r="16" spans="1:11">
      <c r="A16" s="1" t="str">
        <f>G1</f>
        <v>婚姻</v>
      </c>
      <c r="B16" s="2" t="str">
        <f>K1</f>
        <v>薪資</v>
      </c>
    </row>
    <row r="17" spans="1:2">
      <c r="A17" t="str">
        <f>G7</f>
        <v>未婚</v>
      </c>
      <c r="B17" t="s">
        <v>63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15"/>
  <sheetViews>
    <sheetView workbookViewId="0">
      <pane ySplit="1" topLeftCell="A2" activePane="bottomLeft" state="frozen"/>
      <selection pane="bottomLeft" activeCell="C6" sqref="C6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46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47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57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48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6" t="s">
        <v>103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56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58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52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53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49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50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54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51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55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62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41</vt:i4>
      </vt:variant>
    </vt:vector>
  </HeadingPairs>
  <TitlesOfParts>
    <vt:vector size="41" baseType="lpstr">
      <vt:lpstr>資料庫</vt:lpstr>
      <vt:lpstr>進階篩選-單欄</vt:lpstr>
      <vt:lpstr>進階篩選-單欄-練習</vt:lpstr>
      <vt:lpstr>進階篩選-比較式</vt:lpstr>
      <vt:lpstr>進階篩選-比較式-練習</vt:lpstr>
      <vt:lpstr>進階篩選-日期</vt:lpstr>
      <vt:lpstr>進階篩選-日期-練習</vt:lpstr>
      <vt:lpstr>進階篩選-且</vt:lpstr>
      <vt:lpstr>進階篩選-且-練習</vt:lpstr>
      <vt:lpstr>進階篩選-同列兩個相同欄名</vt:lpstr>
      <vt:lpstr>進階篩選-同列兩個相同欄名-練習</vt:lpstr>
      <vt:lpstr>進階篩選-或</vt:lpstr>
      <vt:lpstr>進階篩選-或-練習</vt:lpstr>
      <vt:lpstr>進階篩選-多列多欄</vt:lpstr>
      <vt:lpstr>進階篩選-多列多欄-練習</vt:lpstr>
      <vt:lpstr>進階篩選-以位址組成比較式</vt:lpstr>
      <vt:lpstr>進階篩選-以位址組成比較式-練習</vt:lpstr>
      <vt:lpstr>進階篩選-使用範圍名稱</vt:lpstr>
      <vt:lpstr>進階篩選-使用範圍名稱-練習</vt:lpstr>
      <vt:lpstr>進階篩選-AND</vt:lpstr>
      <vt:lpstr>進階篩選-AND-練習</vt:lpstr>
      <vt:lpstr>進階篩選-OR</vt:lpstr>
      <vt:lpstr>進階篩選-OR-練習</vt:lpstr>
      <vt:lpstr>進階篩選-YEAR</vt:lpstr>
      <vt:lpstr>進階篩選-YEAR-練習</vt:lpstr>
      <vt:lpstr>進階篩選-MONTH</vt:lpstr>
      <vt:lpstr>進階篩選-MONTH-練習</vt:lpstr>
      <vt:lpstr>進階篩選-依月份</vt:lpstr>
      <vt:lpstr>進階篩選-依月份-練習</vt:lpstr>
      <vt:lpstr>進階篩選-依月份區間</vt:lpstr>
      <vt:lpstr>進階篩選-依月份區間-練習</vt:lpstr>
      <vt:lpstr>進階篩選-滿10年</vt:lpstr>
      <vt:lpstr>進階篩選-滿10年-練習</vt:lpstr>
      <vt:lpstr>進階篩選-輸出全部欄位</vt:lpstr>
      <vt:lpstr>進階篩選-輸出全部欄位-練習</vt:lpstr>
      <vt:lpstr>進階篩選-輸出部份欄位</vt:lpstr>
      <vt:lpstr>進階篩選-輸出部份欄位-練習</vt:lpstr>
      <vt:lpstr>進階篩選-不重複</vt:lpstr>
      <vt:lpstr>進階篩選-不重複-練習</vt:lpstr>
      <vt:lpstr>移除重複記錄</vt:lpstr>
      <vt:lpstr>移除重複記錄-練習</vt:lpstr>
    </vt:vector>
  </TitlesOfParts>
  <Company>NTPU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Saying</dc:creator>
  <cp:lastModifiedBy>SL</cp:lastModifiedBy>
  <dcterms:created xsi:type="dcterms:W3CDTF">2007-02-27T18:02:29Z</dcterms:created>
  <dcterms:modified xsi:type="dcterms:W3CDTF">2017-10-19T02:26:54Z</dcterms:modified>
</cp:coreProperties>
</file>