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yan\Desktop\"/>
    </mc:Choice>
  </mc:AlternateContent>
  <xr:revisionPtr revIDLastSave="0" documentId="8_{B2D748AB-9542-46B2-A43F-B83F98461437}" xr6:coauthVersionLast="36" xr6:coauthVersionMax="36" xr10:uidLastSave="{00000000-0000-0000-0000-000000000000}"/>
  <bookViews>
    <workbookView xWindow="240" yWindow="132" windowWidth="14232" windowHeight="7680"/>
  </bookViews>
  <sheets>
    <sheet name="Sheet1" sheetId="1" r:id="rId1"/>
    <sheet name="Sheet2" sheetId="2" r:id="rId2"/>
    <sheet name="Sheet3" sheetId="3" r:id="rId3"/>
  </sheets>
  <definedNames>
    <definedName name="g_eq">Sheet1!#REF!</definedName>
    <definedName name="g_firm">Sheet1!$B$23</definedName>
    <definedName name="k_eq">Sheet1!$B$31</definedName>
    <definedName name="rdebt">Sheet1!$B$25</definedName>
    <definedName name="tax_rate">Sheet1!$B$24</definedName>
    <definedName name="termgrowth">Sheet1!#REF!</definedName>
    <definedName name="termgrowth_eq">Sheet1!#REF!</definedName>
    <definedName name="termgrowth_firm">Sheet1!#REF!</definedName>
    <definedName name="WACC">Sheet1!$C$32</definedName>
    <definedName name="WACC_5">Sheet1!$G$32</definedName>
  </definedNames>
  <calcPr calcId="191029"/>
</workbook>
</file>

<file path=xl/calcChain.xml><?xml version="1.0" encoding="utf-8"?>
<calcChain xmlns="http://schemas.openxmlformats.org/spreadsheetml/2006/main">
  <c r="G12" i="1" l="1"/>
  <c r="G17" i="1" s="1"/>
  <c r="D12" i="1"/>
  <c r="D17" i="1" s="1"/>
  <c r="C12" i="1"/>
  <c r="F3" i="1"/>
  <c r="E3" i="1"/>
  <c r="D3" i="1"/>
  <c r="D28" i="1"/>
  <c r="D29" i="1" s="1"/>
  <c r="D1" i="1"/>
  <c r="E1" i="1"/>
  <c r="F1" i="1"/>
  <c r="G1" i="1" s="1"/>
  <c r="F8" i="1"/>
  <c r="G13" i="1"/>
  <c r="G15" i="1"/>
  <c r="F5" i="1"/>
  <c r="F12" i="1"/>
  <c r="F17" i="1" s="1"/>
  <c r="C28" i="1"/>
  <c r="B22" i="1" s="1"/>
  <c r="G28" i="1"/>
  <c r="G29" i="1"/>
  <c r="E5" i="1"/>
  <c r="E12" i="1" s="1"/>
  <c r="E11" i="1"/>
  <c r="E28" i="1"/>
  <c r="E29" i="1"/>
  <c r="F11" i="1"/>
  <c r="F28" i="1"/>
  <c r="E8" i="1"/>
  <c r="F13" i="1"/>
  <c r="D15" i="1"/>
  <c r="F15" i="1"/>
  <c r="F14" i="1"/>
  <c r="E13" i="1"/>
  <c r="D13" i="1"/>
  <c r="E6" i="1"/>
  <c r="F6" i="1"/>
  <c r="F7" i="1"/>
  <c r="E7" i="1"/>
  <c r="F4" i="1"/>
  <c r="E4" i="1"/>
  <c r="F29" i="1"/>
  <c r="E15" i="1"/>
  <c r="C29" i="1"/>
  <c r="G30" i="1" l="1"/>
  <c r="G31" i="1" s="1"/>
  <c r="G32" i="1" s="1"/>
  <c r="C30" i="1"/>
  <c r="C31" i="1" s="1"/>
  <c r="C32" i="1" s="1"/>
  <c r="E30" i="1"/>
  <c r="E31" i="1" s="1"/>
  <c r="E32" i="1" s="1"/>
  <c r="D30" i="1"/>
  <c r="D31" i="1" s="1"/>
  <c r="F30" i="1"/>
  <c r="F31" i="1" s="1"/>
  <c r="F32" i="1" s="1"/>
  <c r="F18" i="1"/>
  <c r="D18" i="1"/>
  <c r="E17" i="1"/>
  <c r="H17" i="1"/>
  <c r="G18" i="1"/>
  <c r="H18" i="1" l="1"/>
  <c r="D34" i="1"/>
  <c r="E34" i="1" s="1"/>
  <c r="F34" i="1" s="1"/>
  <c r="G34" i="1" s="1"/>
  <c r="H34" i="1" s="1"/>
  <c r="D32" i="1"/>
  <c r="D33" i="1" s="1"/>
  <c r="E18" i="1"/>
  <c r="E38" i="1" s="1"/>
  <c r="F38" i="1" l="1"/>
  <c r="D38" i="1"/>
  <c r="E33" i="1"/>
  <c r="D37" i="1"/>
  <c r="G38" i="1"/>
  <c r="H38" i="1"/>
  <c r="F33" i="1" l="1"/>
  <c r="E37" i="1"/>
  <c r="J38" i="1"/>
  <c r="K38" i="1" s="1"/>
  <c r="L38" i="1" s="1"/>
  <c r="G33" i="1" l="1"/>
  <c r="F37" i="1"/>
  <c r="H33" i="1" l="1"/>
  <c r="H37" i="1" s="1"/>
  <c r="G37" i="1"/>
  <c r="J37" i="1" s="1"/>
  <c r="K37" i="1" s="1"/>
  <c r="L37" i="1" s="1"/>
</calcChain>
</file>

<file path=xl/comments1.xml><?xml version="1.0" encoding="utf-8"?>
<comments xmlns="http://schemas.openxmlformats.org/spreadsheetml/2006/main">
  <authors>
    <author>JyWang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=13500*0.055*(1-0.39)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=5660-5505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=2.9 * 1820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=5460+452.9+2675-5278-155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=3642.2*(1+0.07) / (0.101 - 0.07)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=3154.9-452.9+(13500-15000)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=2140*(1+0.07) / (0.107 - 0.07)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=9.8 * 4930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=15000 / (15000+48314)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=3154.9 * 0.912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=97356-15000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</rPr>
          <t>=82356/1825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=1202 * 0.9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=81399/1825</t>
        </r>
      </text>
    </comment>
  </commentList>
</comments>
</file>

<file path=xl/sharedStrings.xml><?xml version="1.0" encoding="utf-8"?>
<sst xmlns="http://schemas.openxmlformats.org/spreadsheetml/2006/main" count="54" uniqueCount="51">
  <si>
    <t>EPS</t>
  </si>
  <si>
    <t>P/E</t>
  </si>
  <si>
    <t>WACC</t>
  </si>
  <si>
    <t>tax_rate</t>
  </si>
  <si>
    <t>Depreciation</t>
  </si>
  <si>
    <t>Cap Spending</t>
  </si>
  <si>
    <t>FCFE</t>
  </si>
  <si>
    <t>PV(FCFF)</t>
  </si>
  <si>
    <t>PV(FCFE)</t>
  </si>
  <si>
    <t>FCFF</t>
  </si>
  <si>
    <t>A. Value Line data</t>
  </si>
  <si>
    <t>B. Cash flow calculations</t>
  </si>
  <si>
    <t>Interest (after tax)</t>
  </si>
  <si>
    <t>D. Present values</t>
  </si>
  <si>
    <t>Row 3 x Row 11</t>
  </si>
  <si>
    <t>k_equity</t>
  </si>
  <si>
    <t>r_debt</t>
  </si>
  <si>
    <t>Chg Working Cap</t>
  </si>
  <si>
    <t>Profits (after tax)</t>
  </si>
  <si>
    <t>Terminal value</t>
  </si>
  <si>
    <t xml:space="preserve"> </t>
  </si>
  <si>
    <t>Working Capital</t>
  </si>
  <si>
    <t>Current beta</t>
  </si>
  <si>
    <t>Unlevered beta</t>
  </si>
  <si>
    <t>Levered beta</t>
  </si>
  <si>
    <t>risk-free rate</t>
  </si>
  <si>
    <t>from CAPM and levered beta</t>
  </si>
  <si>
    <t>unlevered beta x [1 + (1-tax)*debt/equity]</t>
  </si>
  <si>
    <t>from Value Line</t>
  </si>
  <si>
    <t>C. Discount rate calculations</t>
  </si>
  <si>
    <t>PV factor for FCFF</t>
  </si>
  <si>
    <t>PV factor for FCFE</t>
  </si>
  <si>
    <t>Row 5 / (Row 5 + Row 28)</t>
  </si>
  <si>
    <t>assumes fixed debt ratio after 2010</t>
  </si>
  <si>
    <t xml:space="preserve">   = r_debt x (1-tax) x LT Debt</t>
  </si>
  <si>
    <r>
      <t>Capital</t>
    </r>
    <r>
      <rPr>
        <sz val="10"/>
        <rFont val="Arial"/>
        <family val="2"/>
      </rPr>
      <t xml:space="preserve"> spending/s</t>
    </r>
    <r>
      <rPr>
        <sz val="10"/>
        <rFont val="Arial"/>
        <family val="2"/>
      </rPr>
      <t>hare</t>
    </r>
    <phoneticPr fontId="2" type="noConversion"/>
  </si>
  <si>
    <r>
      <t>terminal growth</t>
    </r>
    <r>
      <rPr>
        <sz val="10"/>
        <rFont val="Arial"/>
        <family val="2"/>
      </rPr>
      <t xml:space="preserve"> (assumed)</t>
    </r>
    <phoneticPr fontId="2" type="noConversion"/>
  </si>
  <si>
    <r>
      <t>L</t>
    </r>
    <r>
      <rPr>
        <sz val="10"/>
        <rFont val="Arial"/>
        <family val="2"/>
      </rPr>
      <t>ong-term</t>
    </r>
    <r>
      <rPr>
        <sz val="10"/>
        <rFont val="Arial"/>
        <family val="2"/>
      </rPr>
      <t xml:space="preserve"> Debt</t>
    </r>
    <phoneticPr fontId="2" type="noConversion"/>
  </si>
  <si>
    <t>#Shares</t>
    <phoneticPr fontId="2" type="noConversion"/>
  </si>
  <si>
    <t>market risk premium</t>
    <phoneticPr fontId="2" type="noConversion"/>
  </si>
  <si>
    <r>
      <t>M</t>
    </r>
    <r>
      <rPr>
        <sz val="10"/>
        <rFont val="Arial"/>
        <family val="2"/>
      </rPr>
      <t>arket Value of E</t>
    </r>
    <r>
      <rPr>
        <sz val="10"/>
        <rFont val="Arial"/>
        <family val="2"/>
      </rPr>
      <t>quity</t>
    </r>
    <phoneticPr fontId="2" type="noConversion"/>
  </si>
  <si>
    <r>
      <t>Debt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 Firm </t>
    </r>
    <r>
      <rPr>
        <sz val="10"/>
        <rFont val="Arial"/>
        <family val="2"/>
      </rPr>
      <t>Value</t>
    </r>
    <phoneticPr fontId="2" type="noConversion"/>
  </si>
  <si>
    <t>current beta / [1 + (1-tax)*debt/equity)]</t>
    <phoneticPr fontId="2" type="noConversion"/>
  </si>
  <si>
    <t>YTM in 2007 on A rated Long-term debt</t>
    <phoneticPr fontId="2" type="noConversion"/>
  </si>
  <si>
    <t>Free Cash Flow of Honda</t>
    <phoneticPr fontId="2" type="noConversion"/>
  </si>
  <si>
    <t>(1-tax)*r_debt*D/V + k_equity*(1-D/V)</t>
    <phoneticPr fontId="2" type="noConversion"/>
  </si>
  <si>
    <t>Discount factor for each year at WACC</t>
    <phoneticPr fontId="2" type="noConversion"/>
  </si>
  <si>
    <t>Discount factor for each year at k_equity</t>
    <phoneticPr fontId="2" type="noConversion"/>
  </si>
  <si>
    <t>Intrinsic value</t>
    <phoneticPr fontId="2" type="noConversion"/>
  </si>
  <si>
    <t>Equity valaue</t>
    <phoneticPr fontId="2" type="noConversion"/>
  </si>
  <si>
    <t>Intrinsic value/share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</si>
</sst>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5" formatCode="0.0000"/>
    <numFmt numFmtId="186" formatCode="0.0"/>
    <numFmt numFmtId="187" formatCode="0.000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" fontId="1" fillId="0" borderId="0" xfId="0" applyNumberFormat="1" applyFont="1"/>
    <xf numFmtId="1" fontId="0" fillId="0" borderId="0" xfId="0" quotePrefix="1" applyNumberFormat="1"/>
    <xf numFmtId="0" fontId="3" fillId="0" borderId="0" xfId="0" applyFont="1"/>
    <xf numFmtId="1" fontId="4" fillId="0" borderId="0" xfId="0" applyNumberFormat="1" applyFont="1"/>
    <xf numFmtId="0" fontId="5" fillId="0" borderId="0" xfId="0" applyFont="1" applyAlignment="1">
      <alignment horizontal="center"/>
    </xf>
    <xf numFmtId="185" fontId="5" fillId="0" borderId="0" xfId="0" applyNumberFormat="1" applyFont="1" applyAlignment="1">
      <alignment horizontal="center"/>
    </xf>
    <xf numFmtId="185" fontId="5" fillId="0" borderId="0" xfId="0" applyNumberFormat="1" applyFont="1" applyAlignment="1">
      <alignment horizontal="left"/>
    </xf>
    <xf numFmtId="1" fontId="3" fillId="0" borderId="0" xfId="0" applyNumberFormat="1" applyFont="1"/>
    <xf numFmtId="1" fontId="8" fillId="0" borderId="0" xfId="0" quotePrefix="1" applyNumberFormat="1" applyFont="1"/>
    <xf numFmtId="0" fontId="8" fillId="0" borderId="0" xfId="0" applyFont="1"/>
    <xf numFmtId="1" fontId="8" fillId="0" borderId="0" xfId="0" applyNumberFormat="1" applyFont="1"/>
    <xf numFmtId="187" fontId="8" fillId="0" borderId="0" xfId="0" applyNumberFormat="1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"/>
  <sheetViews>
    <sheetView tabSelected="1" zoomScale="120" zoomScaleNormal="120" workbookViewId="0">
      <selection activeCell="M21" sqref="M21"/>
    </sheetView>
  </sheetViews>
  <sheetFormatPr defaultRowHeight="13.2" x14ac:dyDescent="0.25"/>
  <cols>
    <col min="1" max="1" width="29.5546875" bestFit="1" customWidth="1"/>
    <col min="2" max="2" width="6.6640625" customWidth="1"/>
    <col min="3" max="7" width="9.33203125" customWidth="1"/>
    <col min="8" max="8" width="9.6640625" customWidth="1"/>
    <col min="9" max="9" width="2.6640625" customWidth="1"/>
    <col min="10" max="10" width="14.33203125" customWidth="1"/>
    <col min="11" max="11" width="12.109375" style="4" customWidth="1"/>
    <col min="12" max="12" width="18" style="4" customWidth="1"/>
  </cols>
  <sheetData>
    <row r="1" spans="1:9" x14ac:dyDescent="0.25">
      <c r="A1" s="1" t="s">
        <v>44</v>
      </c>
      <c r="B1" s="1"/>
      <c r="C1" s="1">
        <v>2006</v>
      </c>
      <c r="D1" s="1">
        <f>C1+1</f>
        <v>2007</v>
      </c>
      <c r="E1" s="1">
        <f>D1+1</f>
        <v>2008</v>
      </c>
      <c r="F1" s="1">
        <f>E1+1</f>
        <v>2009</v>
      </c>
      <c r="G1" s="1">
        <f>F1+1</f>
        <v>2010</v>
      </c>
    </row>
    <row r="2" spans="1:9" x14ac:dyDescent="0.25">
      <c r="A2" s="1" t="s">
        <v>10</v>
      </c>
      <c r="B2" s="1"/>
      <c r="C2" s="1"/>
      <c r="D2" s="1"/>
      <c r="E2" s="1"/>
      <c r="F2" s="1"/>
      <c r="G2" s="1"/>
    </row>
    <row r="3" spans="1:9" x14ac:dyDescent="0.25">
      <c r="A3" t="s">
        <v>1</v>
      </c>
      <c r="B3" s="2"/>
      <c r="C3" s="2">
        <v>9.8000000000000007</v>
      </c>
      <c r="D3" s="2">
        <f>$C3+1*($G3-$C3)/4</f>
        <v>11.100000000000001</v>
      </c>
      <c r="E3" s="2">
        <f>$C3+2*($G3-$C3)/4</f>
        <v>12.4</v>
      </c>
      <c r="F3" s="2">
        <f>$C3+3*($G3-$C3)/4</f>
        <v>13.7</v>
      </c>
      <c r="G3" s="2">
        <v>15</v>
      </c>
      <c r="H3" s="2"/>
      <c r="I3" s="2"/>
    </row>
    <row r="4" spans="1:9" x14ac:dyDescent="0.25">
      <c r="A4" s="9" t="s">
        <v>35</v>
      </c>
      <c r="B4" s="2"/>
      <c r="C4" s="2">
        <v>2.8</v>
      </c>
      <c r="D4" s="2">
        <v>2.9</v>
      </c>
      <c r="E4" s="2">
        <f>D4+(G4-D4)/3</f>
        <v>2.9666666666666668</v>
      </c>
      <c r="F4" s="2">
        <f>D4+2*(G4-D4)/3</f>
        <v>3.0333333333333332</v>
      </c>
      <c r="G4" s="2">
        <v>3.1</v>
      </c>
      <c r="H4" s="2"/>
      <c r="I4" s="2"/>
    </row>
    <row r="5" spans="1:9" s="3" customFormat="1" x14ac:dyDescent="0.25">
      <c r="A5" s="14" t="s">
        <v>37</v>
      </c>
      <c r="C5" s="3">
        <v>15000</v>
      </c>
      <c r="D5" s="3">
        <v>13500</v>
      </c>
      <c r="E5" s="3">
        <f>D5+(G5-D5)/3</f>
        <v>12333.333333333334</v>
      </c>
      <c r="F5" s="3">
        <f>D5+2*(G5-D5)/3</f>
        <v>11166.666666666666</v>
      </c>
      <c r="G5" s="3">
        <v>10000</v>
      </c>
      <c r="H5" s="2"/>
      <c r="I5" s="2"/>
    </row>
    <row r="6" spans="1:9" s="3" customFormat="1" x14ac:dyDescent="0.25">
      <c r="A6" s="14" t="s">
        <v>38</v>
      </c>
      <c r="C6" s="3">
        <v>1825</v>
      </c>
      <c r="D6" s="3">
        <v>1820</v>
      </c>
      <c r="E6" s="3">
        <f>D6+(G6-D6)/3</f>
        <v>1813.3333333333333</v>
      </c>
      <c r="F6" s="3">
        <f>D6+2*(G6-D6)/3</f>
        <v>1806.6666666666667</v>
      </c>
      <c r="G6" s="3">
        <v>1800</v>
      </c>
      <c r="H6" s="2"/>
      <c r="I6" s="2"/>
    </row>
    <row r="7" spans="1:9" x14ac:dyDescent="0.25">
      <c r="A7" t="s">
        <v>0</v>
      </c>
      <c r="B7" s="2" t="s">
        <v>20</v>
      </c>
      <c r="C7" s="2">
        <v>2.7</v>
      </c>
      <c r="D7" s="2">
        <v>3</v>
      </c>
      <c r="E7" s="2">
        <f>D7+(G7-D7)/3</f>
        <v>3.3</v>
      </c>
      <c r="F7" s="2">
        <f>D7+2*(G7-D7)/3</f>
        <v>3.6</v>
      </c>
      <c r="G7" s="2">
        <v>3.9</v>
      </c>
      <c r="H7" s="2"/>
      <c r="I7" s="2"/>
    </row>
    <row r="8" spans="1:9" s="3" customFormat="1" x14ac:dyDescent="0.25">
      <c r="A8" s="3" t="s">
        <v>21</v>
      </c>
      <c r="B8" s="3" t="s">
        <v>20</v>
      </c>
      <c r="C8" s="3">
        <v>5505</v>
      </c>
      <c r="D8" s="3">
        <v>5660</v>
      </c>
      <c r="E8" s="3">
        <f>D8+(G8-D8)/3</f>
        <v>6778.333333333333</v>
      </c>
      <c r="F8" s="3">
        <f>D8+2*(G8-D8)/3</f>
        <v>7896.6666666666661</v>
      </c>
      <c r="G8" s="3">
        <v>9015</v>
      </c>
      <c r="H8" s="2"/>
      <c r="I8" s="2"/>
    </row>
    <row r="9" spans="1:9" s="3" customFormat="1" ht="9" customHeight="1" x14ac:dyDescent="0.25">
      <c r="H9" s="2"/>
      <c r="I9" s="2"/>
    </row>
    <row r="10" spans="1:9" x14ac:dyDescent="0.25">
      <c r="A10" s="7" t="s">
        <v>11</v>
      </c>
      <c r="B10" s="2"/>
      <c r="C10" s="2"/>
      <c r="D10" s="2"/>
      <c r="E10" s="2"/>
      <c r="F10" s="2"/>
      <c r="G10" s="2"/>
      <c r="H10" s="2"/>
      <c r="I10" s="2"/>
    </row>
    <row r="11" spans="1:9" s="3" customFormat="1" x14ac:dyDescent="0.25">
      <c r="A11" s="3" t="s">
        <v>18</v>
      </c>
      <c r="C11" s="5">
        <v>4930</v>
      </c>
      <c r="D11" s="5">
        <v>5460</v>
      </c>
      <c r="E11" s="5">
        <f>D11+(G11-D11)/3</f>
        <v>5991.666666666667</v>
      </c>
      <c r="F11" s="5">
        <f>D11+2*(G11-D11)/3</f>
        <v>6523.333333333333</v>
      </c>
      <c r="G11" s="5">
        <v>7055</v>
      </c>
      <c r="H11" s="2"/>
      <c r="I11" s="2"/>
    </row>
    <row r="12" spans="1:9" s="3" customFormat="1" x14ac:dyDescent="0.25">
      <c r="A12" s="3" t="s">
        <v>12</v>
      </c>
      <c r="C12" s="5">
        <f>$B$25*(1-tax_rate)*C5</f>
        <v>503.24999999999994</v>
      </c>
      <c r="D12" s="5">
        <f>$B$25*(1-tax_rate)*D5</f>
        <v>452.92499999999995</v>
      </c>
      <c r="E12" s="5">
        <f>$B$25*(1-tax_rate)*E5</f>
        <v>413.7833333333333</v>
      </c>
      <c r="F12" s="5">
        <f>$B$25*(1-tax_rate)*F5</f>
        <v>374.64166666666659</v>
      </c>
      <c r="G12" s="5">
        <f>$B$25*(1-tax_rate)*G5</f>
        <v>335.49999999999994</v>
      </c>
      <c r="H12" s="15" t="s">
        <v>34</v>
      </c>
      <c r="I12" s="8"/>
    </row>
    <row r="13" spans="1:9" s="3" customFormat="1" x14ac:dyDescent="0.25">
      <c r="A13" s="3" t="s">
        <v>17</v>
      </c>
      <c r="C13" s="5"/>
      <c r="D13" s="5">
        <f>D8-C8</f>
        <v>155</v>
      </c>
      <c r="E13" s="5">
        <f>E8-D8</f>
        <v>1118.333333333333</v>
      </c>
      <c r="F13" s="5">
        <f>F8-E8</f>
        <v>1118.333333333333</v>
      </c>
      <c r="G13" s="5">
        <f>G8-F8</f>
        <v>1118.3333333333339</v>
      </c>
    </row>
    <row r="14" spans="1:9" s="3" customFormat="1" x14ac:dyDescent="0.25">
      <c r="A14" s="3" t="s">
        <v>4</v>
      </c>
      <c r="B14" s="3" t="s">
        <v>20</v>
      </c>
      <c r="C14" s="5"/>
      <c r="D14" s="5">
        <v>2675</v>
      </c>
      <c r="E14" s="5">
        <v>2750</v>
      </c>
      <c r="F14" s="5">
        <f>D14+2*(G14-D14)/3</f>
        <v>2858.3333333333335</v>
      </c>
      <c r="G14" s="5">
        <v>2950</v>
      </c>
      <c r="H14" s="2"/>
      <c r="I14" s="2"/>
    </row>
    <row r="15" spans="1:9" s="3" customFormat="1" ht="12.75" customHeight="1" x14ac:dyDescent="0.25">
      <c r="A15" s="3" t="s">
        <v>5</v>
      </c>
      <c r="C15" s="5"/>
      <c r="D15" s="5">
        <f>D4*D6</f>
        <v>5278</v>
      </c>
      <c r="E15" s="5">
        <f>D15+(G15-D15)/3</f>
        <v>5378.666666666667</v>
      </c>
      <c r="F15" s="5">
        <f>D15+2*(G15-D15)/3</f>
        <v>5479.333333333333</v>
      </c>
      <c r="G15" s="5">
        <f>G4*G6</f>
        <v>5580</v>
      </c>
    </row>
    <row r="16" spans="1:9" s="3" customFormat="1" ht="12" customHeight="1" x14ac:dyDescent="0.25">
      <c r="H16" s="10" t="s">
        <v>19</v>
      </c>
      <c r="I16" s="10"/>
    </row>
    <row r="17" spans="1:10" x14ac:dyDescent="0.25">
      <c r="A17" t="s">
        <v>9</v>
      </c>
      <c r="B17" s="2"/>
      <c r="C17" s="5"/>
      <c r="D17" s="5">
        <f>D11-D13-D15+D14+D12</f>
        <v>3154.9250000000002</v>
      </c>
      <c r="E17" s="5">
        <f>E11-E13-E15+E14+E12</f>
        <v>2658.4500000000003</v>
      </c>
      <c r="F17" s="5">
        <f>F11-F13-F15+F14+F12</f>
        <v>3158.6416666666669</v>
      </c>
      <c r="G17" s="5">
        <f>G11-G13-G15+G14+G12</f>
        <v>3642.1666666666661</v>
      </c>
      <c r="H17" s="5">
        <f>G17*(1+g_firm)/(G32-g_firm)</f>
        <v>127451.82393164304</v>
      </c>
      <c r="I17" s="5"/>
    </row>
    <row r="18" spans="1:10" x14ac:dyDescent="0.25">
      <c r="A18" t="s">
        <v>6</v>
      </c>
      <c r="B18" s="2"/>
      <c r="C18" s="5"/>
      <c r="D18" s="5">
        <f>D17-D12+(D5-C5)</f>
        <v>1202</v>
      </c>
      <c r="E18" s="5">
        <f>E17-E12+(E5-D5)</f>
        <v>1078.0000000000009</v>
      </c>
      <c r="F18" s="5">
        <f>F17-F12+(F5-E5)</f>
        <v>1617.3333333333326</v>
      </c>
      <c r="G18" s="5">
        <f>G17-G12+(G5-F5)</f>
        <v>2140</v>
      </c>
      <c r="H18" s="5">
        <f>(G18+F5-G5+G5*g_firm)*(1+g_firm)/(G31-g_firm)</f>
        <v>116147.9646801559</v>
      </c>
      <c r="I18" s="5"/>
      <c r="J18" s="16" t="s">
        <v>33</v>
      </c>
    </row>
    <row r="19" spans="1:10" ht="9" customHeight="1" x14ac:dyDescent="0.25">
      <c r="B19" s="2"/>
      <c r="C19" s="5"/>
      <c r="D19" s="5"/>
      <c r="E19" s="5"/>
      <c r="F19" s="5"/>
      <c r="G19" s="5"/>
      <c r="H19" s="5"/>
      <c r="I19" s="5"/>
    </row>
    <row r="20" spans="1:10" x14ac:dyDescent="0.25">
      <c r="A20" s="1" t="s">
        <v>29</v>
      </c>
    </row>
    <row r="21" spans="1:10" x14ac:dyDescent="0.25">
      <c r="A21" s="9" t="s">
        <v>22</v>
      </c>
      <c r="B21">
        <v>0.8</v>
      </c>
      <c r="J21" s="16" t="s">
        <v>28</v>
      </c>
    </row>
    <row r="22" spans="1:10" x14ac:dyDescent="0.25">
      <c r="A22" s="9" t="s">
        <v>23</v>
      </c>
      <c r="B22" s="6">
        <f>B21/(1 + (1-tax_rate)*C5/C28)</f>
        <v>0.67261589864958937</v>
      </c>
      <c r="J22" s="16" t="s">
        <v>42</v>
      </c>
    </row>
    <row r="23" spans="1:10" x14ac:dyDescent="0.25">
      <c r="A23" s="9" t="s">
        <v>36</v>
      </c>
      <c r="B23">
        <v>7.0000000000000007E-2</v>
      </c>
      <c r="J23" s="16"/>
    </row>
    <row r="24" spans="1:10" x14ac:dyDescent="0.25">
      <c r="A24" t="s">
        <v>3</v>
      </c>
      <c r="B24">
        <v>0.39</v>
      </c>
      <c r="J24" s="16" t="s">
        <v>28</v>
      </c>
    </row>
    <row r="25" spans="1:10" x14ac:dyDescent="0.25">
      <c r="A25" t="s">
        <v>16</v>
      </c>
      <c r="B25" s="6">
        <v>5.5E-2</v>
      </c>
      <c r="J25" s="16" t="s">
        <v>43</v>
      </c>
    </row>
    <row r="26" spans="1:10" x14ac:dyDescent="0.25">
      <c r="A26" s="9" t="s">
        <v>25</v>
      </c>
      <c r="B26">
        <v>0.05</v>
      </c>
      <c r="D26" s="6"/>
      <c r="E26" s="6"/>
      <c r="F26" s="6"/>
      <c r="G26" s="6"/>
      <c r="J26" s="16"/>
    </row>
    <row r="27" spans="1:10" x14ac:dyDescent="0.25">
      <c r="A27" s="9" t="s">
        <v>39</v>
      </c>
      <c r="B27">
        <v>0.08</v>
      </c>
      <c r="D27" s="6"/>
      <c r="E27" s="6"/>
      <c r="F27" s="6"/>
      <c r="G27" s="6"/>
      <c r="J27" s="16"/>
    </row>
    <row r="28" spans="1:10" x14ac:dyDescent="0.25">
      <c r="A28" s="14" t="s">
        <v>40</v>
      </c>
      <c r="B28" s="3"/>
      <c r="C28" s="3">
        <f>C3*C11</f>
        <v>48314</v>
      </c>
      <c r="D28" s="3">
        <f>D3*D11</f>
        <v>60606.000000000007</v>
      </c>
      <c r="E28" s="3">
        <f>E3*E11</f>
        <v>74296.666666666672</v>
      </c>
      <c r="F28" s="3">
        <f>F3*F11</f>
        <v>89369.666666666657</v>
      </c>
      <c r="G28" s="3">
        <f>G3*G11</f>
        <v>105825</v>
      </c>
      <c r="H28" s="3"/>
      <c r="I28" s="3"/>
      <c r="J28" s="17" t="s">
        <v>14</v>
      </c>
    </row>
    <row r="29" spans="1:10" x14ac:dyDescent="0.25">
      <c r="A29" s="9" t="s">
        <v>41</v>
      </c>
      <c r="B29" s="2"/>
      <c r="C29" s="2">
        <f>C5/(C5+C28)</f>
        <v>0.2369144265091449</v>
      </c>
      <c r="D29" s="2">
        <f>D5/(D5+D28)</f>
        <v>0.18217148409035705</v>
      </c>
      <c r="E29" s="2">
        <f>E5/(E5+E28)</f>
        <v>0.14236792489130018</v>
      </c>
      <c r="F29" s="2">
        <f>F5/(F5+F28)</f>
        <v>0.11107095610542125</v>
      </c>
      <c r="G29" s="2">
        <f>G5/(G5+G28)</f>
        <v>8.6337146557306288E-2</v>
      </c>
      <c r="H29" s="2"/>
      <c r="I29" s="2"/>
      <c r="J29" s="16" t="s">
        <v>32</v>
      </c>
    </row>
    <row r="30" spans="1:10" x14ac:dyDescent="0.25">
      <c r="A30" s="9" t="s">
        <v>24</v>
      </c>
      <c r="C30" s="6">
        <f>$B22*(1+(1-tax_rate)*C5/C28)</f>
        <v>0.8</v>
      </c>
      <c r="D30" s="6">
        <f>$B22*(1+(1-tax_rate)*D5/D28)</f>
        <v>0.76400935681180715</v>
      </c>
      <c r="E30" s="6">
        <f>$B22*(1+(1-tax_rate)*E5/E28)</f>
        <v>0.74072546315459742</v>
      </c>
      <c r="F30" s="6">
        <f>$B22*(1+(1-tax_rate)*F5/F28)</f>
        <v>0.72388201015238995</v>
      </c>
      <c r="G30" s="6">
        <f>$B22*(1+(1-tax_rate)*G5/G28)</f>
        <v>0.71138704896154314</v>
      </c>
      <c r="J30" s="16" t="s">
        <v>27</v>
      </c>
    </row>
    <row r="31" spans="1:10" x14ac:dyDescent="0.25">
      <c r="A31" t="s">
        <v>15</v>
      </c>
      <c r="C31" s="6">
        <f>$B26+C30*$B27</f>
        <v>0.114</v>
      </c>
      <c r="D31" s="6">
        <f>$B26+D30*$B27</f>
        <v>0.11112074854494458</v>
      </c>
      <c r="E31" s="6">
        <f>$B26+E30*$B27</f>
        <v>0.10925803705236781</v>
      </c>
      <c r="F31" s="6">
        <f>$B26+F30*$B27</f>
        <v>0.10791056081219119</v>
      </c>
      <c r="G31" s="6">
        <f>$B26+G30*$B27</f>
        <v>0.10691096391692345</v>
      </c>
      <c r="H31" s="6"/>
      <c r="I31" s="6"/>
      <c r="J31" s="16" t="s">
        <v>26</v>
      </c>
    </row>
    <row r="32" spans="1:10" s="6" customFormat="1" x14ac:dyDescent="0.25">
      <c r="A32" s="6" t="s">
        <v>2</v>
      </c>
      <c r="C32" s="6">
        <f>C31*(1-C29) + rdebt*C29*(1-tax_rate)</f>
        <v>9.4940234387339284E-2</v>
      </c>
      <c r="D32" s="6">
        <f>D31*(1-D29) + rdebt*D29*(1-tax_rate)</f>
        <v>9.6989570160512129E-2</v>
      </c>
      <c r="E32" s="6">
        <f>E31*(1-E29) + rdebt*E29*(1-tax_rate)</f>
        <v>9.8479640919628547E-2</v>
      </c>
      <c r="F32" s="6">
        <f>F31*(1-F29) + rdebt*F29*(1-tax_rate)</f>
        <v>9.9651262226245804E-2</v>
      </c>
      <c r="G32" s="6">
        <f>G31*(1-G29) + rdebt*G29*(1-tax_rate)</f>
        <v>0.10057718762364277</v>
      </c>
      <c r="J32" s="18" t="s">
        <v>45</v>
      </c>
    </row>
    <row r="33" spans="1:12" s="6" customFormat="1" x14ac:dyDescent="0.25">
      <c r="A33" s="6" t="s">
        <v>30</v>
      </c>
      <c r="C33" s="6">
        <v>1</v>
      </c>
      <c r="D33" s="6">
        <f>C33/(1+D32)</f>
        <v>0.91158569525294519</v>
      </c>
      <c r="E33" s="6">
        <f>D33/(1+E32)</f>
        <v>0.82986125668180899</v>
      </c>
      <c r="F33" s="6">
        <f>E33/(1+F32)</f>
        <v>0.75465857693988692</v>
      </c>
      <c r="G33" s="6">
        <f>F33/(1+G32)</f>
        <v>0.68569345742059173</v>
      </c>
      <c r="H33" s="6">
        <f>G33</f>
        <v>0.68569345742059173</v>
      </c>
      <c r="J33" s="18" t="s">
        <v>46</v>
      </c>
    </row>
    <row r="34" spans="1:12" x14ac:dyDescent="0.25">
      <c r="A34" t="s">
        <v>31</v>
      </c>
      <c r="C34" s="6">
        <v>1</v>
      </c>
      <c r="D34" s="6">
        <f>C34/(1+D31)</f>
        <v>0.8999921937463039</v>
      </c>
      <c r="E34" s="6">
        <f>D34/(1+E31)</f>
        <v>0.81134611035846427</v>
      </c>
      <c r="F34" s="6">
        <f>E34/(1+F31)</f>
        <v>0.7323209463439716</v>
      </c>
      <c r="G34" s="6">
        <f>F34/(1+G31)</f>
        <v>0.66158974860324371</v>
      </c>
      <c r="H34" s="6">
        <f>G34</f>
        <v>0.66158974860324371</v>
      </c>
      <c r="I34" s="6"/>
      <c r="J34" s="18" t="s">
        <v>47</v>
      </c>
    </row>
    <row r="35" spans="1:12" ht="9" customHeight="1" x14ac:dyDescent="0.25">
      <c r="C35" s="6"/>
      <c r="D35" s="6"/>
      <c r="E35" s="6"/>
      <c r="F35" s="6"/>
      <c r="G35" s="6"/>
      <c r="H35" s="6"/>
      <c r="I35" s="6"/>
      <c r="J35" s="6"/>
    </row>
    <row r="36" spans="1:12" x14ac:dyDescent="0.25">
      <c r="A36" s="1" t="s">
        <v>13</v>
      </c>
      <c r="J36" s="11" t="s">
        <v>48</v>
      </c>
      <c r="K36" s="12" t="s">
        <v>49</v>
      </c>
      <c r="L36" s="13" t="s">
        <v>50</v>
      </c>
    </row>
    <row r="37" spans="1:12" x14ac:dyDescent="0.25">
      <c r="A37" s="2" t="s">
        <v>7</v>
      </c>
      <c r="B37" s="2"/>
      <c r="C37" s="3"/>
      <c r="D37" s="3">
        <f t="shared" ref="D37:H38" si="0">D17*D33</f>
        <v>2875.9844995958983</v>
      </c>
      <c r="E37" s="3">
        <f t="shared" si="0"/>
        <v>2206.1446578257555</v>
      </c>
      <c r="F37" s="3">
        <f t="shared" si="0"/>
        <v>2383.6960252296994</v>
      </c>
      <c r="G37" s="3">
        <f t="shared" si="0"/>
        <v>2497.4098541686981</v>
      </c>
      <c r="H37" s="3">
        <f t="shared" si="0"/>
        <v>87392.881806248828</v>
      </c>
      <c r="I37" s="3"/>
      <c r="J37" s="3">
        <f>SUM(D37:H37)</f>
        <v>97356.116843068885</v>
      </c>
      <c r="K37" s="3">
        <f>J37-C5</f>
        <v>82356.116843068885</v>
      </c>
      <c r="L37" s="2">
        <f>K37/C6</f>
        <v>45.126639366065142</v>
      </c>
    </row>
    <row r="38" spans="1:12" x14ac:dyDescent="0.25">
      <c r="A38" s="2" t="s">
        <v>8</v>
      </c>
      <c r="B38" s="2"/>
      <c r="C38" s="3"/>
      <c r="D38" s="3">
        <f t="shared" si="0"/>
        <v>1081.7906168830573</v>
      </c>
      <c r="E38" s="3">
        <f t="shared" si="0"/>
        <v>874.63110696642525</v>
      </c>
      <c r="F38" s="3">
        <f t="shared" si="0"/>
        <v>1184.4070772203161</v>
      </c>
      <c r="G38" s="3">
        <f t="shared" si="0"/>
        <v>1415.8020620109414</v>
      </c>
      <c r="H38" s="3">
        <f t="shared" si="0"/>
        <v>76842.302753522774</v>
      </c>
      <c r="I38" s="3"/>
      <c r="J38" s="3">
        <f>SUM(D38:H38)</f>
        <v>81398.933616603521</v>
      </c>
      <c r="K38" s="3">
        <f>J38</f>
        <v>81398.933616603521</v>
      </c>
      <c r="L38" s="2">
        <f>K38/C6</f>
        <v>44.602155406358094</v>
      </c>
    </row>
  </sheetData>
  <phoneticPr fontId="2" type="noConversion"/>
  <printOptions headings="1" gridLines="1"/>
  <pageMargins left="0.75" right="0.75" top="1" bottom="0.75" header="0.5" footer="0.5"/>
  <pageSetup orientation="landscape" r:id="rId1"/>
  <headerFooter alignWithMargins="0">
    <oddHeader>&amp;CSpreadsheet 12.2
Free cash flow valuation of Honda Motor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g_firm</vt:lpstr>
      <vt:lpstr>k_eq</vt:lpstr>
      <vt:lpstr>rdebt</vt:lpstr>
      <vt:lpstr>tax_rate</vt:lpstr>
      <vt:lpstr>WACC</vt:lpstr>
      <vt:lpstr>WACC_5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Carroll School</dc:creator>
  <cp:lastModifiedBy>Jr-Yan Wang</cp:lastModifiedBy>
  <cp:lastPrinted>2007-02-22T15:54:30Z</cp:lastPrinted>
  <dcterms:created xsi:type="dcterms:W3CDTF">2004-08-25T19:59:44Z</dcterms:created>
  <dcterms:modified xsi:type="dcterms:W3CDTF">2019-12-15T13:53:33Z</dcterms:modified>
</cp:coreProperties>
</file>