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4"/>
  </bookViews>
  <sheets>
    <sheet name="1" sheetId="1" r:id="rId1"/>
    <sheet name="2" sheetId="2" r:id="rId2"/>
    <sheet name="3" sheetId="3" r:id="rId3"/>
    <sheet name="MPT" sheetId="4" r:id="rId4"/>
    <sheet name="OAS" sheetId="5" r:id="rId5"/>
    <sheet name="Interest Rate Path" sheetId="6" r:id="rId6"/>
  </sheets>
  <definedNames>
    <definedName name="a">'OAS'!$B$3</definedName>
    <definedName name="b">'OAS'!$B$4</definedName>
    <definedName name="K">'OAS'!$E$3</definedName>
    <definedName name="mort_r">'OAS'!$B$7</definedName>
    <definedName name="prepay_rate">'OAS'!$B$8</definedName>
    <definedName name="r_0">'OAS'!$B$2</definedName>
    <definedName name="s">'OAS'!$B$5</definedName>
    <definedName name="SS">'OAS'!$E$2</definedName>
    <definedName name="X">'OAS'!$G$21</definedName>
  </definedNames>
  <calcPr fullCalcOnLoad="1"/>
</workbook>
</file>

<file path=xl/sharedStrings.xml><?xml version="1.0" encoding="utf-8"?>
<sst xmlns="http://schemas.openxmlformats.org/spreadsheetml/2006/main" count="123" uniqueCount="78">
  <si>
    <t>3. 現金卡借12萬，銀行號稱免利息，只須收管理費每月1000元，共分12個月償還，請問這樣等同年利息10%嗎？</t>
  </si>
  <si>
    <t>1. 個人消費性貸款100萬，固定利率2.5%，共3年，請問每個月要繳多少錢？</t>
  </si>
  <si>
    <t>t (month)</t>
  </si>
  <si>
    <t>Interest</t>
  </si>
  <si>
    <t>Principle</t>
  </si>
  <si>
    <t>Total</t>
  </si>
  <si>
    <t>Total (=B+C)</t>
  </si>
  <si>
    <t>Total (=-PMT(2.5%/12,36,1000000))</t>
  </si>
  <si>
    <t>IRR =</t>
  </si>
  <si>
    <t>IRR =</t>
  </si>
  <si>
    <t>2. 房貸1000萬，固定利率2.5%，共30年，請問每個月要繳多少錢？</t>
  </si>
  <si>
    <t xml:space="preserve">  總現值</t>
  </si>
  <si>
    <t xml:space="preserve">  D</t>
  </si>
  <si>
    <t xml:space="preserve"> WAL</t>
  </si>
  <si>
    <t xml:space="preserve">  原始貸款總額(美元)</t>
  </si>
  <si>
    <t xml:space="preserve">  PAS</t>
  </si>
  <si>
    <r>
      <t>月份</t>
    </r>
    <r>
      <rPr>
        <sz val="12"/>
        <rFont val="Comic Sans MS"/>
        <family val="4"/>
      </rPr>
      <t xml:space="preserve">  t       (month)</t>
    </r>
  </si>
  <si>
    <r>
      <t>每月本金餘額</t>
    </r>
    <r>
      <rPr>
        <sz val="12"/>
        <rFont val="Comic Sans MS"/>
        <family val="4"/>
      </rPr>
      <t>(MB</t>
    </r>
    <r>
      <rPr>
        <vertAlign val="subscript"/>
        <sz val="12"/>
        <rFont val="Comic Sans MS"/>
        <family val="4"/>
      </rPr>
      <t>t-1</t>
    </r>
    <r>
      <rPr>
        <sz val="12"/>
        <rFont val="Comic Sans MS"/>
        <family val="4"/>
      </rPr>
      <t>)</t>
    </r>
  </si>
  <si>
    <r>
      <t>每月提前還本率</t>
    </r>
    <r>
      <rPr>
        <sz val="12"/>
        <rFont val="Comic Sans MS"/>
        <family val="4"/>
      </rPr>
      <t>(SMM)</t>
    </r>
  </si>
  <si>
    <r>
      <t>應付貸款本息</t>
    </r>
    <r>
      <rPr>
        <sz val="12"/>
        <rFont val="Comic Sans MS"/>
        <family val="4"/>
      </rPr>
      <t xml:space="preserve"> (MP)</t>
    </r>
  </si>
  <si>
    <r>
      <t>應付本金</t>
    </r>
    <r>
      <rPr>
        <sz val="12"/>
        <rFont val="Comic Sans MS"/>
        <family val="4"/>
      </rPr>
      <t xml:space="preserve"> (SP)</t>
    </r>
  </si>
  <si>
    <r>
      <t>應付利息</t>
    </r>
    <r>
      <rPr>
        <sz val="12"/>
        <rFont val="Comic Sans MS"/>
        <family val="4"/>
      </rPr>
      <t xml:space="preserve"> (I)</t>
    </r>
  </si>
  <si>
    <r>
      <t>提前還本</t>
    </r>
    <r>
      <rPr>
        <sz val="12"/>
        <rFont val="Comic Sans MS"/>
        <family val="4"/>
      </rPr>
      <t xml:space="preserve"> (PP)</t>
    </r>
  </si>
  <si>
    <r>
      <t>服務費</t>
    </r>
    <r>
      <rPr>
        <sz val="12"/>
        <rFont val="Comic Sans MS"/>
        <family val="4"/>
      </rPr>
      <t xml:space="preserve"> (S)</t>
    </r>
  </si>
  <si>
    <r>
      <t>現金流量</t>
    </r>
    <r>
      <rPr>
        <sz val="12"/>
        <rFont val="Comic Sans MS"/>
        <family val="4"/>
      </rPr>
      <t xml:space="preserve"> (CF)</t>
    </r>
  </si>
  <si>
    <r>
      <t>現金流量折現</t>
    </r>
    <r>
      <rPr>
        <sz val="12"/>
        <rFont val="Comic Sans MS"/>
        <family val="4"/>
      </rPr>
      <t xml:space="preserve"> (DCF)</t>
    </r>
  </si>
  <si>
    <t xml:space="preserve">  貸款利率(年)</t>
  </si>
  <si>
    <t xml:space="preserve">  貸款利率</t>
  </si>
  <si>
    <t xml:space="preserve">  服務費</t>
  </si>
  <si>
    <t xml:space="preserve">  要求(標的)報酬率</t>
  </si>
  <si>
    <t xml:space="preserve">  貸款期限(月)</t>
  </si>
  <si>
    <t>r_0 =</t>
  </si>
  <si>
    <t>a =</t>
  </si>
  <si>
    <t>b =</t>
  </si>
  <si>
    <t>dr = a(b-r)dt+sdZ</t>
  </si>
  <si>
    <t>s=</t>
  </si>
  <si>
    <t>t = 0 ~ t = 1</t>
  </si>
  <si>
    <t>t = 1 ~ t = 2</t>
  </si>
  <si>
    <t>t = 2 ~ t = 3</t>
  </si>
  <si>
    <t>t = 3 ~ t = 4</t>
  </si>
  <si>
    <t>path 1</t>
  </si>
  <si>
    <t>path 2</t>
  </si>
  <si>
    <t>path 3</t>
  </si>
  <si>
    <t>path 4</t>
  </si>
  <si>
    <t>path 5</t>
  </si>
  <si>
    <t>path 6</t>
  </si>
  <si>
    <t>path 7</t>
  </si>
  <si>
    <t>path 8</t>
  </si>
  <si>
    <t>path 9</t>
  </si>
  <si>
    <t>path 10</t>
  </si>
  <si>
    <t>利率路徑</t>
  </si>
  <si>
    <t>Total</t>
  </si>
  <si>
    <t>每月提早付餘額的</t>
  </si>
  <si>
    <t>借100元四個月，利率為</t>
  </si>
  <si>
    <t>每月(底)應付本金</t>
  </si>
  <si>
    <t>月底本金餘額</t>
  </si>
  <si>
    <t>每月(底)應付利息</t>
  </si>
  <si>
    <t>提前還本</t>
  </si>
  <si>
    <t>SS =</t>
  </si>
  <si>
    <t>K =</t>
  </si>
  <si>
    <t>除了上述的還本計畫之外，假設利率小於X%，就全部prepay</t>
  </si>
  <si>
    <t xml:space="preserve">X = </t>
  </si>
  <si>
    <t>t = 1</t>
  </si>
  <si>
    <t>t = 2</t>
  </si>
  <si>
    <t>t = 3</t>
  </si>
  <si>
    <t>t = 4</t>
  </si>
  <si>
    <t>本金流量</t>
  </si>
  <si>
    <t>利息流量</t>
  </si>
  <si>
    <t>折現值</t>
  </si>
  <si>
    <t>每月(底)應付總額 (CF)</t>
  </si>
  <si>
    <t>本利和 (CF)</t>
  </si>
  <si>
    <t>total</t>
  </si>
  <si>
    <t>average</t>
  </si>
  <si>
    <t>如果市價為</t>
  </si>
  <si>
    <t>&lt;- 理論價格</t>
  </si>
  <si>
    <t>SS =</t>
  </si>
  <si>
    <t>Discounted CF (1+r+SS)</t>
  </si>
  <si>
    <t>dr = a(b-r)dt  (無風險利率)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</si>
</sst>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%"/>
    <numFmt numFmtId="178" formatCode="#,##0_ "/>
    <numFmt numFmtId="179" formatCode="0.0_ "/>
    <numFmt numFmtId="180" formatCode="0_ "/>
    <numFmt numFmtId="181" formatCode="0.000000_ "/>
    <numFmt numFmtId="182" formatCode="0.00_);[Red]\(0.00\)"/>
    <numFmt numFmtId="183" formatCode="#,##0_);[Red]\(#,##0\)"/>
    <numFmt numFmtId="184" formatCode="&quot;$&quot;#,##0.00"/>
    <numFmt numFmtId="185" formatCode="#,##0.00_ "/>
    <numFmt numFmtId="186" formatCode="0.0000_ "/>
  </numFmts>
  <fonts count="11">
    <font>
      <sz val="12"/>
      <name val="新細明體"/>
      <family val="1"/>
    </font>
    <font>
      <sz val="9"/>
      <name val="新細明體"/>
      <family val="1"/>
    </font>
    <font>
      <sz val="6"/>
      <name val="新細明體"/>
      <family val="1"/>
    </font>
    <font>
      <sz val="12"/>
      <name val="Comic Sans MS"/>
      <family val="4"/>
    </font>
    <font>
      <vertAlign val="subscript"/>
      <sz val="12"/>
      <name val="Comic Sans MS"/>
      <family val="4"/>
    </font>
    <font>
      <sz val="11.25"/>
      <name val="新細明體"/>
      <family val="1"/>
    </font>
    <font>
      <sz val="6.75"/>
      <name val="新細明體"/>
      <family val="1"/>
    </font>
    <font>
      <sz val="5"/>
      <name val="新細明體"/>
      <family val="1"/>
    </font>
    <font>
      <sz val="5.5"/>
      <name val="新細明體"/>
      <family val="1"/>
    </font>
    <font>
      <sz val="7.5"/>
      <name val="新細明體"/>
      <family val="1"/>
    </font>
    <font>
      <sz val="12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/>
    </xf>
    <xf numFmtId="178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0" fontId="3" fillId="2" borderId="0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77" fontId="3" fillId="2" borderId="7" xfId="0" applyNumberFormat="1" applyFont="1" applyFill="1" applyBorder="1" applyAlignment="1">
      <alignment vertical="center"/>
    </xf>
    <xf numFmtId="10" fontId="3" fillId="2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" borderId="14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78" fontId="0" fillId="3" borderId="12" xfId="0" applyNumberFormat="1" applyFont="1" applyFill="1" applyBorder="1" applyAlignment="1">
      <alignment horizontal="center" vertical="center" wrapText="1"/>
    </xf>
    <xf numFmtId="178" fontId="3" fillId="3" borderId="16" xfId="0" applyNumberFormat="1" applyFont="1" applyFill="1" applyBorder="1" applyAlignment="1">
      <alignment horizontal="center" vertical="center" wrapText="1"/>
    </xf>
    <xf numFmtId="181" fontId="0" fillId="3" borderId="12" xfId="0" applyNumberFormat="1" applyFont="1" applyFill="1" applyBorder="1" applyAlignment="1">
      <alignment horizontal="center" vertical="center" wrapText="1"/>
    </xf>
    <xf numFmtId="181" fontId="3" fillId="3" borderId="16" xfId="0" applyNumberFormat="1" applyFont="1" applyFill="1" applyBorder="1" applyAlignment="1">
      <alignment horizontal="center" vertical="center" wrapText="1"/>
    </xf>
    <xf numFmtId="180" fontId="0" fillId="3" borderId="12" xfId="0" applyNumberFormat="1" applyFont="1" applyFill="1" applyBorder="1" applyAlignment="1">
      <alignment horizontal="center" vertical="center" wrapText="1"/>
    </xf>
    <xf numFmtId="180" fontId="3" fillId="3" borderId="16" xfId="0" applyNumberFormat="1" applyFont="1" applyFill="1" applyBorder="1" applyAlignment="1">
      <alignment horizontal="center" vertical="center" wrapText="1"/>
    </xf>
    <xf numFmtId="179" fontId="0" fillId="3" borderId="17" xfId="0" applyNumberFormat="1" applyFont="1" applyFill="1" applyBorder="1" applyAlignment="1">
      <alignment horizontal="center" vertical="center" wrapText="1"/>
    </xf>
    <xf numFmtId="179" fontId="3" fillId="3" borderId="18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0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9" fontId="0" fillId="0" borderId="0" xfId="0" applyNumberFormat="1" applyAlignment="1">
      <alignment horizontal="left"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10" fontId="10" fillId="3" borderId="0" xfId="0" applyNumberFormat="1" applyFont="1" applyFill="1" applyAlignment="1">
      <alignment horizontal="left" vertical="center"/>
    </xf>
    <xf numFmtId="185" fontId="0" fillId="0" borderId="0" xfId="0" applyNumberFormat="1" applyAlignment="1">
      <alignment vertical="center"/>
    </xf>
    <xf numFmtId="185" fontId="10" fillId="0" borderId="0" xfId="0" applyNumberFormat="1" applyFont="1" applyAlignment="1">
      <alignment vertical="center"/>
    </xf>
    <xf numFmtId="186" fontId="0" fillId="0" borderId="0" xfId="0" applyNumberFormat="1" applyAlignment="1">
      <alignment vertical="center"/>
    </xf>
    <xf numFmtId="10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1!$B$3</c:f>
              <c:strCache>
                <c:ptCount val="1"/>
                <c:pt idx="0">
                  <c:v>Interest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/>
            </c:numRef>
          </c:cat>
          <c:val>
            <c:numRef>
              <c:f>1!$B$5:$B$40</c:f>
              <c:numCache/>
            </c:numRef>
          </c:val>
        </c:ser>
        <c:ser>
          <c:idx val="1"/>
          <c:order val="1"/>
          <c:tx>
            <c:strRef>
              <c:f>1!$C$3</c:f>
              <c:strCache>
                <c:ptCount val="1"/>
                <c:pt idx="0">
                  <c:v>Principle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/>
            </c:numRef>
          </c:cat>
          <c:val>
            <c:numRef>
              <c:f>1!$C$5:$C$40</c:f>
              <c:numCache/>
            </c:numRef>
          </c:val>
        </c:ser>
        <c:axId val="18512771"/>
        <c:axId val="32397212"/>
      </c:area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2397212"/>
        <c:crosses val="autoZero"/>
        <c:auto val="1"/>
        <c:lblOffset val="100"/>
        <c:noMultiLvlLbl val="0"/>
      </c:catAx>
      <c:valAx>
        <c:axId val="32397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85127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2!$B$3</c:f>
              <c:strCache>
                <c:ptCount val="1"/>
                <c:pt idx="0">
                  <c:v>Interest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2!$B$5:$B$364</c:f>
              <c:numCache/>
            </c:numRef>
          </c:val>
        </c:ser>
        <c:ser>
          <c:idx val="1"/>
          <c:order val="1"/>
          <c:tx>
            <c:strRef>
              <c:f>2!$C$3</c:f>
              <c:strCache>
                <c:ptCount val="1"/>
                <c:pt idx="0">
                  <c:v>Principle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2!$C$5:$C$364</c:f>
              <c:numCache/>
            </c:numRef>
          </c:val>
        </c:ser>
        <c:axId val="23139453"/>
        <c:axId val="6928486"/>
      </c:area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928486"/>
        <c:crosses val="autoZero"/>
        <c:auto val="1"/>
        <c:lblOffset val="100"/>
        <c:noMultiLvlLbl val="0"/>
      </c:catAx>
      <c:valAx>
        <c:axId val="6928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31394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3!$B$3</c:f>
              <c:strCache>
                <c:ptCount val="1"/>
                <c:pt idx="0">
                  <c:v>Interest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3!$B$5:$B$14</c:f>
              <c:numCache/>
            </c:numRef>
          </c:val>
        </c:ser>
        <c:ser>
          <c:idx val="1"/>
          <c:order val="1"/>
          <c:tx>
            <c:strRef>
              <c:f>3!$C$3</c:f>
              <c:strCache>
                <c:ptCount val="1"/>
                <c:pt idx="0">
                  <c:v>Principle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1!$A$5:$A$40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3!$C$5:$C$14</c:f>
              <c:numCache/>
            </c:numRef>
          </c:val>
        </c:ser>
        <c:axId val="62356375"/>
        <c:axId val="24336464"/>
      </c:area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336464"/>
        <c:crosses val="autoZero"/>
        <c:auto val="1"/>
        <c:lblOffset val="100"/>
        <c:noMultiLvlLbl val="0"/>
      </c:catAx>
      <c:valAx>
        <c:axId val="24336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3563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v>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MPT!$F$3:$F$362</c:f>
              <c:numCache/>
            </c:numRef>
          </c:cat>
          <c:val>
            <c:numRef>
              <c:f>MPT!$K$3:$K$362</c:f>
              <c:numCache/>
            </c:numRef>
          </c:val>
        </c:ser>
        <c:ser>
          <c:idx val="1"/>
          <c:order val="1"/>
          <c:tx>
            <c:v>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MPT!$F$3:$F$362</c:f>
              <c:numCache/>
            </c:numRef>
          </c:cat>
          <c:val>
            <c:numRef>
              <c:f>MPT!$J$3:$J$362</c:f>
              <c:numCache/>
            </c:numRef>
          </c:val>
        </c:ser>
        <c:ser>
          <c:idx val="2"/>
          <c:order val="2"/>
          <c:tx>
            <c:v>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MPT!$L$3:$L$362</c:f>
              <c:numCache/>
            </c:numRef>
          </c:val>
        </c:ser>
        <c:axId val="17701585"/>
        <c:axId val="25096538"/>
      </c:area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5096538"/>
        <c:crosses val="autoZero"/>
        <c:auto val="1"/>
        <c:lblOffset val="100"/>
        <c:noMultiLvlLbl val="0"/>
      </c:catAx>
      <c:valAx>
        <c:axId val="25096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70158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tx>
            <c:v>SP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MPT!$F$3:$F$362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cat>
          <c:val>
            <c:numRef>
              <c:f>MPT!$J$3:$J$362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ser>
          <c:idx val="2"/>
          <c:order val="1"/>
          <c:tx>
            <c:v>PP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MPT!$L$3:$L$362</c:f>
              <c:numCache>
                <c:ptCount val="3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</c:ser>
        <c:axId val="24542251"/>
        <c:axId val="19553668"/>
      </c:area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553668"/>
        <c:crosses val="autoZero"/>
        <c:auto val="1"/>
        <c:lblOffset val="100"/>
        <c:noMultiLvlLbl val="0"/>
      </c:catAx>
      <c:valAx>
        <c:axId val="195536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45422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114300</xdr:rowOff>
    </xdr:from>
    <xdr:to>
      <xdr:col>11</xdr:col>
      <xdr:colOff>285750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181725" y="742950"/>
        <a:ext cx="44100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4</xdr:row>
      <xdr:rowOff>9525</xdr:rowOff>
    </xdr:from>
    <xdr:to>
      <xdr:col>13</xdr:col>
      <xdr:colOff>390525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6619875" y="847725"/>
        <a:ext cx="44196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3</xdr:row>
      <xdr:rowOff>19050</xdr:rowOff>
    </xdr:from>
    <xdr:to>
      <xdr:col>8</xdr:col>
      <xdr:colOff>428625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3886200" y="647700"/>
        <a:ext cx="44291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10</xdr:row>
      <xdr:rowOff>152400</xdr:rowOff>
    </xdr:from>
    <xdr:to>
      <xdr:col>4</xdr:col>
      <xdr:colOff>600075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180975" y="2657475"/>
        <a:ext cx="54578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142875</xdr:rowOff>
    </xdr:from>
    <xdr:to>
      <xdr:col>4</xdr:col>
      <xdr:colOff>619125</xdr:colOff>
      <xdr:row>46</xdr:row>
      <xdr:rowOff>85725</xdr:rowOff>
    </xdr:to>
    <xdr:graphicFrame>
      <xdr:nvGraphicFramePr>
        <xdr:cNvPr id="2" name="Chart 3"/>
        <xdr:cNvGraphicFramePr/>
      </xdr:nvGraphicFramePr>
      <xdr:xfrm>
        <a:off x="200025" y="6858000"/>
        <a:ext cx="54578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workbookViewId="0" topLeftCell="A1">
      <selection activeCell="B6" sqref="B6"/>
    </sheetView>
  </sheetViews>
  <sheetFormatPr defaultColWidth="9.00390625" defaultRowHeight="16.5"/>
  <cols>
    <col min="2" max="2" width="10.50390625" style="0" bestFit="1" customWidth="1"/>
    <col min="3" max="4" width="13.375" style="0" bestFit="1" customWidth="1"/>
    <col min="5" max="5" width="32.75390625" style="0" bestFit="1" customWidth="1"/>
    <col min="7" max="7" width="11.25390625" style="0" bestFit="1" customWidth="1"/>
  </cols>
  <sheetData>
    <row r="1" ht="16.5">
      <c r="A1" t="s">
        <v>1</v>
      </c>
    </row>
    <row r="3" spans="1:5" ht="16.5">
      <c r="A3" t="s">
        <v>2</v>
      </c>
      <c r="B3" t="s">
        <v>3</v>
      </c>
      <c r="C3" t="s">
        <v>4</v>
      </c>
      <c r="D3" t="s">
        <v>6</v>
      </c>
      <c r="E3" t="s">
        <v>7</v>
      </c>
    </row>
    <row r="4" spans="1:4" ht="16.5">
      <c r="A4">
        <v>0</v>
      </c>
      <c r="D4" s="2">
        <v>-1000000</v>
      </c>
    </row>
    <row r="5" spans="1:7" ht="16.5">
      <c r="A5">
        <v>1</v>
      </c>
      <c r="B5" s="1">
        <f>IPMT(2.5%/12,A5,36,-1000000)</f>
        <v>2083.3333333333335</v>
      </c>
      <c r="C5" s="1">
        <f>PPMT(2.5%/12,A5,36,-1000000)</f>
        <v>26778.042331845885</v>
      </c>
      <c r="D5" s="1">
        <f>C5+B5</f>
        <v>28861.375665179217</v>
      </c>
      <c r="E5" s="1">
        <f>PMT(2.5%/12,36,-1000000)</f>
        <v>28861.375665179217</v>
      </c>
      <c r="G5" s="1"/>
    </row>
    <row r="6" spans="1:5" ht="16.5">
      <c r="A6">
        <v>2</v>
      </c>
      <c r="B6" s="1">
        <f aca="true" t="shared" si="0" ref="B6:B40">IPMT(2.5%/12,A6,36,-1000000)</f>
        <v>2027.5457451419852</v>
      </c>
      <c r="C6" s="1">
        <f aca="true" t="shared" si="1" ref="C6:C40">PPMT(2.5%/12,A6,36,-1000000)</f>
        <v>26833.82992003723</v>
      </c>
      <c r="D6" s="1">
        <f aca="true" t="shared" si="2" ref="D6:D40">C6+B6</f>
        <v>28861.375665179217</v>
      </c>
      <c r="E6" s="1">
        <f aca="true" t="shared" si="3" ref="E6:E40">PMT(2.5%/12,36,-1000000)</f>
        <v>28861.375665179217</v>
      </c>
    </row>
    <row r="7" spans="1:5" ht="16.5">
      <c r="A7">
        <v>3</v>
      </c>
      <c r="B7" s="1">
        <f t="shared" si="0"/>
        <v>1971.6419328085694</v>
      </c>
      <c r="C7" s="1">
        <f t="shared" si="1"/>
        <v>26889.73373237065</v>
      </c>
      <c r="D7" s="1">
        <f t="shared" si="2"/>
        <v>28861.375665179217</v>
      </c>
      <c r="E7" s="1">
        <f t="shared" si="3"/>
        <v>28861.375665179217</v>
      </c>
    </row>
    <row r="8" spans="1:5" ht="16.5">
      <c r="A8">
        <v>4</v>
      </c>
      <c r="B8" s="1">
        <f t="shared" si="0"/>
        <v>1915.6216541994627</v>
      </c>
      <c r="C8" s="1">
        <f t="shared" si="1"/>
        <v>26945.754010979756</v>
      </c>
      <c r="D8" s="1">
        <f t="shared" si="2"/>
        <v>28861.375665179217</v>
      </c>
      <c r="E8" s="1">
        <f t="shared" si="3"/>
        <v>28861.375665179217</v>
      </c>
    </row>
    <row r="9" spans="1:5" ht="16.5">
      <c r="A9">
        <v>5</v>
      </c>
      <c r="B9" s="1">
        <f t="shared" si="0"/>
        <v>1859.4846666765825</v>
      </c>
      <c r="C9" s="1">
        <f t="shared" si="1"/>
        <v>27001.890998502633</v>
      </c>
      <c r="D9" s="1">
        <f t="shared" si="2"/>
        <v>28861.375665179214</v>
      </c>
      <c r="E9" s="1">
        <f t="shared" si="3"/>
        <v>28861.375665179217</v>
      </c>
    </row>
    <row r="10" spans="1:5" ht="16.5">
      <c r="A10">
        <v>6</v>
      </c>
      <c r="B10" s="1">
        <f t="shared" si="0"/>
        <v>1803.2307270963674</v>
      </c>
      <c r="C10" s="1">
        <f t="shared" si="1"/>
        <v>27058.14493808285</v>
      </c>
      <c r="D10" s="1">
        <f t="shared" si="2"/>
        <v>28861.375665179217</v>
      </c>
      <c r="E10" s="1">
        <f t="shared" si="3"/>
        <v>28861.375665179217</v>
      </c>
    </row>
    <row r="11" spans="1:5" ht="16.5">
      <c r="A11">
        <v>7</v>
      </c>
      <c r="B11" s="1">
        <f t="shared" si="0"/>
        <v>1746.8595918086917</v>
      </c>
      <c r="C11" s="1">
        <f t="shared" si="1"/>
        <v>27114.516073370527</v>
      </c>
      <c r="D11" s="1">
        <f t="shared" si="2"/>
        <v>28861.375665179217</v>
      </c>
      <c r="E11" s="1">
        <f t="shared" si="3"/>
        <v>28861.375665179217</v>
      </c>
    </row>
    <row r="12" spans="1:5" ht="16.5">
      <c r="A12">
        <v>8</v>
      </c>
      <c r="B12" s="1">
        <f t="shared" si="0"/>
        <v>1690.3710166558333</v>
      </c>
      <c r="C12" s="1">
        <f t="shared" si="1"/>
        <v>27171.004648523383</v>
      </c>
      <c r="D12" s="1">
        <f t="shared" si="2"/>
        <v>28861.375665179217</v>
      </c>
      <c r="E12" s="1">
        <f t="shared" si="3"/>
        <v>28861.375665179217</v>
      </c>
    </row>
    <row r="13" spans="1:5" ht="16.5">
      <c r="A13">
        <v>9</v>
      </c>
      <c r="B13" s="1">
        <f t="shared" si="0"/>
        <v>1633.7647569714027</v>
      </c>
      <c r="C13" s="1">
        <f t="shared" si="1"/>
        <v>27227.610908207815</v>
      </c>
      <c r="D13" s="1">
        <f t="shared" si="2"/>
        <v>28861.375665179217</v>
      </c>
      <c r="E13" s="1">
        <f t="shared" si="3"/>
        <v>28861.375665179217</v>
      </c>
    </row>
    <row r="14" spans="1:5" ht="16.5">
      <c r="A14">
        <v>10</v>
      </c>
      <c r="B14" s="1">
        <f t="shared" si="0"/>
        <v>1577.0405675793018</v>
      </c>
      <c r="C14" s="1">
        <f t="shared" si="1"/>
        <v>27284.335097599916</v>
      </c>
      <c r="D14" s="1">
        <f t="shared" si="2"/>
        <v>28861.375665179217</v>
      </c>
      <c r="E14" s="1">
        <f t="shared" si="3"/>
        <v>28861.375665179217</v>
      </c>
    </row>
    <row r="15" spans="1:5" ht="16.5">
      <c r="A15">
        <v>11</v>
      </c>
      <c r="B15" s="1">
        <f t="shared" si="0"/>
        <v>1520.1982027926317</v>
      </c>
      <c r="C15" s="1">
        <f t="shared" si="1"/>
        <v>27341.177462386586</v>
      </c>
      <c r="D15" s="1">
        <f t="shared" si="2"/>
        <v>28861.375665179217</v>
      </c>
      <c r="E15" s="1">
        <f t="shared" si="3"/>
        <v>28861.375665179217</v>
      </c>
    </row>
    <row r="16" spans="1:5" ht="16.5">
      <c r="A16">
        <v>12</v>
      </c>
      <c r="B16" s="1">
        <f t="shared" si="0"/>
        <v>1463.2374164126547</v>
      </c>
      <c r="C16" s="1">
        <f t="shared" si="1"/>
        <v>27398.13824876656</v>
      </c>
      <c r="D16" s="1">
        <f t="shared" si="2"/>
        <v>28861.375665179217</v>
      </c>
      <c r="E16" s="1">
        <f t="shared" si="3"/>
        <v>28861.375665179217</v>
      </c>
    </row>
    <row r="17" spans="1:5" ht="16.5">
      <c r="A17">
        <v>13</v>
      </c>
      <c r="B17" s="1">
        <f t="shared" si="0"/>
        <v>1406.1579617277218</v>
      </c>
      <c r="C17" s="1">
        <f t="shared" si="1"/>
        <v>27455.217703451497</v>
      </c>
      <c r="D17" s="1">
        <f t="shared" si="2"/>
        <v>28861.375665179217</v>
      </c>
      <c r="E17" s="1">
        <f t="shared" si="3"/>
        <v>28861.375665179217</v>
      </c>
    </row>
    <row r="18" spans="1:5" ht="16.5">
      <c r="A18">
        <v>14</v>
      </c>
      <c r="B18" s="1">
        <f t="shared" si="0"/>
        <v>1348.9595915121952</v>
      </c>
      <c r="C18" s="1">
        <f t="shared" si="1"/>
        <v>27512.416073667024</v>
      </c>
      <c r="D18" s="1">
        <f t="shared" si="2"/>
        <v>28861.375665179217</v>
      </c>
      <c r="E18" s="1">
        <f t="shared" si="3"/>
        <v>28861.375665179217</v>
      </c>
    </row>
    <row r="19" spans="1:5" ht="16.5">
      <c r="A19">
        <v>15</v>
      </c>
      <c r="B19" s="1">
        <f t="shared" si="0"/>
        <v>1291.6420580253825</v>
      </c>
      <c r="C19" s="1">
        <f t="shared" si="1"/>
        <v>27569.733607153834</v>
      </c>
      <c r="D19" s="1">
        <f t="shared" si="2"/>
        <v>28861.375665179217</v>
      </c>
      <c r="E19" s="1">
        <f t="shared" si="3"/>
        <v>28861.375665179217</v>
      </c>
    </row>
    <row r="20" spans="1:5" ht="16.5">
      <c r="A20">
        <v>16</v>
      </c>
      <c r="B20" s="1">
        <f t="shared" si="0"/>
        <v>1234.2051130104803</v>
      </c>
      <c r="C20" s="1">
        <f t="shared" si="1"/>
        <v>27627.170552168736</v>
      </c>
      <c r="D20" s="1">
        <f t="shared" si="2"/>
        <v>28861.375665179217</v>
      </c>
      <c r="E20" s="1">
        <f t="shared" si="3"/>
        <v>28861.375665179217</v>
      </c>
    </row>
    <row r="21" spans="1:5" ht="16.5">
      <c r="A21">
        <v>17</v>
      </c>
      <c r="B21" s="1">
        <f t="shared" si="0"/>
        <v>1176.648507693455</v>
      </c>
      <c r="C21" s="1">
        <f t="shared" si="1"/>
        <v>27684.727157485762</v>
      </c>
      <c r="D21" s="1">
        <f t="shared" si="2"/>
        <v>28861.375665179217</v>
      </c>
      <c r="E21" s="1">
        <f t="shared" si="3"/>
        <v>28861.375665179217</v>
      </c>
    </row>
    <row r="22" spans="1:5" ht="16.5">
      <c r="A22">
        <v>18</v>
      </c>
      <c r="B22" s="1">
        <f t="shared" si="0"/>
        <v>1118.971992782021</v>
      </c>
      <c r="C22" s="1">
        <f t="shared" si="1"/>
        <v>27742.403672397195</v>
      </c>
      <c r="D22" s="1">
        <f t="shared" si="2"/>
        <v>28861.375665179217</v>
      </c>
      <c r="E22" s="1">
        <f t="shared" si="3"/>
        <v>28861.375665179217</v>
      </c>
    </row>
    <row r="23" spans="1:5" ht="16.5">
      <c r="A23">
        <v>19</v>
      </c>
      <c r="B23" s="1">
        <f t="shared" si="0"/>
        <v>1061.1753184645227</v>
      </c>
      <c r="C23" s="1">
        <f t="shared" si="1"/>
        <v>27800.200346714693</v>
      </c>
      <c r="D23" s="1">
        <f t="shared" si="2"/>
        <v>28861.375665179217</v>
      </c>
      <c r="E23" s="1">
        <f t="shared" si="3"/>
        <v>28861.375665179217</v>
      </c>
    </row>
    <row r="24" spans="1:5" ht="16.5">
      <c r="A24">
        <v>20</v>
      </c>
      <c r="B24" s="1">
        <f t="shared" si="0"/>
        <v>1003.2582344088698</v>
      </c>
      <c r="C24" s="1">
        <f t="shared" si="1"/>
        <v>27858.117430770348</v>
      </c>
      <c r="D24" s="1">
        <f t="shared" si="2"/>
        <v>28861.375665179217</v>
      </c>
      <c r="E24" s="1">
        <f t="shared" si="3"/>
        <v>28861.375665179217</v>
      </c>
    </row>
    <row r="25" spans="1:5" ht="16.5">
      <c r="A25">
        <v>21</v>
      </c>
      <c r="B25" s="1">
        <f t="shared" si="0"/>
        <v>945.2204897614259</v>
      </c>
      <c r="C25" s="1">
        <f t="shared" si="1"/>
        <v>27916.155175417793</v>
      </c>
      <c r="D25" s="1">
        <f t="shared" si="2"/>
        <v>28861.375665179217</v>
      </c>
      <c r="E25" s="1">
        <f t="shared" si="3"/>
        <v>28861.375665179217</v>
      </c>
    </row>
    <row r="26" spans="1:5" ht="16.5">
      <c r="A26">
        <v>22</v>
      </c>
      <c r="B26" s="1">
        <f t="shared" si="0"/>
        <v>887.0618331459676</v>
      </c>
      <c r="C26" s="1">
        <f t="shared" si="1"/>
        <v>27974.31383203325</v>
      </c>
      <c r="D26" s="1">
        <f t="shared" si="2"/>
        <v>28861.375665179217</v>
      </c>
      <c r="E26" s="1">
        <f t="shared" si="3"/>
        <v>28861.375665179217</v>
      </c>
    </row>
    <row r="27" spans="1:5" ht="16.5">
      <c r="A27">
        <v>23</v>
      </c>
      <c r="B27" s="1">
        <f t="shared" si="0"/>
        <v>828.7820126625602</v>
      </c>
      <c r="C27" s="1">
        <f t="shared" si="1"/>
        <v>28032.593652516658</v>
      </c>
      <c r="D27" s="1">
        <f t="shared" si="2"/>
        <v>28861.375665179217</v>
      </c>
      <c r="E27" s="1">
        <f t="shared" si="3"/>
        <v>28861.375665179217</v>
      </c>
    </row>
    <row r="28" spans="1:5" ht="16.5">
      <c r="A28">
        <v>24</v>
      </c>
      <c r="B28" s="1">
        <f t="shared" si="0"/>
        <v>770.3807758864832</v>
      </c>
      <c r="C28" s="1">
        <f t="shared" si="1"/>
        <v>28090.994889292735</v>
      </c>
      <c r="D28" s="1">
        <f t="shared" si="2"/>
        <v>28861.375665179217</v>
      </c>
      <c r="E28" s="1">
        <f t="shared" si="3"/>
        <v>28861.375665179217</v>
      </c>
    </row>
    <row r="29" spans="1:5" ht="16.5">
      <c r="A29">
        <v>25</v>
      </c>
      <c r="B29" s="1">
        <f t="shared" si="0"/>
        <v>711.8578698671168</v>
      </c>
      <c r="C29" s="1">
        <f t="shared" si="1"/>
        <v>28149.517795312102</v>
      </c>
      <c r="D29" s="1">
        <f t="shared" si="2"/>
        <v>28861.375665179217</v>
      </c>
      <c r="E29" s="1">
        <f t="shared" si="3"/>
        <v>28861.375665179217</v>
      </c>
    </row>
    <row r="30" spans="1:5" ht="16.5">
      <c r="A30">
        <v>26</v>
      </c>
      <c r="B30" s="1">
        <f t="shared" si="0"/>
        <v>653.2130411268835</v>
      </c>
      <c r="C30" s="1">
        <f t="shared" si="1"/>
        <v>28208.162624052333</v>
      </c>
      <c r="D30" s="1">
        <f t="shared" si="2"/>
        <v>28861.375665179217</v>
      </c>
      <c r="E30" s="1">
        <f t="shared" si="3"/>
        <v>28861.375665179217</v>
      </c>
    </row>
    <row r="31" spans="1:5" ht="16.5">
      <c r="A31">
        <v>27</v>
      </c>
      <c r="B31" s="1">
        <f t="shared" si="0"/>
        <v>594.4460356601027</v>
      </c>
      <c r="C31" s="1">
        <f t="shared" si="1"/>
        <v>28266.929629519116</v>
      </c>
      <c r="D31" s="1">
        <f t="shared" si="2"/>
        <v>28861.375665179217</v>
      </c>
      <c r="E31" s="1">
        <f t="shared" si="3"/>
        <v>28861.375665179217</v>
      </c>
    </row>
    <row r="32" spans="1:5" ht="16.5">
      <c r="A32">
        <v>28</v>
      </c>
      <c r="B32" s="1">
        <f t="shared" si="0"/>
        <v>535.5565989319286</v>
      </c>
      <c r="C32" s="1">
        <f t="shared" si="1"/>
        <v>28325.819066247288</v>
      </c>
      <c r="D32" s="1">
        <f t="shared" si="2"/>
        <v>28861.375665179217</v>
      </c>
      <c r="E32" s="1">
        <f t="shared" si="3"/>
        <v>28861.375665179217</v>
      </c>
    </row>
    <row r="33" spans="1:5" ht="16.5">
      <c r="A33">
        <v>29</v>
      </c>
      <c r="B33" s="1">
        <f t="shared" si="0"/>
        <v>476.54447587724815</v>
      </c>
      <c r="C33" s="1">
        <f t="shared" si="1"/>
        <v>28384.83118930197</v>
      </c>
      <c r="D33" s="1">
        <f t="shared" si="2"/>
        <v>28861.375665179217</v>
      </c>
      <c r="E33" s="1">
        <f t="shared" si="3"/>
        <v>28861.375665179217</v>
      </c>
    </row>
    <row r="34" spans="1:5" ht="16.5">
      <c r="A34">
        <v>30</v>
      </c>
      <c r="B34" s="1">
        <f t="shared" si="0"/>
        <v>417.4094108995305</v>
      </c>
      <c r="C34" s="1">
        <f t="shared" si="1"/>
        <v>28443.966254279687</v>
      </c>
      <c r="D34" s="1">
        <f t="shared" si="2"/>
        <v>28861.375665179217</v>
      </c>
      <c r="E34" s="1">
        <f t="shared" si="3"/>
        <v>28861.375665179217</v>
      </c>
    </row>
    <row r="35" spans="1:5" ht="16.5">
      <c r="A35">
        <v>31</v>
      </c>
      <c r="B35" s="1">
        <f t="shared" si="0"/>
        <v>358.1511478697762</v>
      </c>
      <c r="C35" s="1">
        <f t="shared" si="1"/>
        <v>28503.22451730944</v>
      </c>
      <c r="D35" s="1">
        <f t="shared" si="2"/>
        <v>28861.375665179217</v>
      </c>
      <c r="E35" s="1">
        <f t="shared" si="3"/>
        <v>28861.375665179217</v>
      </c>
    </row>
    <row r="36" spans="1:5" ht="16.5">
      <c r="A36">
        <v>32</v>
      </c>
      <c r="B36" s="1">
        <f t="shared" si="0"/>
        <v>298.76943012538175</v>
      </c>
      <c r="C36" s="1">
        <f t="shared" si="1"/>
        <v>28562.606235053834</v>
      </c>
      <c r="D36" s="1">
        <f t="shared" si="2"/>
        <v>28861.375665179217</v>
      </c>
      <c r="E36" s="1">
        <f t="shared" si="3"/>
        <v>28861.375665179217</v>
      </c>
    </row>
    <row r="37" spans="1:5" ht="16.5">
      <c r="A37">
        <v>33</v>
      </c>
      <c r="B37" s="1">
        <f t="shared" si="0"/>
        <v>239.26400046901472</v>
      </c>
      <c r="C37" s="1">
        <f t="shared" si="1"/>
        <v>28622.111664710203</v>
      </c>
      <c r="D37" s="1">
        <f t="shared" si="2"/>
        <v>28861.375665179217</v>
      </c>
      <c r="E37" s="1">
        <f t="shared" si="3"/>
        <v>28861.375665179217</v>
      </c>
    </row>
    <row r="38" spans="1:5" ht="16.5">
      <c r="A38">
        <v>34</v>
      </c>
      <c r="B38" s="1">
        <f t="shared" si="0"/>
        <v>179.6346011675317</v>
      </c>
      <c r="C38" s="1">
        <f t="shared" si="1"/>
        <v>28681.741064011687</v>
      </c>
      <c r="D38" s="1">
        <f t="shared" si="2"/>
        <v>28861.375665179217</v>
      </c>
      <c r="E38" s="1">
        <f t="shared" si="3"/>
        <v>28861.375665179217</v>
      </c>
    </row>
    <row r="39" spans="1:5" ht="16.5">
      <c r="A39">
        <v>35</v>
      </c>
      <c r="B39" s="1">
        <f t="shared" si="0"/>
        <v>119.88097395083702</v>
      </c>
      <c r="C39" s="1">
        <f t="shared" si="1"/>
        <v>28741.49469122838</v>
      </c>
      <c r="D39" s="1">
        <f t="shared" si="2"/>
        <v>28861.375665179217</v>
      </c>
      <c r="E39" s="1">
        <f t="shared" si="3"/>
        <v>28861.375665179217</v>
      </c>
    </row>
    <row r="40" spans="1:5" ht="16.5">
      <c r="A40">
        <v>36</v>
      </c>
      <c r="B40" s="1">
        <f t="shared" si="0"/>
        <v>60.00286001077766</v>
      </c>
      <c r="C40" s="1">
        <f t="shared" si="1"/>
        <v>28801.37280516844</v>
      </c>
      <c r="D40" s="1">
        <f t="shared" si="2"/>
        <v>28861.375665179217</v>
      </c>
      <c r="E40" s="1">
        <f t="shared" si="3"/>
        <v>28861.375665179217</v>
      </c>
    </row>
    <row r="42" spans="1:4" ht="16.5">
      <c r="A42" t="s">
        <v>5</v>
      </c>
      <c r="B42" s="1">
        <f>SUM(B5:B40)</f>
        <v>39009.52394651404</v>
      </c>
      <c r="C42" s="1">
        <f>SUM(C5:C40)</f>
        <v>999999.9999999378</v>
      </c>
      <c r="D42" s="1">
        <f>SUM(D5:D40)</f>
        <v>1039009.5239464518</v>
      </c>
    </row>
    <row r="43" spans="1:2" ht="16.5">
      <c r="A43" t="s">
        <v>8</v>
      </c>
      <c r="B43" s="3">
        <f>IRR(D4:D40)*12</f>
        <v>0.02499999999996114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67"/>
  <sheetViews>
    <sheetView workbookViewId="0" topLeftCell="A1">
      <selection activeCell="A2" sqref="A2"/>
    </sheetView>
  </sheetViews>
  <sheetFormatPr defaultColWidth="9.00390625" defaultRowHeight="16.5"/>
  <cols>
    <col min="1" max="1" width="8.75390625" style="0" customWidth="1"/>
    <col min="2" max="2" width="13.375" style="0" bestFit="1" customWidth="1"/>
    <col min="3" max="3" width="14.375" style="0" bestFit="1" customWidth="1"/>
    <col min="4" max="4" width="13.50390625" style="0" bestFit="1" customWidth="1"/>
    <col min="5" max="5" width="32.75390625" style="0" bestFit="1" customWidth="1"/>
    <col min="6" max="16384" width="7.125" style="0" customWidth="1"/>
  </cols>
  <sheetData>
    <row r="1" ht="16.5">
      <c r="A1" t="s">
        <v>10</v>
      </c>
    </row>
    <row r="3" spans="1:5" ht="16.5">
      <c r="A3" t="s">
        <v>2</v>
      </c>
      <c r="B3" t="s">
        <v>3</v>
      </c>
      <c r="C3" t="s">
        <v>4</v>
      </c>
      <c r="D3" t="s">
        <v>6</v>
      </c>
      <c r="E3" t="s">
        <v>7</v>
      </c>
    </row>
    <row r="4" spans="1:4" ht="16.5">
      <c r="A4">
        <v>0</v>
      </c>
      <c r="D4" s="2">
        <v>-10000000</v>
      </c>
    </row>
    <row r="5" spans="1:5" ht="16.5">
      <c r="A5">
        <v>1</v>
      </c>
      <c r="B5" s="1">
        <f>IPMT(2.5%/12,A5,360,-10000000)</f>
        <v>20833.333333333332</v>
      </c>
      <c r="C5" s="1">
        <f>PPMT(2.5%/12,A5,360,-10000000)</f>
        <v>18678.75654843826</v>
      </c>
      <c r="D5" s="1">
        <f>C5+B5</f>
        <v>39512.08988177159</v>
      </c>
      <c r="E5" s="1">
        <f>PMT(2.5%/12,360,-10000000)</f>
        <v>39512.08988177159</v>
      </c>
    </row>
    <row r="6" spans="1:5" ht="16.5">
      <c r="A6">
        <v>2</v>
      </c>
      <c r="B6" s="1">
        <f aca="true" t="shared" si="0" ref="B6:B69">IPMT(2.5%/12,A6,360,-10000000)</f>
        <v>20794.419257190748</v>
      </c>
      <c r="C6" s="1">
        <f aca="true" t="shared" si="1" ref="C6:C69">PPMT(2.5%/12,A6,360,-10000000)</f>
        <v>18717.670624580845</v>
      </c>
      <c r="D6" s="1">
        <f aca="true" t="shared" si="2" ref="D6:D69">C6+B6</f>
        <v>39512.08988177159</v>
      </c>
      <c r="E6" s="1">
        <f aca="true" t="shared" si="3" ref="E6:E69">PMT(2.5%/12,360,-10000000)</f>
        <v>39512.08988177159</v>
      </c>
    </row>
    <row r="7" spans="1:5" ht="16.5">
      <c r="A7">
        <v>3</v>
      </c>
      <c r="B7" s="1">
        <f t="shared" si="0"/>
        <v>20755.424110056207</v>
      </c>
      <c r="C7" s="1">
        <f t="shared" si="1"/>
        <v>18756.665771715387</v>
      </c>
      <c r="D7" s="1">
        <f t="shared" si="2"/>
        <v>39512.08988177159</v>
      </c>
      <c r="E7" s="1">
        <f t="shared" si="3"/>
        <v>39512.08988177159</v>
      </c>
    </row>
    <row r="8" spans="1:5" ht="16.5">
      <c r="A8">
        <v>4</v>
      </c>
      <c r="B8" s="1">
        <f t="shared" si="0"/>
        <v>20716.347723031795</v>
      </c>
      <c r="C8" s="1">
        <f t="shared" si="1"/>
        <v>18795.7421587398</v>
      </c>
      <c r="D8" s="1">
        <f t="shared" si="2"/>
        <v>39512.08988177159</v>
      </c>
      <c r="E8" s="1">
        <f t="shared" si="3"/>
        <v>39512.08988177159</v>
      </c>
    </row>
    <row r="9" spans="1:5" ht="16.5">
      <c r="A9">
        <v>5</v>
      </c>
      <c r="B9" s="1">
        <f t="shared" si="0"/>
        <v>20677.189926867748</v>
      </c>
      <c r="C9" s="1">
        <f t="shared" si="1"/>
        <v>18834.899954903845</v>
      </c>
      <c r="D9" s="1">
        <f t="shared" si="2"/>
        <v>39512.08988177159</v>
      </c>
      <c r="E9" s="1">
        <f t="shared" si="3"/>
        <v>39512.08988177159</v>
      </c>
    </row>
    <row r="10" spans="1:5" ht="16.5">
      <c r="A10">
        <v>6</v>
      </c>
      <c r="B10" s="1">
        <f t="shared" si="0"/>
        <v>20637.9505519617</v>
      </c>
      <c r="C10" s="1">
        <f t="shared" si="1"/>
        <v>18874.139329809892</v>
      </c>
      <c r="D10" s="1">
        <f t="shared" si="2"/>
        <v>39512.08988177159</v>
      </c>
      <c r="E10" s="1">
        <f t="shared" si="3"/>
        <v>39512.08988177159</v>
      </c>
    </row>
    <row r="11" spans="1:5" ht="16.5">
      <c r="A11">
        <v>7</v>
      </c>
      <c r="B11" s="1">
        <f t="shared" si="0"/>
        <v>20598.629428357926</v>
      </c>
      <c r="C11" s="1">
        <f t="shared" si="1"/>
        <v>18913.460453413667</v>
      </c>
      <c r="D11" s="1">
        <f t="shared" si="2"/>
        <v>39512.08988177159</v>
      </c>
      <c r="E11" s="1">
        <f t="shared" si="3"/>
        <v>39512.08988177159</v>
      </c>
    </row>
    <row r="12" spans="1:5" ht="16.5">
      <c r="A12">
        <v>8</v>
      </c>
      <c r="B12" s="1">
        <f t="shared" si="0"/>
        <v>20559.226385746646</v>
      </c>
      <c r="C12" s="1">
        <f t="shared" si="1"/>
        <v>18952.863496024947</v>
      </c>
      <c r="D12" s="1">
        <f t="shared" si="2"/>
        <v>39512.08988177159</v>
      </c>
      <c r="E12" s="1">
        <f t="shared" si="3"/>
        <v>39512.08988177159</v>
      </c>
    </row>
    <row r="13" spans="1:5" ht="16.5">
      <c r="A13">
        <v>9</v>
      </c>
      <c r="B13" s="1">
        <f t="shared" si="0"/>
        <v>20519.741253463257</v>
      </c>
      <c r="C13" s="1">
        <f t="shared" si="1"/>
        <v>18992.348628308337</v>
      </c>
      <c r="D13" s="1">
        <f t="shared" si="2"/>
        <v>39512.08988177159</v>
      </c>
      <c r="E13" s="1">
        <f t="shared" si="3"/>
        <v>39512.08988177159</v>
      </c>
    </row>
    <row r="14" spans="1:5" ht="16.5">
      <c r="A14">
        <v>10</v>
      </c>
      <c r="B14" s="1">
        <f t="shared" si="0"/>
        <v>20480.173860487615</v>
      </c>
      <c r="C14" s="1">
        <f t="shared" si="1"/>
        <v>19031.916021283978</v>
      </c>
      <c r="D14" s="1">
        <f t="shared" si="2"/>
        <v>39512.08988177159</v>
      </c>
      <c r="E14" s="1">
        <f t="shared" si="3"/>
        <v>39512.08988177159</v>
      </c>
    </row>
    <row r="15" spans="1:5" ht="16.5">
      <c r="A15">
        <v>11</v>
      </c>
      <c r="B15" s="1">
        <f t="shared" si="0"/>
        <v>20440.52403544327</v>
      </c>
      <c r="C15" s="1">
        <f t="shared" si="1"/>
        <v>19071.56584632832</v>
      </c>
      <c r="D15" s="1">
        <f t="shared" si="2"/>
        <v>39512.08988177159</v>
      </c>
      <c r="E15" s="1">
        <f t="shared" si="3"/>
        <v>39512.08988177159</v>
      </c>
    </row>
    <row r="16" spans="1:5" ht="16.5">
      <c r="A16">
        <v>12</v>
      </c>
      <c r="B16" s="1">
        <f t="shared" si="0"/>
        <v>20400.79160659675</v>
      </c>
      <c r="C16" s="1">
        <f t="shared" si="1"/>
        <v>19111.298275174842</v>
      </c>
      <c r="D16" s="1">
        <f t="shared" si="2"/>
        <v>39512.08988177159</v>
      </c>
      <c r="E16" s="1">
        <f t="shared" si="3"/>
        <v>39512.08988177159</v>
      </c>
    </row>
    <row r="17" spans="1:5" ht="16.5">
      <c r="A17">
        <v>13</v>
      </c>
      <c r="B17" s="1">
        <f t="shared" si="0"/>
        <v>20360.9764018568</v>
      </c>
      <c r="C17" s="1">
        <f t="shared" si="1"/>
        <v>19151.113479914795</v>
      </c>
      <c r="D17" s="1">
        <f t="shared" si="2"/>
        <v>39512.08988177159</v>
      </c>
      <c r="E17" s="1">
        <f t="shared" si="3"/>
        <v>39512.08988177159</v>
      </c>
    </row>
    <row r="18" spans="1:5" ht="16.5">
      <c r="A18">
        <v>14</v>
      </c>
      <c r="B18" s="1">
        <f t="shared" si="0"/>
        <v>20321.078248773643</v>
      </c>
      <c r="C18" s="1">
        <f t="shared" si="1"/>
        <v>19191.01163299795</v>
      </c>
      <c r="D18" s="1">
        <f t="shared" si="2"/>
        <v>39512.08988177159</v>
      </c>
      <c r="E18" s="1">
        <f t="shared" si="3"/>
        <v>39512.08988177159</v>
      </c>
    </row>
    <row r="19" spans="1:5" ht="16.5">
      <c r="A19">
        <v>15</v>
      </c>
      <c r="B19" s="1">
        <f t="shared" si="0"/>
        <v>20281.096974538228</v>
      </c>
      <c r="C19" s="1">
        <f t="shared" si="1"/>
        <v>19230.992907233365</v>
      </c>
      <c r="D19" s="1">
        <f t="shared" si="2"/>
        <v>39512.08988177159</v>
      </c>
      <c r="E19" s="1">
        <f t="shared" si="3"/>
        <v>39512.08988177159</v>
      </c>
    </row>
    <row r="20" spans="1:5" ht="16.5">
      <c r="A20">
        <v>16</v>
      </c>
      <c r="B20" s="1">
        <f t="shared" si="0"/>
        <v>20241.032405981492</v>
      </c>
      <c r="C20" s="1">
        <f t="shared" si="1"/>
        <v>19271.0574757901</v>
      </c>
      <c r="D20" s="1">
        <f t="shared" si="2"/>
        <v>39512.08988177159</v>
      </c>
      <c r="E20" s="1">
        <f t="shared" si="3"/>
        <v>39512.08988177159</v>
      </c>
    </row>
    <row r="21" spans="1:5" ht="16.5">
      <c r="A21">
        <v>17</v>
      </c>
      <c r="B21" s="1">
        <f t="shared" si="0"/>
        <v>20200.884369573585</v>
      </c>
      <c r="C21" s="1">
        <f t="shared" si="1"/>
        <v>19311.20551219801</v>
      </c>
      <c r="D21" s="1">
        <f t="shared" si="2"/>
        <v>39512.08988177159</v>
      </c>
      <c r="E21" s="1">
        <f t="shared" si="3"/>
        <v>39512.08988177159</v>
      </c>
    </row>
    <row r="22" spans="1:5" ht="16.5">
      <c r="A22">
        <v>18</v>
      </c>
      <c r="B22" s="1">
        <f t="shared" si="0"/>
        <v>20160.652691423176</v>
      </c>
      <c r="C22" s="1">
        <f t="shared" si="1"/>
        <v>19351.437190348417</v>
      </c>
      <c r="D22" s="1">
        <f t="shared" si="2"/>
        <v>39512.08988177159</v>
      </c>
      <c r="E22" s="1">
        <f t="shared" si="3"/>
        <v>39512.08988177159</v>
      </c>
    </row>
    <row r="23" spans="1:5" ht="16.5">
      <c r="A23">
        <v>19</v>
      </c>
      <c r="B23" s="1">
        <f t="shared" si="0"/>
        <v>20120.33719727661</v>
      </c>
      <c r="C23" s="1">
        <f t="shared" si="1"/>
        <v>19391.752684494983</v>
      </c>
      <c r="D23" s="1">
        <f t="shared" si="2"/>
        <v>39512.08988177159</v>
      </c>
      <c r="E23" s="1">
        <f t="shared" si="3"/>
        <v>39512.08988177159</v>
      </c>
    </row>
    <row r="24" spans="1:5" ht="16.5">
      <c r="A24">
        <v>20</v>
      </c>
      <c r="B24" s="1">
        <f t="shared" si="0"/>
        <v>20079.937712517247</v>
      </c>
      <c r="C24" s="1">
        <f t="shared" si="1"/>
        <v>19432.152169254347</v>
      </c>
      <c r="D24" s="1">
        <f t="shared" si="2"/>
        <v>39512.08988177159</v>
      </c>
      <c r="E24" s="1">
        <f t="shared" si="3"/>
        <v>39512.08988177159</v>
      </c>
    </row>
    <row r="25" spans="1:5" ht="16.5">
      <c r="A25">
        <v>21</v>
      </c>
      <c r="B25" s="1">
        <f t="shared" si="0"/>
        <v>20039.454062164634</v>
      </c>
      <c r="C25" s="1">
        <f t="shared" si="1"/>
        <v>19472.63581960696</v>
      </c>
      <c r="D25" s="1">
        <f t="shared" si="2"/>
        <v>39512.08988177159</v>
      </c>
      <c r="E25" s="1">
        <f t="shared" si="3"/>
        <v>39512.08988177159</v>
      </c>
    </row>
    <row r="26" spans="1:5" ht="16.5">
      <c r="A26">
        <v>22</v>
      </c>
      <c r="B26" s="1">
        <f t="shared" si="0"/>
        <v>19998.88607087378</v>
      </c>
      <c r="C26" s="1">
        <f t="shared" si="1"/>
        <v>19513.203810897812</v>
      </c>
      <c r="D26" s="1">
        <f t="shared" si="2"/>
        <v>39512.08988177159</v>
      </c>
      <c r="E26" s="1">
        <f t="shared" si="3"/>
        <v>39512.08988177159</v>
      </c>
    </row>
    <row r="27" spans="1:5" ht="16.5">
      <c r="A27">
        <v>23</v>
      </c>
      <c r="B27" s="1">
        <f t="shared" si="0"/>
        <v>19958.233562934405</v>
      </c>
      <c r="C27" s="1">
        <f t="shared" si="1"/>
        <v>19553.856318837188</v>
      </c>
      <c r="D27" s="1">
        <f t="shared" si="2"/>
        <v>39512.08988177159</v>
      </c>
      <c r="E27" s="1">
        <f t="shared" si="3"/>
        <v>39512.08988177159</v>
      </c>
    </row>
    <row r="28" spans="1:5" ht="16.5">
      <c r="A28">
        <v>24</v>
      </c>
      <c r="B28" s="1">
        <f t="shared" si="0"/>
        <v>19917.49636227016</v>
      </c>
      <c r="C28" s="1">
        <f t="shared" si="1"/>
        <v>19594.59351950143</v>
      </c>
      <c r="D28" s="1">
        <f t="shared" si="2"/>
        <v>39512.08988177159</v>
      </c>
      <c r="E28" s="1">
        <f t="shared" si="3"/>
        <v>39512.08988177159</v>
      </c>
    </row>
    <row r="29" spans="1:5" ht="16.5">
      <c r="A29">
        <v>25</v>
      </c>
      <c r="B29" s="1">
        <f t="shared" si="0"/>
        <v>19876.674292437863</v>
      </c>
      <c r="C29" s="1">
        <f t="shared" si="1"/>
        <v>19635.41558933373</v>
      </c>
      <c r="D29" s="1">
        <f t="shared" si="2"/>
        <v>39512.08988177159</v>
      </c>
      <c r="E29" s="1">
        <f t="shared" si="3"/>
        <v>39512.08988177159</v>
      </c>
    </row>
    <row r="30" spans="1:5" ht="16.5">
      <c r="A30">
        <v>26</v>
      </c>
      <c r="B30" s="1">
        <f t="shared" si="0"/>
        <v>19835.767176626752</v>
      </c>
      <c r="C30" s="1">
        <f t="shared" si="1"/>
        <v>19676.32270514484</v>
      </c>
      <c r="D30" s="1">
        <f t="shared" si="2"/>
        <v>39512.08988177159</v>
      </c>
      <c r="E30" s="1">
        <f t="shared" si="3"/>
        <v>39512.08988177159</v>
      </c>
    </row>
    <row r="31" spans="1:5" ht="16.5">
      <c r="A31">
        <v>27</v>
      </c>
      <c r="B31" s="1">
        <f t="shared" si="0"/>
        <v>19794.774837657696</v>
      </c>
      <c r="C31" s="1">
        <f t="shared" si="1"/>
        <v>19717.315044113897</v>
      </c>
      <c r="D31" s="1">
        <f t="shared" si="2"/>
        <v>39512.08988177159</v>
      </c>
      <c r="E31" s="1">
        <f t="shared" si="3"/>
        <v>39512.08988177159</v>
      </c>
    </row>
    <row r="32" spans="1:5" ht="16.5">
      <c r="A32">
        <v>28</v>
      </c>
      <c r="B32" s="1">
        <f t="shared" si="0"/>
        <v>19753.69709798245</v>
      </c>
      <c r="C32" s="1">
        <f t="shared" si="1"/>
        <v>19758.392783789142</v>
      </c>
      <c r="D32" s="1">
        <f t="shared" si="2"/>
        <v>39512.08988177159</v>
      </c>
      <c r="E32" s="1">
        <f t="shared" si="3"/>
        <v>39512.08988177159</v>
      </c>
    </row>
    <row r="33" spans="1:5" ht="16.5">
      <c r="A33">
        <v>29</v>
      </c>
      <c r="B33" s="1">
        <f t="shared" si="0"/>
        <v>19712.53377968289</v>
      </c>
      <c r="C33" s="1">
        <f t="shared" si="1"/>
        <v>19799.556102088703</v>
      </c>
      <c r="D33" s="1">
        <f t="shared" si="2"/>
        <v>39512.08988177159</v>
      </c>
      <c r="E33" s="1">
        <f t="shared" si="3"/>
        <v>39512.08988177159</v>
      </c>
    </row>
    <row r="34" spans="1:5" ht="16.5">
      <c r="A34">
        <v>30</v>
      </c>
      <c r="B34" s="1">
        <f t="shared" si="0"/>
        <v>19671.284704470203</v>
      </c>
      <c r="C34" s="1">
        <f t="shared" si="1"/>
        <v>19840.80517730139</v>
      </c>
      <c r="D34" s="1">
        <f t="shared" si="2"/>
        <v>39512.08988177159</v>
      </c>
      <c r="E34" s="1">
        <f t="shared" si="3"/>
        <v>39512.08988177159</v>
      </c>
    </row>
    <row r="35" spans="1:5" ht="16.5">
      <c r="A35">
        <v>31</v>
      </c>
      <c r="B35" s="1">
        <f t="shared" si="0"/>
        <v>19629.949693684157</v>
      </c>
      <c r="C35" s="1">
        <f t="shared" si="1"/>
        <v>19882.140188087436</v>
      </c>
      <c r="D35" s="1">
        <f t="shared" si="2"/>
        <v>39512.08988177159</v>
      </c>
      <c r="E35" s="1">
        <f t="shared" si="3"/>
        <v>39512.08988177159</v>
      </c>
    </row>
    <row r="36" spans="1:5" ht="16.5">
      <c r="A36">
        <v>32</v>
      </c>
      <c r="B36" s="1">
        <f t="shared" si="0"/>
        <v>19588.52856829231</v>
      </c>
      <c r="C36" s="1">
        <f t="shared" si="1"/>
        <v>19923.561313479284</v>
      </c>
      <c r="D36" s="1">
        <f t="shared" si="2"/>
        <v>39512.08988177159</v>
      </c>
      <c r="E36" s="1">
        <f t="shared" si="3"/>
        <v>39512.08988177159</v>
      </c>
    </row>
    <row r="37" spans="1:5" ht="16.5">
      <c r="A37">
        <v>33</v>
      </c>
      <c r="B37" s="1">
        <f t="shared" si="0"/>
        <v>19547.02114888922</v>
      </c>
      <c r="C37" s="1">
        <f t="shared" si="1"/>
        <v>19965.068732882373</v>
      </c>
      <c r="D37" s="1">
        <f t="shared" si="2"/>
        <v>39512.08988177159</v>
      </c>
      <c r="E37" s="1">
        <f t="shared" si="3"/>
        <v>39512.08988177159</v>
      </c>
    </row>
    <row r="38" spans="1:5" ht="16.5">
      <c r="A38">
        <v>34</v>
      </c>
      <c r="B38" s="1">
        <f t="shared" si="0"/>
        <v>19505.427255695715</v>
      </c>
      <c r="C38" s="1">
        <f t="shared" si="1"/>
        <v>20006.66262607588</v>
      </c>
      <c r="D38" s="1">
        <f t="shared" si="2"/>
        <v>39512.08988177159</v>
      </c>
      <c r="E38" s="1">
        <f t="shared" si="3"/>
        <v>39512.08988177159</v>
      </c>
    </row>
    <row r="39" spans="1:5" ht="16.5">
      <c r="A39">
        <v>35</v>
      </c>
      <c r="B39" s="1">
        <f t="shared" si="0"/>
        <v>19463.746708558054</v>
      </c>
      <c r="C39" s="1">
        <f t="shared" si="1"/>
        <v>20048.34317321354</v>
      </c>
      <c r="D39" s="1">
        <f t="shared" si="2"/>
        <v>39512.08988177159</v>
      </c>
      <c r="E39" s="1">
        <f t="shared" si="3"/>
        <v>39512.08988177159</v>
      </c>
    </row>
    <row r="40" spans="1:5" ht="16.5">
      <c r="A40">
        <v>36</v>
      </c>
      <c r="B40" s="1">
        <f t="shared" si="0"/>
        <v>19421.979326947192</v>
      </c>
      <c r="C40" s="1">
        <f t="shared" si="1"/>
        <v>20090.1105548244</v>
      </c>
      <c r="D40" s="1">
        <f t="shared" si="2"/>
        <v>39512.08988177159</v>
      </c>
      <c r="E40" s="1">
        <f t="shared" si="3"/>
        <v>39512.08988177159</v>
      </c>
    </row>
    <row r="41" spans="1:5" ht="16.5">
      <c r="A41">
        <v>37</v>
      </c>
      <c r="B41" s="1">
        <f t="shared" si="0"/>
        <v>19380.12492995797</v>
      </c>
      <c r="C41" s="1">
        <f t="shared" si="1"/>
        <v>20131.964951813625</v>
      </c>
      <c r="D41" s="1">
        <f t="shared" si="2"/>
        <v>39512.08988177159</v>
      </c>
      <c r="E41" s="1">
        <f t="shared" si="3"/>
        <v>39512.08988177159</v>
      </c>
    </row>
    <row r="42" spans="1:5" ht="16.5">
      <c r="A42">
        <v>38</v>
      </c>
      <c r="B42" s="1">
        <f t="shared" si="0"/>
        <v>19338.183336308353</v>
      </c>
      <c r="C42" s="1">
        <f t="shared" si="1"/>
        <v>20173.90654546324</v>
      </c>
      <c r="D42" s="1">
        <f t="shared" si="2"/>
        <v>39512.08988177159</v>
      </c>
      <c r="E42" s="1">
        <f t="shared" si="3"/>
        <v>39512.08988177159</v>
      </c>
    </row>
    <row r="43" spans="1:5" ht="16.5">
      <c r="A43">
        <v>39</v>
      </c>
      <c r="B43" s="1">
        <f t="shared" si="0"/>
        <v>19296.154364338636</v>
      </c>
      <c r="C43" s="1">
        <f t="shared" si="1"/>
        <v>20215.935517432958</v>
      </c>
      <c r="D43" s="1">
        <f t="shared" si="2"/>
        <v>39512.08988177159</v>
      </c>
      <c r="E43" s="1">
        <f t="shared" si="3"/>
        <v>39512.08988177159</v>
      </c>
    </row>
    <row r="44" spans="1:5" ht="16.5">
      <c r="A44">
        <v>40</v>
      </c>
      <c r="B44" s="1">
        <f t="shared" si="0"/>
        <v>19254.03783201065</v>
      </c>
      <c r="C44" s="1">
        <f t="shared" si="1"/>
        <v>20258.052049760943</v>
      </c>
      <c r="D44" s="1">
        <f t="shared" si="2"/>
        <v>39512.08988177159</v>
      </c>
      <c r="E44" s="1">
        <f t="shared" si="3"/>
        <v>39512.08988177159</v>
      </c>
    </row>
    <row r="45" spans="1:5" ht="16.5">
      <c r="A45">
        <v>41</v>
      </c>
      <c r="B45" s="1">
        <f t="shared" si="0"/>
        <v>19211.833556906975</v>
      </c>
      <c r="C45" s="1">
        <f t="shared" si="1"/>
        <v>20300.25632486462</v>
      </c>
      <c r="D45" s="1">
        <f t="shared" si="2"/>
        <v>39512.08988177159</v>
      </c>
      <c r="E45" s="1">
        <f t="shared" si="3"/>
        <v>39512.08988177159</v>
      </c>
    </row>
    <row r="46" spans="1:5" ht="16.5">
      <c r="A46">
        <v>42</v>
      </c>
      <c r="B46" s="1">
        <f t="shared" si="0"/>
        <v>19169.541356230176</v>
      </c>
      <c r="C46" s="1">
        <f t="shared" si="1"/>
        <v>20342.548525541417</v>
      </c>
      <c r="D46" s="1">
        <f t="shared" si="2"/>
        <v>39512.08988177159</v>
      </c>
      <c r="E46" s="1">
        <f t="shared" si="3"/>
        <v>39512.08988177159</v>
      </c>
    </row>
    <row r="47" spans="1:5" ht="16.5">
      <c r="A47">
        <v>43</v>
      </c>
      <c r="B47" s="1">
        <f t="shared" si="0"/>
        <v>19127.16104680196</v>
      </c>
      <c r="C47" s="1">
        <f t="shared" si="1"/>
        <v>20384.928834969633</v>
      </c>
      <c r="D47" s="1">
        <f t="shared" si="2"/>
        <v>39512.08988177159</v>
      </c>
      <c r="E47" s="1">
        <f t="shared" si="3"/>
        <v>39512.08988177159</v>
      </c>
    </row>
    <row r="48" spans="1:5" ht="16.5">
      <c r="A48">
        <v>44</v>
      </c>
      <c r="B48" s="1">
        <f t="shared" si="0"/>
        <v>19084.69244506244</v>
      </c>
      <c r="C48" s="1">
        <f t="shared" si="1"/>
        <v>20427.397436709154</v>
      </c>
      <c r="D48" s="1">
        <f t="shared" si="2"/>
        <v>39512.08988177159</v>
      </c>
      <c r="E48" s="1">
        <f t="shared" si="3"/>
        <v>39512.08988177159</v>
      </c>
    </row>
    <row r="49" spans="1:5" ht="16.5">
      <c r="A49">
        <v>45</v>
      </c>
      <c r="B49" s="1">
        <f t="shared" si="0"/>
        <v>19042.13536706929</v>
      </c>
      <c r="C49" s="1">
        <f t="shared" si="1"/>
        <v>20469.954514702302</v>
      </c>
      <c r="D49" s="1">
        <f t="shared" si="2"/>
        <v>39512.08988177159</v>
      </c>
      <c r="E49" s="1">
        <f t="shared" si="3"/>
        <v>39512.08988177159</v>
      </c>
    </row>
    <row r="50" spans="1:5" ht="16.5">
      <c r="A50">
        <v>46</v>
      </c>
      <c r="B50" s="1">
        <f t="shared" si="0"/>
        <v>18999.48962849699</v>
      </c>
      <c r="C50" s="1">
        <f t="shared" si="1"/>
        <v>20512.600253274602</v>
      </c>
      <c r="D50" s="1">
        <f t="shared" si="2"/>
        <v>39512.08988177159</v>
      </c>
      <c r="E50" s="1">
        <f t="shared" si="3"/>
        <v>39512.08988177159</v>
      </c>
    </row>
    <row r="51" spans="1:5" ht="16.5">
      <c r="A51">
        <v>47</v>
      </c>
      <c r="B51" s="1">
        <f t="shared" si="0"/>
        <v>18956.755044636004</v>
      </c>
      <c r="C51" s="1">
        <f t="shared" si="1"/>
        <v>20555.33483713559</v>
      </c>
      <c r="D51" s="1">
        <f t="shared" si="2"/>
        <v>39512.08988177159</v>
      </c>
      <c r="E51" s="1">
        <f t="shared" si="3"/>
        <v>39512.08988177159</v>
      </c>
    </row>
    <row r="52" spans="1:5" ht="16.5">
      <c r="A52">
        <v>48</v>
      </c>
      <c r="B52" s="1">
        <f t="shared" si="0"/>
        <v>18913.931430391967</v>
      </c>
      <c r="C52" s="1">
        <f t="shared" si="1"/>
        <v>20598.158451379626</v>
      </c>
      <c r="D52" s="1">
        <f t="shared" si="2"/>
        <v>39512.08988177159</v>
      </c>
      <c r="E52" s="1">
        <f t="shared" si="3"/>
        <v>39512.08988177159</v>
      </c>
    </row>
    <row r="53" spans="1:5" ht="16.5">
      <c r="A53">
        <v>49</v>
      </c>
      <c r="B53" s="1">
        <f t="shared" si="0"/>
        <v>18871.018600284922</v>
      </c>
      <c r="C53" s="1">
        <f t="shared" si="1"/>
        <v>20641.07128148667</v>
      </c>
      <c r="D53" s="1">
        <f t="shared" si="2"/>
        <v>39512.08988177159</v>
      </c>
      <c r="E53" s="1">
        <f t="shared" si="3"/>
        <v>39512.08988177159</v>
      </c>
    </row>
    <row r="54" spans="1:5" ht="16.5">
      <c r="A54">
        <v>50</v>
      </c>
      <c r="B54" s="1">
        <f t="shared" si="0"/>
        <v>18828.016368448487</v>
      </c>
      <c r="C54" s="1">
        <f t="shared" si="1"/>
        <v>20684.073513323106</v>
      </c>
      <c r="D54" s="1">
        <f t="shared" si="2"/>
        <v>39512.08988177159</v>
      </c>
      <c r="E54" s="1">
        <f t="shared" si="3"/>
        <v>39512.08988177159</v>
      </c>
    </row>
    <row r="55" spans="1:5" ht="16.5">
      <c r="A55">
        <v>51</v>
      </c>
      <c r="B55" s="1">
        <f t="shared" si="0"/>
        <v>18784.92454862906</v>
      </c>
      <c r="C55" s="1">
        <f t="shared" si="1"/>
        <v>20727.165333142533</v>
      </c>
      <c r="D55" s="1">
        <f t="shared" si="2"/>
        <v>39512.08988177159</v>
      </c>
      <c r="E55" s="1">
        <f t="shared" si="3"/>
        <v>39512.08988177159</v>
      </c>
    </row>
    <row r="56" spans="1:5" ht="16.5">
      <c r="A56">
        <v>52</v>
      </c>
      <c r="B56" s="1">
        <f t="shared" si="0"/>
        <v>18741.742954185014</v>
      </c>
      <c r="C56" s="1">
        <f t="shared" si="1"/>
        <v>20770.34692758658</v>
      </c>
      <c r="D56" s="1">
        <f t="shared" si="2"/>
        <v>39512.08988177159</v>
      </c>
      <c r="E56" s="1">
        <f t="shared" si="3"/>
        <v>39512.08988177159</v>
      </c>
    </row>
    <row r="57" spans="1:5" ht="16.5">
      <c r="A57">
        <v>53</v>
      </c>
      <c r="B57" s="1">
        <f t="shared" si="0"/>
        <v>18698.471398085876</v>
      </c>
      <c r="C57" s="1">
        <f t="shared" si="1"/>
        <v>20813.618483685717</v>
      </c>
      <c r="D57" s="1">
        <f t="shared" si="2"/>
        <v>39512.08988177159</v>
      </c>
      <c r="E57" s="1">
        <f t="shared" si="3"/>
        <v>39512.08988177159</v>
      </c>
    </row>
    <row r="58" spans="1:5" ht="16.5">
      <c r="A58">
        <v>54</v>
      </c>
      <c r="B58" s="1">
        <f t="shared" si="0"/>
        <v>18655.109692911523</v>
      </c>
      <c r="C58" s="1">
        <f t="shared" si="1"/>
        <v>20856.98018886007</v>
      </c>
      <c r="D58" s="1">
        <f t="shared" si="2"/>
        <v>39512.08988177159</v>
      </c>
      <c r="E58" s="1">
        <f t="shared" si="3"/>
        <v>39512.08988177159</v>
      </c>
    </row>
    <row r="59" spans="1:5" ht="16.5">
      <c r="A59">
        <v>55</v>
      </c>
      <c r="B59" s="1">
        <f t="shared" si="0"/>
        <v>18611.657650851397</v>
      </c>
      <c r="C59" s="1">
        <f t="shared" si="1"/>
        <v>20900.432230920196</v>
      </c>
      <c r="D59" s="1">
        <f t="shared" si="2"/>
        <v>39512.08988177159</v>
      </c>
      <c r="E59" s="1">
        <f t="shared" si="3"/>
        <v>39512.08988177159</v>
      </c>
    </row>
    <row r="60" spans="1:5" ht="16.5">
      <c r="A60">
        <v>56</v>
      </c>
      <c r="B60" s="1">
        <f t="shared" si="0"/>
        <v>18568.115083703644</v>
      </c>
      <c r="C60" s="1">
        <f t="shared" si="1"/>
        <v>20943.97479806795</v>
      </c>
      <c r="D60" s="1">
        <f t="shared" si="2"/>
        <v>39512.08988177159</v>
      </c>
      <c r="E60" s="1">
        <f t="shared" si="3"/>
        <v>39512.08988177159</v>
      </c>
    </row>
    <row r="61" spans="1:5" ht="16.5">
      <c r="A61">
        <v>57</v>
      </c>
      <c r="B61" s="1">
        <f t="shared" si="0"/>
        <v>18524.481802874332</v>
      </c>
      <c r="C61" s="1">
        <f t="shared" si="1"/>
        <v>20987.60807889726</v>
      </c>
      <c r="D61" s="1">
        <f t="shared" si="2"/>
        <v>39512.08988177159</v>
      </c>
      <c r="E61" s="1">
        <f t="shared" si="3"/>
        <v>39512.08988177159</v>
      </c>
    </row>
    <row r="62" spans="1:5" ht="16.5">
      <c r="A62">
        <v>58</v>
      </c>
      <c r="B62" s="1">
        <f t="shared" si="0"/>
        <v>18480.757619376633</v>
      </c>
      <c r="C62" s="1">
        <f t="shared" si="1"/>
        <v>21031.33226239496</v>
      </c>
      <c r="D62" s="1">
        <f t="shared" si="2"/>
        <v>39512.08988177159</v>
      </c>
      <c r="E62" s="1">
        <f t="shared" si="3"/>
        <v>39512.08988177159</v>
      </c>
    </row>
    <row r="63" spans="1:5" ht="16.5">
      <c r="A63">
        <v>59</v>
      </c>
      <c r="B63" s="1">
        <f t="shared" si="0"/>
        <v>18436.94234382997</v>
      </c>
      <c r="C63" s="1">
        <f t="shared" si="1"/>
        <v>21075.147537941622</v>
      </c>
      <c r="D63" s="1">
        <f t="shared" si="2"/>
        <v>39512.08988177159</v>
      </c>
      <c r="E63" s="1">
        <f t="shared" si="3"/>
        <v>39512.08988177159</v>
      </c>
    </row>
    <row r="64" spans="1:5" ht="16.5">
      <c r="A64">
        <v>60</v>
      </c>
      <c r="B64" s="1">
        <f t="shared" si="0"/>
        <v>18393.03578645925</v>
      </c>
      <c r="C64" s="1">
        <f t="shared" si="1"/>
        <v>21119.05409531234</v>
      </c>
      <c r="D64" s="1">
        <f t="shared" si="2"/>
        <v>39512.08988177159</v>
      </c>
      <c r="E64" s="1">
        <f t="shared" si="3"/>
        <v>39512.08988177159</v>
      </c>
    </row>
    <row r="65" spans="1:5" ht="16.5">
      <c r="A65">
        <v>61</v>
      </c>
      <c r="B65" s="1">
        <f t="shared" si="0"/>
        <v>18349.037757094018</v>
      </c>
      <c r="C65" s="1">
        <f t="shared" si="1"/>
        <v>21163.052124677575</v>
      </c>
      <c r="D65" s="1">
        <f t="shared" si="2"/>
        <v>39512.08988177159</v>
      </c>
      <c r="E65" s="1">
        <f t="shared" si="3"/>
        <v>39512.08988177159</v>
      </c>
    </row>
    <row r="66" spans="1:5" ht="16.5">
      <c r="A66">
        <v>62</v>
      </c>
      <c r="B66" s="1">
        <f t="shared" si="0"/>
        <v>18304.9480651676</v>
      </c>
      <c r="C66" s="1">
        <f t="shared" si="1"/>
        <v>21207.141816603995</v>
      </c>
      <c r="D66" s="1">
        <f t="shared" si="2"/>
        <v>39512.08988177159</v>
      </c>
      <c r="E66" s="1">
        <f t="shared" si="3"/>
        <v>39512.08988177159</v>
      </c>
    </row>
    <row r="67" spans="1:5" ht="16.5">
      <c r="A67">
        <v>63</v>
      </c>
      <c r="B67" s="1">
        <f t="shared" si="0"/>
        <v>18260.76651971634</v>
      </c>
      <c r="C67" s="1">
        <f t="shared" si="1"/>
        <v>21251.323362055253</v>
      </c>
      <c r="D67" s="1">
        <f t="shared" si="2"/>
        <v>39512.08988177159</v>
      </c>
      <c r="E67" s="1">
        <f t="shared" si="3"/>
        <v>39512.08988177159</v>
      </c>
    </row>
    <row r="68" spans="1:5" ht="16.5">
      <c r="A68">
        <v>64</v>
      </c>
      <c r="B68" s="1">
        <f t="shared" si="0"/>
        <v>18216.492929378725</v>
      </c>
      <c r="C68" s="1">
        <f t="shared" si="1"/>
        <v>21295.59695239287</v>
      </c>
      <c r="D68" s="1">
        <f t="shared" si="2"/>
        <v>39512.08988177159</v>
      </c>
      <c r="E68" s="1">
        <f t="shared" si="3"/>
        <v>39512.08988177159</v>
      </c>
    </row>
    <row r="69" spans="1:5" ht="16.5">
      <c r="A69">
        <v>65</v>
      </c>
      <c r="B69" s="1">
        <f t="shared" si="0"/>
        <v>18172.12710239457</v>
      </c>
      <c r="C69" s="1">
        <f t="shared" si="1"/>
        <v>21339.962779377023</v>
      </c>
      <c r="D69" s="1">
        <f t="shared" si="2"/>
        <v>39512.08988177159</v>
      </c>
      <c r="E69" s="1">
        <f t="shared" si="3"/>
        <v>39512.08988177159</v>
      </c>
    </row>
    <row r="70" spans="1:5" ht="16.5">
      <c r="A70">
        <v>66</v>
      </c>
      <c r="B70" s="1">
        <f aca="true" t="shared" si="4" ref="B70:B133">IPMT(2.5%/12,A70,360,-10000000)</f>
        <v>18127.668846604196</v>
      </c>
      <c r="C70" s="1">
        <f aca="true" t="shared" si="5" ref="C70:C133">PPMT(2.5%/12,A70,360,-10000000)</f>
        <v>21384.421035167397</v>
      </c>
      <c r="D70" s="1">
        <f aca="true" t="shared" si="6" ref="D70:D133">C70+B70</f>
        <v>39512.08988177159</v>
      </c>
      <c r="E70" s="1">
        <f aca="true" t="shared" si="7" ref="E70:E133">PMT(2.5%/12,360,-10000000)</f>
        <v>39512.08988177159</v>
      </c>
    </row>
    <row r="71" spans="1:5" ht="16.5">
      <c r="A71">
        <v>67</v>
      </c>
      <c r="B71" s="1">
        <f t="shared" si="4"/>
        <v>18083.117969447598</v>
      </c>
      <c r="C71" s="1">
        <f t="shared" si="5"/>
        <v>21428.971912323996</v>
      </c>
      <c r="D71" s="1">
        <f t="shared" si="6"/>
        <v>39512.08988177159</v>
      </c>
      <c r="E71" s="1">
        <f t="shared" si="7"/>
        <v>39512.08988177159</v>
      </c>
    </row>
    <row r="72" spans="1:5" ht="16.5">
      <c r="A72">
        <v>68</v>
      </c>
      <c r="B72" s="1">
        <f t="shared" si="4"/>
        <v>18038.474277963585</v>
      </c>
      <c r="C72" s="1">
        <f t="shared" si="5"/>
        <v>21473.615603808008</v>
      </c>
      <c r="D72" s="1">
        <f t="shared" si="6"/>
        <v>39512.08988177159</v>
      </c>
      <c r="E72" s="1">
        <f t="shared" si="7"/>
        <v>39512.08988177159</v>
      </c>
    </row>
    <row r="73" spans="1:5" ht="16.5">
      <c r="A73">
        <v>69</v>
      </c>
      <c r="B73" s="1">
        <f t="shared" si="4"/>
        <v>17993.737578788983</v>
      </c>
      <c r="C73" s="1">
        <f t="shared" si="5"/>
        <v>21518.35230298261</v>
      </c>
      <c r="D73" s="1">
        <f t="shared" si="6"/>
        <v>39512.08988177159</v>
      </c>
      <c r="E73" s="1">
        <f t="shared" si="7"/>
        <v>39512.08988177159</v>
      </c>
    </row>
    <row r="74" spans="1:5" ht="16.5">
      <c r="A74">
        <v>70</v>
      </c>
      <c r="B74" s="1">
        <f t="shared" si="4"/>
        <v>17948.90767815777</v>
      </c>
      <c r="C74" s="1">
        <f t="shared" si="5"/>
        <v>21563.182203613822</v>
      </c>
      <c r="D74" s="1">
        <f t="shared" si="6"/>
        <v>39512.08988177159</v>
      </c>
      <c r="E74" s="1">
        <f t="shared" si="7"/>
        <v>39512.08988177159</v>
      </c>
    </row>
    <row r="75" spans="1:5" ht="16.5">
      <c r="A75">
        <v>71</v>
      </c>
      <c r="B75" s="1">
        <f t="shared" si="4"/>
        <v>17903.984381900238</v>
      </c>
      <c r="C75" s="1">
        <f t="shared" si="5"/>
        <v>21608.105499871355</v>
      </c>
      <c r="D75" s="1">
        <f t="shared" si="6"/>
        <v>39512.08988177159</v>
      </c>
      <c r="E75" s="1">
        <f t="shared" si="7"/>
        <v>39512.08988177159</v>
      </c>
    </row>
    <row r="76" spans="1:5" ht="16.5">
      <c r="A76">
        <v>72</v>
      </c>
      <c r="B76" s="1">
        <f t="shared" si="4"/>
        <v>17858.967495442164</v>
      </c>
      <c r="C76" s="1">
        <f t="shared" si="5"/>
        <v>21653.12238632943</v>
      </c>
      <c r="D76" s="1">
        <f t="shared" si="6"/>
        <v>39512.08988177159</v>
      </c>
      <c r="E76" s="1">
        <f t="shared" si="7"/>
        <v>39512.08988177159</v>
      </c>
    </row>
    <row r="77" spans="1:5" ht="16.5">
      <c r="A77">
        <v>73</v>
      </c>
      <c r="B77" s="1">
        <f t="shared" si="4"/>
        <v>17813.856823803977</v>
      </c>
      <c r="C77" s="1">
        <f t="shared" si="5"/>
        <v>21698.233057967616</v>
      </c>
      <c r="D77" s="1">
        <f t="shared" si="6"/>
        <v>39512.08988177159</v>
      </c>
      <c r="E77" s="1">
        <f t="shared" si="7"/>
        <v>39512.08988177159</v>
      </c>
    </row>
    <row r="78" spans="1:5" ht="16.5">
      <c r="A78">
        <v>74</v>
      </c>
      <c r="B78" s="1">
        <f t="shared" si="4"/>
        <v>17768.65217159987</v>
      </c>
      <c r="C78" s="1">
        <f t="shared" si="5"/>
        <v>21743.437710171722</v>
      </c>
      <c r="D78" s="1">
        <f t="shared" si="6"/>
        <v>39512.08988177159</v>
      </c>
      <c r="E78" s="1">
        <f t="shared" si="7"/>
        <v>39512.08988177159</v>
      </c>
    </row>
    <row r="79" spans="1:5" ht="16.5">
      <c r="A79">
        <v>75</v>
      </c>
      <c r="B79" s="1">
        <f t="shared" si="4"/>
        <v>17723.353343037015</v>
      </c>
      <c r="C79" s="1">
        <f t="shared" si="5"/>
        <v>21788.736538734578</v>
      </c>
      <c r="D79" s="1">
        <f t="shared" si="6"/>
        <v>39512.08988177159</v>
      </c>
      <c r="E79" s="1">
        <f t="shared" si="7"/>
        <v>39512.08988177159</v>
      </c>
    </row>
    <row r="80" spans="1:5" ht="16.5">
      <c r="A80">
        <v>76</v>
      </c>
      <c r="B80" s="1">
        <f t="shared" si="4"/>
        <v>17677.96014191465</v>
      </c>
      <c r="C80" s="1">
        <f t="shared" si="5"/>
        <v>21834.129739856944</v>
      </c>
      <c r="D80" s="1">
        <f t="shared" si="6"/>
        <v>39512.08988177159</v>
      </c>
      <c r="E80" s="1">
        <f t="shared" si="7"/>
        <v>39512.08988177159</v>
      </c>
    </row>
    <row r="81" spans="1:5" ht="16.5">
      <c r="A81">
        <v>77</v>
      </c>
      <c r="B81" s="1">
        <f t="shared" si="4"/>
        <v>17632.472371623277</v>
      </c>
      <c r="C81" s="1">
        <f t="shared" si="5"/>
        <v>21879.617510148317</v>
      </c>
      <c r="D81" s="1">
        <f t="shared" si="6"/>
        <v>39512.08988177159</v>
      </c>
      <c r="E81" s="1">
        <f t="shared" si="7"/>
        <v>39512.08988177159</v>
      </c>
    </row>
    <row r="82" spans="1:5" ht="16.5">
      <c r="A82">
        <v>78</v>
      </c>
      <c r="B82" s="1">
        <f t="shared" si="4"/>
        <v>17586.8898351438</v>
      </c>
      <c r="C82" s="1">
        <f t="shared" si="5"/>
        <v>21925.200046627793</v>
      </c>
      <c r="D82" s="1">
        <f t="shared" si="6"/>
        <v>39512.08988177159</v>
      </c>
      <c r="E82" s="1">
        <f t="shared" si="7"/>
        <v>39512.08988177159</v>
      </c>
    </row>
    <row r="83" spans="1:5" ht="16.5">
      <c r="A83">
        <v>79</v>
      </c>
      <c r="B83" s="1">
        <f t="shared" si="4"/>
        <v>17541.212335046657</v>
      </c>
      <c r="C83" s="1">
        <f t="shared" si="5"/>
        <v>21970.877546724936</v>
      </c>
      <c r="D83" s="1">
        <f t="shared" si="6"/>
        <v>39512.08988177159</v>
      </c>
      <c r="E83" s="1">
        <f t="shared" si="7"/>
        <v>39512.08988177159</v>
      </c>
    </row>
    <row r="84" spans="1:5" ht="16.5">
      <c r="A84">
        <v>80</v>
      </c>
      <c r="B84" s="1">
        <f t="shared" si="4"/>
        <v>17495.43967349098</v>
      </c>
      <c r="C84" s="1">
        <f t="shared" si="5"/>
        <v>22016.650208280615</v>
      </c>
      <c r="D84" s="1">
        <f t="shared" si="6"/>
        <v>39512.08988177159</v>
      </c>
      <c r="E84" s="1">
        <f t="shared" si="7"/>
        <v>39512.08988177159</v>
      </c>
    </row>
    <row r="85" spans="1:5" ht="16.5">
      <c r="A85">
        <v>81</v>
      </c>
      <c r="B85" s="1">
        <f t="shared" si="4"/>
        <v>17449.57165222372</v>
      </c>
      <c r="C85" s="1">
        <f t="shared" si="5"/>
        <v>22062.518229547873</v>
      </c>
      <c r="D85" s="1">
        <f t="shared" si="6"/>
        <v>39512.08988177159</v>
      </c>
      <c r="E85" s="1">
        <f t="shared" si="7"/>
        <v>39512.08988177159</v>
      </c>
    </row>
    <row r="86" spans="1:5" ht="16.5">
      <c r="A86">
        <v>82</v>
      </c>
      <c r="B86" s="1">
        <f t="shared" si="4"/>
        <v>17403.608072578827</v>
      </c>
      <c r="C86" s="1">
        <f t="shared" si="5"/>
        <v>22108.481809192766</v>
      </c>
      <c r="D86" s="1">
        <f t="shared" si="6"/>
        <v>39512.08988177159</v>
      </c>
      <c r="E86" s="1">
        <f t="shared" si="7"/>
        <v>39512.08988177159</v>
      </c>
    </row>
    <row r="87" spans="1:5" ht="16.5">
      <c r="A87">
        <v>83</v>
      </c>
      <c r="B87" s="1">
        <f t="shared" si="4"/>
        <v>17357.54873547634</v>
      </c>
      <c r="C87" s="1">
        <f t="shared" si="5"/>
        <v>22154.541146295254</v>
      </c>
      <c r="D87" s="1">
        <f t="shared" si="6"/>
        <v>39512.08988177159</v>
      </c>
      <c r="E87" s="1">
        <f t="shared" si="7"/>
        <v>39512.08988177159</v>
      </c>
    </row>
    <row r="88" spans="1:5" ht="16.5">
      <c r="A88">
        <v>84</v>
      </c>
      <c r="B88" s="1">
        <f t="shared" si="4"/>
        <v>17311.39344142156</v>
      </c>
      <c r="C88" s="1">
        <f t="shared" si="5"/>
        <v>22200.696440350035</v>
      </c>
      <c r="D88" s="1">
        <f t="shared" si="6"/>
        <v>39512.08988177159</v>
      </c>
      <c r="E88" s="1">
        <f t="shared" si="7"/>
        <v>39512.08988177159</v>
      </c>
    </row>
    <row r="89" spans="1:5" ht="16.5">
      <c r="A89">
        <v>85</v>
      </c>
      <c r="B89" s="1">
        <f t="shared" si="4"/>
        <v>17265.14199050416</v>
      </c>
      <c r="C89" s="1">
        <f t="shared" si="5"/>
        <v>22246.947891267435</v>
      </c>
      <c r="D89" s="1">
        <f t="shared" si="6"/>
        <v>39512.08988177159</v>
      </c>
      <c r="E89" s="1">
        <f t="shared" si="7"/>
        <v>39512.08988177159</v>
      </c>
    </row>
    <row r="90" spans="1:5" ht="16.5">
      <c r="A90">
        <v>86</v>
      </c>
      <c r="B90" s="1">
        <f t="shared" si="4"/>
        <v>17218.79418239735</v>
      </c>
      <c r="C90" s="1">
        <f t="shared" si="5"/>
        <v>22293.295699374245</v>
      </c>
      <c r="D90" s="1">
        <f t="shared" si="6"/>
        <v>39512.08988177159</v>
      </c>
      <c r="E90" s="1">
        <f t="shared" si="7"/>
        <v>39512.08988177159</v>
      </c>
    </row>
    <row r="91" spans="1:5" ht="16.5">
      <c r="A91">
        <v>87</v>
      </c>
      <c r="B91" s="1">
        <f t="shared" si="4"/>
        <v>17172.34981635698</v>
      </c>
      <c r="C91" s="1">
        <f t="shared" si="5"/>
        <v>22339.740065414615</v>
      </c>
      <c r="D91" s="1">
        <f t="shared" si="6"/>
        <v>39512.08988177159</v>
      </c>
      <c r="E91" s="1">
        <f t="shared" si="7"/>
        <v>39512.08988177159</v>
      </c>
    </row>
    <row r="92" spans="1:5" ht="16.5">
      <c r="A92">
        <v>88</v>
      </c>
      <c r="B92" s="1">
        <f t="shared" si="4"/>
        <v>17125.8086912207</v>
      </c>
      <c r="C92" s="1">
        <f t="shared" si="5"/>
        <v>22386.281190550893</v>
      </c>
      <c r="D92" s="1">
        <f t="shared" si="6"/>
        <v>39512.08988177159</v>
      </c>
      <c r="E92" s="1">
        <f t="shared" si="7"/>
        <v>39512.08988177159</v>
      </c>
    </row>
    <row r="93" spans="1:5" ht="16.5">
      <c r="A93">
        <v>89</v>
      </c>
      <c r="B93" s="1">
        <f t="shared" si="4"/>
        <v>17079.170605407046</v>
      </c>
      <c r="C93" s="1">
        <f t="shared" si="5"/>
        <v>22432.919276364548</v>
      </c>
      <c r="D93" s="1">
        <f t="shared" si="6"/>
        <v>39512.08988177159</v>
      </c>
      <c r="E93" s="1">
        <f t="shared" si="7"/>
        <v>39512.08988177159</v>
      </c>
    </row>
    <row r="94" spans="1:5" ht="16.5">
      <c r="A94">
        <v>90</v>
      </c>
      <c r="B94" s="1">
        <f t="shared" si="4"/>
        <v>17032.435356914615</v>
      </c>
      <c r="C94" s="1">
        <f t="shared" si="5"/>
        <v>22479.65452485698</v>
      </c>
      <c r="D94" s="1">
        <f t="shared" si="6"/>
        <v>39512.08988177159</v>
      </c>
      <c r="E94" s="1">
        <f t="shared" si="7"/>
        <v>39512.08988177159</v>
      </c>
    </row>
    <row r="95" spans="1:5" ht="16.5">
      <c r="A95">
        <v>91</v>
      </c>
      <c r="B95" s="1">
        <f t="shared" si="4"/>
        <v>16985.602743321164</v>
      </c>
      <c r="C95" s="1">
        <f t="shared" si="5"/>
        <v>22526.48713845043</v>
      </c>
      <c r="D95" s="1">
        <f t="shared" si="6"/>
        <v>39512.08988177159</v>
      </c>
      <c r="E95" s="1">
        <f t="shared" si="7"/>
        <v>39512.08988177159</v>
      </c>
    </row>
    <row r="96" spans="1:5" ht="16.5">
      <c r="A96">
        <v>92</v>
      </c>
      <c r="B96" s="1">
        <f t="shared" si="4"/>
        <v>16938.672561782718</v>
      </c>
      <c r="C96" s="1">
        <f t="shared" si="5"/>
        <v>22573.417319988876</v>
      </c>
      <c r="D96" s="1">
        <f t="shared" si="6"/>
        <v>39512.08988177159</v>
      </c>
      <c r="E96" s="1">
        <f t="shared" si="7"/>
        <v>39512.08988177159</v>
      </c>
    </row>
    <row r="97" spans="1:5" ht="16.5">
      <c r="A97">
        <v>93</v>
      </c>
      <c r="B97" s="1">
        <f t="shared" si="4"/>
        <v>16891.64460903274</v>
      </c>
      <c r="C97" s="1">
        <f t="shared" si="5"/>
        <v>22620.445272738853</v>
      </c>
      <c r="D97" s="1">
        <f t="shared" si="6"/>
        <v>39512.08988177159</v>
      </c>
      <c r="E97" s="1">
        <f t="shared" si="7"/>
        <v>39512.08988177159</v>
      </c>
    </row>
    <row r="98" spans="1:5" ht="16.5">
      <c r="A98">
        <v>94</v>
      </c>
      <c r="B98" s="1">
        <f t="shared" si="4"/>
        <v>16844.518681381196</v>
      </c>
      <c r="C98" s="1">
        <f t="shared" si="5"/>
        <v>22667.571200390397</v>
      </c>
      <c r="D98" s="1">
        <f t="shared" si="6"/>
        <v>39512.08988177159</v>
      </c>
      <c r="E98" s="1">
        <f t="shared" si="7"/>
        <v>39512.08988177159</v>
      </c>
    </row>
    <row r="99" spans="1:5" ht="16.5">
      <c r="A99">
        <v>95</v>
      </c>
      <c r="B99" s="1">
        <f t="shared" si="4"/>
        <v>16797.294574713713</v>
      </c>
      <c r="C99" s="1">
        <f t="shared" si="5"/>
        <v>22714.79530705788</v>
      </c>
      <c r="D99" s="1">
        <f t="shared" si="6"/>
        <v>39512.08988177159</v>
      </c>
      <c r="E99" s="1">
        <f t="shared" si="7"/>
        <v>39512.08988177159</v>
      </c>
    </row>
    <row r="100" spans="1:5" ht="16.5">
      <c r="A100">
        <v>96</v>
      </c>
      <c r="B100" s="1">
        <f t="shared" si="4"/>
        <v>16749.972084490677</v>
      </c>
      <c r="C100" s="1">
        <f t="shared" si="5"/>
        <v>22762.117797280916</v>
      </c>
      <c r="D100" s="1">
        <f t="shared" si="6"/>
        <v>39512.08988177159</v>
      </c>
      <c r="E100" s="1">
        <f t="shared" si="7"/>
        <v>39512.08988177159</v>
      </c>
    </row>
    <row r="101" spans="1:5" ht="16.5">
      <c r="A101">
        <v>97</v>
      </c>
      <c r="B101" s="1">
        <f t="shared" si="4"/>
        <v>16702.55100574634</v>
      </c>
      <c r="C101" s="1">
        <f t="shared" si="5"/>
        <v>22809.538876025254</v>
      </c>
      <c r="D101" s="1">
        <f t="shared" si="6"/>
        <v>39512.08988177159</v>
      </c>
      <c r="E101" s="1">
        <f t="shared" si="7"/>
        <v>39512.08988177159</v>
      </c>
    </row>
    <row r="102" spans="1:5" ht="16.5">
      <c r="A102">
        <v>98</v>
      </c>
      <c r="B102" s="1">
        <f t="shared" si="4"/>
        <v>16655.03113308795</v>
      </c>
      <c r="C102" s="1">
        <f t="shared" si="5"/>
        <v>22857.058748683645</v>
      </c>
      <c r="D102" s="1">
        <f t="shared" si="6"/>
        <v>39512.08988177159</v>
      </c>
      <c r="E102" s="1">
        <f t="shared" si="7"/>
        <v>39512.08988177159</v>
      </c>
    </row>
    <row r="103" spans="1:5" ht="16.5">
      <c r="A103">
        <v>99</v>
      </c>
      <c r="B103" s="1">
        <f t="shared" si="4"/>
        <v>16607.412260694855</v>
      </c>
      <c r="C103" s="1">
        <f t="shared" si="5"/>
        <v>22904.67762107674</v>
      </c>
      <c r="D103" s="1">
        <f t="shared" si="6"/>
        <v>39512.08988177159</v>
      </c>
      <c r="E103" s="1">
        <f t="shared" si="7"/>
        <v>39512.08988177159</v>
      </c>
    </row>
    <row r="104" spans="1:5" ht="16.5">
      <c r="A104">
        <v>100</v>
      </c>
      <c r="B104" s="1">
        <f t="shared" si="4"/>
        <v>16559.694182317613</v>
      </c>
      <c r="C104" s="1">
        <f t="shared" si="5"/>
        <v>22952.39569945398</v>
      </c>
      <c r="D104" s="1">
        <f t="shared" si="6"/>
        <v>39512.08988177159</v>
      </c>
      <c r="E104" s="1">
        <f t="shared" si="7"/>
        <v>39512.08988177159</v>
      </c>
    </row>
    <row r="105" spans="1:5" ht="16.5">
      <c r="A105">
        <v>101</v>
      </c>
      <c r="B105" s="1">
        <f t="shared" si="4"/>
        <v>16511.876691277077</v>
      </c>
      <c r="C105" s="1">
        <f t="shared" si="5"/>
        <v>23000.213190494516</v>
      </c>
      <c r="D105" s="1">
        <f t="shared" si="6"/>
        <v>39512.08988177159</v>
      </c>
      <c r="E105" s="1">
        <f t="shared" si="7"/>
        <v>39512.08988177159</v>
      </c>
    </row>
    <row r="106" spans="1:5" ht="16.5">
      <c r="A106">
        <v>102</v>
      </c>
      <c r="B106" s="1">
        <f t="shared" si="4"/>
        <v>16463.959580463543</v>
      </c>
      <c r="C106" s="1">
        <f t="shared" si="5"/>
        <v>23048.13030130805</v>
      </c>
      <c r="D106" s="1">
        <f t="shared" si="6"/>
        <v>39512.08988177159</v>
      </c>
      <c r="E106" s="1">
        <f t="shared" si="7"/>
        <v>39512.08988177159</v>
      </c>
    </row>
    <row r="107" spans="1:5" ht="16.5">
      <c r="A107">
        <v>103</v>
      </c>
      <c r="B107" s="1">
        <f t="shared" si="4"/>
        <v>16415.942642335816</v>
      </c>
      <c r="C107" s="1">
        <f t="shared" si="5"/>
        <v>23096.147239435777</v>
      </c>
      <c r="D107" s="1">
        <f t="shared" si="6"/>
        <v>39512.08988177159</v>
      </c>
      <c r="E107" s="1">
        <f t="shared" si="7"/>
        <v>39512.08988177159</v>
      </c>
    </row>
    <row r="108" spans="1:5" ht="16.5">
      <c r="A108">
        <v>104</v>
      </c>
      <c r="B108" s="1">
        <f t="shared" si="4"/>
        <v>16367.82566892032</v>
      </c>
      <c r="C108" s="1">
        <f t="shared" si="5"/>
        <v>23144.264212851274</v>
      </c>
      <c r="D108" s="1">
        <f t="shared" si="6"/>
        <v>39512.08988177159</v>
      </c>
      <c r="E108" s="1">
        <f t="shared" si="7"/>
        <v>39512.08988177159</v>
      </c>
    </row>
    <row r="109" spans="1:5" ht="16.5">
      <c r="A109">
        <v>105</v>
      </c>
      <c r="B109" s="1">
        <f t="shared" si="4"/>
        <v>16319.60845181021</v>
      </c>
      <c r="C109" s="1">
        <f t="shared" si="5"/>
        <v>23192.481429961383</v>
      </c>
      <c r="D109" s="1">
        <f t="shared" si="6"/>
        <v>39512.08988177159</v>
      </c>
      <c r="E109" s="1">
        <f t="shared" si="7"/>
        <v>39512.08988177159</v>
      </c>
    </row>
    <row r="110" spans="1:5" ht="16.5">
      <c r="A110">
        <v>106</v>
      </c>
      <c r="B110" s="1">
        <f t="shared" si="4"/>
        <v>16271.29078216446</v>
      </c>
      <c r="C110" s="1">
        <f t="shared" si="5"/>
        <v>23240.79909960713</v>
      </c>
      <c r="D110" s="1">
        <f t="shared" si="6"/>
        <v>39512.08988177159</v>
      </c>
      <c r="E110" s="1">
        <f t="shared" si="7"/>
        <v>39512.08988177159</v>
      </c>
    </row>
    <row r="111" spans="1:5" ht="16.5">
      <c r="A111">
        <v>107</v>
      </c>
      <c r="B111" s="1">
        <f t="shared" si="4"/>
        <v>16222.872450706938</v>
      </c>
      <c r="C111" s="1">
        <f t="shared" si="5"/>
        <v>23289.217431064655</v>
      </c>
      <c r="D111" s="1">
        <f t="shared" si="6"/>
        <v>39512.08988177159</v>
      </c>
      <c r="E111" s="1">
        <f t="shared" si="7"/>
        <v>39512.08988177159</v>
      </c>
    </row>
    <row r="112" spans="1:5" ht="16.5">
      <c r="A112">
        <v>108</v>
      </c>
      <c r="B112" s="1">
        <f t="shared" si="4"/>
        <v>16174.35324772555</v>
      </c>
      <c r="C112" s="1">
        <f t="shared" si="5"/>
        <v>23337.736634046043</v>
      </c>
      <c r="D112" s="1">
        <f t="shared" si="6"/>
        <v>39512.08988177159</v>
      </c>
      <c r="E112" s="1">
        <f t="shared" si="7"/>
        <v>39512.08988177159</v>
      </c>
    </row>
    <row r="113" spans="1:5" ht="16.5">
      <c r="A113">
        <v>109</v>
      </c>
      <c r="B113" s="1">
        <f t="shared" si="4"/>
        <v>16125.732963071287</v>
      </c>
      <c r="C113" s="1">
        <f t="shared" si="5"/>
        <v>23386.35691870031</v>
      </c>
      <c r="D113" s="1">
        <f t="shared" si="6"/>
        <v>39512.08988177159</v>
      </c>
      <c r="E113" s="1">
        <f t="shared" si="7"/>
        <v>39512.08988177159</v>
      </c>
    </row>
    <row r="114" spans="1:5" ht="16.5">
      <c r="A114">
        <v>110</v>
      </c>
      <c r="B114" s="1">
        <f t="shared" si="4"/>
        <v>16077.011386157325</v>
      </c>
      <c r="C114" s="1">
        <f t="shared" si="5"/>
        <v>23435.078495614267</v>
      </c>
      <c r="D114" s="1">
        <f t="shared" si="6"/>
        <v>39512.08988177159</v>
      </c>
      <c r="E114" s="1">
        <f t="shared" si="7"/>
        <v>39512.08988177159</v>
      </c>
    </row>
    <row r="115" spans="1:5" ht="16.5">
      <c r="A115">
        <v>111</v>
      </c>
      <c r="B115" s="1">
        <f t="shared" si="4"/>
        <v>16028.188305958123</v>
      </c>
      <c r="C115" s="1">
        <f t="shared" si="5"/>
        <v>23483.90157581347</v>
      </c>
      <c r="D115" s="1">
        <f t="shared" si="6"/>
        <v>39512.08988177159</v>
      </c>
      <c r="E115" s="1">
        <f t="shared" si="7"/>
        <v>39512.08988177159</v>
      </c>
    </row>
    <row r="116" spans="1:5" ht="16.5">
      <c r="A116">
        <v>112</v>
      </c>
      <c r="B116" s="1">
        <f t="shared" si="4"/>
        <v>15979.263511008516</v>
      </c>
      <c r="C116" s="1">
        <f t="shared" si="5"/>
        <v>23532.826370763076</v>
      </c>
      <c r="D116" s="1">
        <f t="shared" si="6"/>
        <v>39512.08988177159</v>
      </c>
      <c r="E116" s="1">
        <f t="shared" si="7"/>
        <v>39512.08988177159</v>
      </c>
    </row>
    <row r="117" spans="1:5" ht="16.5">
      <c r="A117">
        <v>113</v>
      </c>
      <c r="B117" s="1">
        <f t="shared" si="4"/>
        <v>15930.236789402752</v>
      </c>
      <c r="C117" s="1">
        <f t="shared" si="5"/>
        <v>23581.85309236884</v>
      </c>
      <c r="D117" s="1">
        <f t="shared" si="6"/>
        <v>39512.08988177159</v>
      </c>
      <c r="E117" s="1">
        <f t="shared" si="7"/>
        <v>39512.08988177159</v>
      </c>
    </row>
    <row r="118" spans="1:5" ht="16.5">
      <c r="A118">
        <v>114</v>
      </c>
      <c r="B118" s="1">
        <f t="shared" si="4"/>
        <v>15881.107928793645</v>
      </c>
      <c r="C118" s="1">
        <f t="shared" si="5"/>
        <v>23630.98195297795</v>
      </c>
      <c r="D118" s="1">
        <f t="shared" si="6"/>
        <v>39512.08988177159</v>
      </c>
      <c r="E118" s="1">
        <f t="shared" si="7"/>
        <v>39512.08988177159</v>
      </c>
    </row>
    <row r="119" spans="1:5" ht="16.5">
      <c r="A119">
        <v>115</v>
      </c>
      <c r="B119" s="1">
        <f t="shared" si="4"/>
        <v>15831.8767163916</v>
      </c>
      <c r="C119" s="1">
        <f t="shared" si="5"/>
        <v>23680.213165379995</v>
      </c>
      <c r="D119" s="1">
        <f t="shared" si="6"/>
        <v>39512.08988177159</v>
      </c>
      <c r="E119" s="1">
        <f t="shared" si="7"/>
        <v>39512.08988177159</v>
      </c>
    </row>
    <row r="120" spans="1:5" ht="16.5">
      <c r="A120">
        <v>116</v>
      </c>
      <c r="B120" s="1">
        <f t="shared" si="4"/>
        <v>15782.542938963728</v>
      </c>
      <c r="C120" s="1">
        <f t="shared" si="5"/>
        <v>23729.546942807865</v>
      </c>
      <c r="D120" s="1">
        <f t="shared" si="6"/>
        <v>39512.08988177159</v>
      </c>
      <c r="E120" s="1">
        <f t="shared" si="7"/>
        <v>39512.08988177159</v>
      </c>
    </row>
    <row r="121" spans="1:5" ht="16.5">
      <c r="A121">
        <v>117</v>
      </c>
      <c r="B121" s="1">
        <f t="shared" si="4"/>
        <v>15733.106382832875</v>
      </c>
      <c r="C121" s="1">
        <f t="shared" si="5"/>
        <v>23778.983498938716</v>
      </c>
      <c r="D121" s="1">
        <f t="shared" si="6"/>
        <v>39512.08988177159</v>
      </c>
      <c r="E121" s="1">
        <f t="shared" si="7"/>
        <v>39512.08988177159</v>
      </c>
    </row>
    <row r="122" spans="1:5" ht="16.5">
      <c r="A122">
        <v>118</v>
      </c>
      <c r="B122" s="1">
        <f t="shared" si="4"/>
        <v>15683.566833876748</v>
      </c>
      <c r="C122" s="1">
        <f t="shared" si="5"/>
        <v>23828.523047894843</v>
      </c>
      <c r="D122" s="1">
        <f t="shared" si="6"/>
        <v>39512.08988177159</v>
      </c>
      <c r="E122" s="1">
        <f t="shared" si="7"/>
        <v>39512.08988177159</v>
      </c>
    </row>
    <row r="123" spans="1:5" ht="16.5">
      <c r="A123">
        <v>119</v>
      </c>
      <c r="B123" s="1">
        <f t="shared" si="4"/>
        <v>15633.924077526963</v>
      </c>
      <c r="C123" s="1">
        <f t="shared" si="5"/>
        <v>23878.16580424463</v>
      </c>
      <c r="D123" s="1">
        <f t="shared" si="6"/>
        <v>39512.08988177159</v>
      </c>
      <c r="E123" s="1">
        <f t="shared" si="7"/>
        <v>39512.08988177159</v>
      </c>
    </row>
    <row r="124" spans="1:5" ht="16.5">
      <c r="A124">
        <v>120</v>
      </c>
      <c r="B124" s="1">
        <f t="shared" si="4"/>
        <v>15584.17789876812</v>
      </c>
      <c r="C124" s="1">
        <f t="shared" si="5"/>
        <v>23927.911983003476</v>
      </c>
      <c r="D124" s="1">
        <f t="shared" si="6"/>
        <v>39512.08988177159</v>
      </c>
      <c r="E124" s="1">
        <f t="shared" si="7"/>
        <v>39512.08988177159</v>
      </c>
    </row>
    <row r="125" spans="1:5" ht="16.5">
      <c r="A125">
        <v>121</v>
      </c>
      <c r="B125" s="1">
        <f t="shared" si="4"/>
        <v>15534.32808213686</v>
      </c>
      <c r="C125" s="1">
        <f t="shared" si="5"/>
        <v>23977.761799634733</v>
      </c>
      <c r="D125" s="1">
        <f t="shared" si="6"/>
        <v>39512.08988177159</v>
      </c>
      <c r="E125" s="1">
        <f t="shared" si="7"/>
        <v>39512.08988177159</v>
      </c>
    </row>
    <row r="126" spans="1:5" ht="16.5">
      <c r="A126">
        <v>122</v>
      </c>
      <c r="B126" s="1">
        <f t="shared" si="4"/>
        <v>15484.374411720954</v>
      </c>
      <c r="C126" s="1">
        <f t="shared" si="5"/>
        <v>24027.71547005064</v>
      </c>
      <c r="D126" s="1">
        <f t="shared" si="6"/>
        <v>39512.08988177159</v>
      </c>
      <c r="E126" s="1">
        <f t="shared" si="7"/>
        <v>39512.08988177159</v>
      </c>
    </row>
    <row r="127" spans="1:5" ht="16.5">
      <c r="A127">
        <v>123</v>
      </c>
      <c r="B127" s="1">
        <f t="shared" si="4"/>
        <v>15434.316671158345</v>
      </c>
      <c r="C127" s="1">
        <f t="shared" si="5"/>
        <v>24077.773210613246</v>
      </c>
      <c r="D127" s="1">
        <f t="shared" si="6"/>
        <v>39512.08988177159</v>
      </c>
      <c r="E127" s="1">
        <f t="shared" si="7"/>
        <v>39512.08988177159</v>
      </c>
    </row>
    <row r="128" spans="1:5" ht="16.5">
      <c r="A128">
        <v>124</v>
      </c>
      <c r="B128" s="1">
        <f t="shared" si="4"/>
        <v>15384.154643636224</v>
      </c>
      <c r="C128" s="1">
        <f t="shared" si="5"/>
        <v>24127.935238135367</v>
      </c>
      <c r="D128" s="1">
        <f t="shared" si="6"/>
        <v>39512.08988177159</v>
      </c>
      <c r="E128" s="1">
        <f t="shared" si="7"/>
        <v>39512.08988177159</v>
      </c>
    </row>
    <row r="129" spans="1:5" ht="16.5">
      <c r="A129">
        <v>125</v>
      </c>
      <c r="B129" s="1">
        <f t="shared" si="4"/>
        <v>15333.88811189011</v>
      </c>
      <c r="C129" s="1">
        <f t="shared" si="5"/>
        <v>24178.20176988148</v>
      </c>
      <c r="D129" s="1">
        <f t="shared" si="6"/>
        <v>39512.08988177159</v>
      </c>
      <c r="E129" s="1">
        <f t="shared" si="7"/>
        <v>39512.08988177159</v>
      </c>
    </row>
    <row r="130" spans="1:5" ht="16.5">
      <c r="A130">
        <v>126</v>
      </c>
      <c r="B130" s="1">
        <f t="shared" si="4"/>
        <v>15283.51685820285</v>
      </c>
      <c r="C130" s="1">
        <f t="shared" si="5"/>
        <v>24228.573023568744</v>
      </c>
      <c r="D130" s="1">
        <f t="shared" si="6"/>
        <v>39512.08988177159</v>
      </c>
      <c r="E130" s="1">
        <f t="shared" si="7"/>
        <v>39512.08988177159</v>
      </c>
    </row>
    <row r="131" spans="1:5" ht="16.5">
      <c r="A131">
        <v>127</v>
      </c>
      <c r="B131" s="1">
        <f t="shared" si="4"/>
        <v>15233.040664403743</v>
      </c>
      <c r="C131" s="1">
        <f t="shared" si="5"/>
        <v>24279.04921736785</v>
      </c>
      <c r="D131" s="1">
        <f t="shared" si="6"/>
        <v>39512.08988177159</v>
      </c>
      <c r="E131" s="1">
        <f t="shared" si="7"/>
        <v>39512.08988177159</v>
      </c>
    </row>
    <row r="132" spans="1:5" ht="16.5">
      <c r="A132">
        <v>128</v>
      </c>
      <c r="B132" s="1">
        <f t="shared" si="4"/>
        <v>15182.459311867562</v>
      </c>
      <c r="C132" s="1">
        <f t="shared" si="5"/>
        <v>24329.63056990403</v>
      </c>
      <c r="D132" s="1">
        <f t="shared" si="6"/>
        <v>39512.08988177159</v>
      </c>
      <c r="E132" s="1">
        <f t="shared" si="7"/>
        <v>39512.08988177159</v>
      </c>
    </row>
    <row r="133" spans="1:5" ht="16.5">
      <c r="A133">
        <v>129</v>
      </c>
      <c r="B133" s="1">
        <f t="shared" si="4"/>
        <v>15131.772581513595</v>
      </c>
      <c r="C133" s="1">
        <f t="shared" si="5"/>
        <v>24380.317300258</v>
      </c>
      <c r="D133" s="1">
        <f t="shared" si="6"/>
        <v>39512.08988177159</v>
      </c>
      <c r="E133" s="1">
        <f t="shared" si="7"/>
        <v>39512.08988177159</v>
      </c>
    </row>
    <row r="134" spans="1:5" ht="16.5">
      <c r="A134">
        <v>130</v>
      </c>
      <c r="B134" s="1">
        <f aca="true" t="shared" si="8" ref="B134:B197">IPMT(2.5%/12,A134,360,-10000000)</f>
        <v>15080.980253804724</v>
      </c>
      <c r="C134" s="1">
        <f aca="true" t="shared" si="9" ref="C134:C197">PPMT(2.5%/12,A134,360,-10000000)</f>
        <v>24431.10962796687</v>
      </c>
      <c r="D134" s="1">
        <f aca="true" t="shared" si="10" ref="D134:D197">C134+B134</f>
        <v>39512.08988177159</v>
      </c>
      <c r="E134" s="1">
        <f aca="true" t="shared" si="11" ref="E134:E197">PMT(2.5%/12,360,-10000000)</f>
        <v>39512.08988177159</v>
      </c>
    </row>
    <row r="135" spans="1:5" ht="16.5">
      <c r="A135">
        <v>131</v>
      </c>
      <c r="B135" s="1">
        <f t="shared" si="8"/>
        <v>15030.082108746452</v>
      </c>
      <c r="C135" s="1">
        <f t="shared" si="9"/>
        <v>24482.007773025143</v>
      </c>
      <c r="D135" s="1">
        <f t="shared" si="10"/>
        <v>39512.08988177159</v>
      </c>
      <c r="E135" s="1">
        <f t="shared" si="11"/>
        <v>39512.08988177159</v>
      </c>
    </row>
    <row r="136" spans="1:5" ht="16.5">
      <c r="A136">
        <v>132</v>
      </c>
      <c r="B136" s="1">
        <f t="shared" si="8"/>
        <v>14979.07792588598</v>
      </c>
      <c r="C136" s="1">
        <f t="shared" si="9"/>
        <v>24533.011955885613</v>
      </c>
      <c r="D136" s="1">
        <f t="shared" si="10"/>
        <v>39512.08988177159</v>
      </c>
      <c r="E136" s="1">
        <f t="shared" si="11"/>
        <v>39512.08988177159</v>
      </c>
    </row>
    <row r="137" spans="1:5" ht="16.5">
      <c r="A137">
        <v>133</v>
      </c>
      <c r="B137" s="1">
        <f t="shared" si="8"/>
        <v>14927.967484311215</v>
      </c>
      <c r="C137" s="1">
        <f t="shared" si="9"/>
        <v>24584.122397460378</v>
      </c>
      <c r="D137" s="1">
        <f t="shared" si="10"/>
        <v>39512.08988177159</v>
      </c>
      <c r="E137" s="1">
        <f t="shared" si="11"/>
        <v>39512.08988177159</v>
      </c>
    </row>
    <row r="138" spans="1:5" ht="16.5">
      <c r="A138">
        <v>134</v>
      </c>
      <c r="B138" s="1">
        <f t="shared" si="8"/>
        <v>14876.750562649835</v>
      </c>
      <c r="C138" s="1">
        <f t="shared" si="9"/>
        <v>24635.33931912176</v>
      </c>
      <c r="D138" s="1">
        <f t="shared" si="10"/>
        <v>39512.08988177159</v>
      </c>
      <c r="E138" s="1">
        <f t="shared" si="11"/>
        <v>39512.08988177159</v>
      </c>
    </row>
    <row r="139" spans="1:5" ht="16.5">
      <c r="A139">
        <v>135</v>
      </c>
      <c r="B139" s="1">
        <f t="shared" si="8"/>
        <v>14825.426939068335</v>
      </c>
      <c r="C139" s="1">
        <f t="shared" si="9"/>
        <v>24686.66294270326</v>
      </c>
      <c r="D139" s="1">
        <f t="shared" si="10"/>
        <v>39512.08988177159</v>
      </c>
      <c r="E139" s="1">
        <f t="shared" si="11"/>
        <v>39512.08988177159</v>
      </c>
    </row>
    <row r="140" spans="1:5" ht="16.5">
      <c r="A140">
        <v>136</v>
      </c>
      <c r="B140" s="1">
        <f t="shared" si="8"/>
        <v>14773.99639127103</v>
      </c>
      <c r="C140" s="1">
        <f t="shared" si="9"/>
        <v>24738.093490500563</v>
      </c>
      <c r="D140" s="1">
        <f t="shared" si="10"/>
        <v>39512.08988177159</v>
      </c>
      <c r="E140" s="1">
        <f t="shared" si="11"/>
        <v>39512.08988177159</v>
      </c>
    </row>
    <row r="141" spans="1:5" ht="16.5">
      <c r="A141">
        <v>137</v>
      </c>
      <c r="B141" s="1">
        <f t="shared" si="8"/>
        <v>14722.45869649915</v>
      </c>
      <c r="C141" s="1">
        <f t="shared" si="9"/>
        <v>24789.631185272443</v>
      </c>
      <c r="D141" s="1">
        <f t="shared" si="10"/>
        <v>39512.08988177159</v>
      </c>
      <c r="E141" s="1">
        <f t="shared" si="11"/>
        <v>39512.08988177159</v>
      </c>
    </row>
    <row r="142" spans="1:5" ht="16.5">
      <c r="A142">
        <v>138</v>
      </c>
      <c r="B142" s="1">
        <f t="shared" si="8"/>
        <v>14670.813631529832</v>
      </c>
      <c r="C142" s="1">
        <f t="shared" si="9"/>
        <v>24841.27625024176</v>
      </c>
      <c r="D142" s="1">
        <f t="shared" si="10"/>
        <v>39512.08988177159</v>
      </c>
      <c r="E142" s="1">
        <f t="shared" si="11"/>
        <v>39512.08988177159</v>
      </c>
    </row>
    <row r="143" spans="1:5" ht="16.5">
      <c r="A143">
        <v>139</v>
      </c>
      <c r="B143" s="1">
        <f t="shared" si="8"/>
        <v>14619.060972675154</v>
      </c>
      <c r="C143" s="1">
        <f t="shared" si="9"/>
        <v>24893.02890909644</v>
      </c>
      <c r="D143" s="1">
        <f t="shared" si="10"/>
        <v>39512.08988177159</v>
      </c>
      <c r="E143" s="1">
        <f t="shared" si="11"/>
        <v>39512.08988177159</v>
      </c>
    </row>
    <row r="144" spans="1:5" ht="16.5">
      <c r="A144">
        <v>140</v>
      </c>
      <c r="B144" s="1">
        <f t="shared" si="8"/>
        <v>14567.2004957812</v>
      </c>
      <c r="C144" s="1">
        <f t="shared" si="9"/>
        <v>24944.88938599039</v>
      </c>
      <c r="D144" s="1">
        <f t="shared" si="10"/>
        <v>39512.08988177159</v>
      </c>
      <c r="E144" s="1">
        <f t="shared" si="11"/>
        <v>39512.08988177159</v>
      </c>
    </row>
    <row r="145" spans="1:5" ht="16.5">
      <c r="A145">
        <v>141</v>
      </c>
      <c r="B145" s="1">
        <f t="shared" si="8"/>
        <v>14515.231976227053</v>
      </c>
      <c r="C145" s="1">
        <f t="shared" si="9"/>
        <v>24996.85790554454</v>
      </c>
      <c r="D145" s="1">
        <f t="shared" si="10"/>
        <v>39512.08988177159</v>
      </c>
      <c r="E145" s="1">
        <f t="shared" si="11"/>
        <v>39512.08988177159</v>
      </c>
    </row>
    <row r="146" spans="1:5" ht="16.5">
      <c r="A146">
        <v>142</v>
      </c>
      <c r="B146" s="1">
        <f t="shared" si="8"/>
        <v>14463.155188923827</v>
      </c>
      <c r="C146" s="1">
        <f t="shared" si="9"/>
        <v>25048.934692847768</v>
      </c>
      <c r="D146" s="1">
        <f t="shared" si="10"/>
        <v>39512.08988177159</v>
      </c>
      <c r="E146" s="1">
        <f t="shared" si="11"/>
        <v>39512.08988177159</v>
      </c>
    </row>
    <row r="147" spans="1:5" ht="16.5">
      <c r="A147">
        <v>143</v>
      </c>
      <c r="B147" s="1">
        <f t="shared" si="8"/>
        <v>14410.969908313724</v>
      </c>
      <c r="C147" s="1">
        <f t="shared" si="9"/>
        <v>25101.11997345787</v>
      </c>
      <c r="D147" s="1">
        <f t="shared" si="10"/>
        <v>39512.08988177159</v>
      </c>
      <c r="E147" s="1">
        <f t="shared" si="11"/>
        <v>39512.08988177159</v>
      </c>
    </row>
    <row r="148" spans="1:5" ht="16.5">
      <c r="A148">
        <v>144</v>
      </c>
      <c r="B148" s="1">
        <f t="shared" si="8"/>
        <v>14358.675908369021</v>
      </c>
      <c r="C148" s="1">
        <f t="shared" si="9"/>
        <v>25153.413973402574</v>
      </c>
      <c r="D148" s="1">
        <f t="shared" si="10"/>
        <v>39512.08988177159</v>
      </c>
      <c r="E148" s="1">
        <f t="shared" si="11"/>
        <v>39512.08988177159</v>
      </c>
    </row>
    <row r="149" spans="1:5" ht="16.5">
      <c r="A149">
        <v>145</v>
      </c>
      <c r="B149" s="1">
        <f t="shared" si="8"/>
        <v>14306.272962591096</v>
      </c>
      <c r="C149" s="1">
        <f t="shared" si="9"/>
        <v>25205.8169191805</v>
      </c>
      <c r="D149" s="1">
        <f t="shared" si="10"/>
        <v>39512.08988177159</v>
      </c>
      <c r="E149" s="1">
        <f t="shared" si="11"/>
        <v>39512.08988177159</v>
      </c>
    </row>
    <row r="150" spans="1:5" ht="16.5">
      <c r="A150">
        <v>146</v>
      </c>
      <c r="B150" s="1">
        <f t="shared" si="8"/>
        <v>14253.760844009465</v>
      </c>
      <c r="C150" s="1">
        <f t="shared" si="9"/>
        <v>25258.32903776213</v>
      </c>
      <c r="D150" s="1">
        <f t="shared" si="10"/>
        <v>39512.08988177159</v>
      </c>
      <c r="E150" s="1">
        <f t="shared" si="11"/>
        <v>39512.08988177159</v>
      </c>
    </row>
    <row r="151" spans="1:5" ht="16.5">
      <c r="A151">
        <v>147</v>
      </c>
      <c r="B151" s="1">
        <f t="shared" si="8"/>
        <v>14201.13932518079</v>
      </c>
      <c r="C151" s="1">
        <f t="shared" si="9"/>
        <v>25310.950556590804</v>
      </c>
      <c r="D151" s="1">
        <f t="shared" si="10"/>
        <v>39512.08988177159</v>
      </c>
      <c r="E151" s="1">
        <f t="shared" si="11"/>
        <v>39512.08988177159</v>
      </c>
    </row>
    <row r="152" spans="1:5" ht="16.5">
      <c r="A152">
        <v>148</v>
      </c>
      <c r="B152" s="1">
        <f t="shared" si="8"/>
        <v>14148.408178187892</v>
      </c>
      <c r="C152" s="1">
        <f t="shared" si="9"/>
        <v>25363.6817035837</v>
      </c>
      <c r="D152" s="1">
        <f t="shared" si="10"/>
        <v>39512.08988177159</v>
      </c>
      <c r="E152" s="1">
        <f t="shared" si="11"/>
        <v>39512.08988177159</v>
      </c>
    </row>
    <row r="153" spans="1:5" ht="16.5">
      <c r="A153">
        <v>149</v>
      </c>
      <c r="B153" s="1">
        <f t="shared" si="8"/>
        <v>14095.567174638754</v>
      </c>
      <c r="C153" s="1">
        <f t="shared" si="9"/>
        <v>25416.52270713284</v>
      </c>
      <c r="D153" s="1">
        <f t="shared" si="10"/>
        <v>39512.08988177159</v>
      </c>
      <c r="E153" s="1">
        <f t="shared" si="11"/>
        <v>39512.08988177159</v>
      </c>
    </row>
    <row r="154" spans="1:5" ht="16.5">
      <c r="A154">
        <v>150</v>
      </c>
      <c r="B154" s="1">
        <f t="shared" si="8"/>
        <v>14042.61608566556</v>
      </c>
      <c r="C154" s="1">
        <f t="shared" si="9"/>
        <v>25469.47379610603</v>
      </c>
      <c r="D154" s="1">
        <f t="shared" si="10"/>
        <v>39512.08988177159</v>
      </c>
      <c r="E154" s="1">
        <f t="shared" si="11"/>
        <v>39512.08988177159</v>
      </c>
    </row>
    <row r="155" spans="1:5" ht="16.5">
      <c r="A155">
        <v>151</v>
      </c>
      <c r="B155" s="1">
        <f t="shared" si="8"/>
        <v>13989.554681923664</v>
      </c>
      <c r="C155" s="1">
        <f t="shared" si="9"/>
        <v>25522.53519984793</v>
      </c>
      <c r="D155" s="1">
        <f t="shared" si="10"/>
        <v>39512.08988177159</v>
      </c>
      <c r="E155" s="1">
        <f t="shared" si="11"/>
        <v>39512.08988177159</v>
      </c>
    </row>
    <row r="156" spans="1:5" ht="16.5">
      <c r="A156">
        <v>152</v>
      </c>
      <c r="B156" s="1">
        <f t="shared" si="8"/>
        <v>13936.38273359065</v>
      </c>
      <c r="C156" s="1">
        <f t="shared" si="9"/>
        <v>25575.707148180943</v>
      </c>
      <c r="D156" s="1">
        <f t="shared" si="10"/>
        <v>39512.08988177159</v>
      </c>
      <c r="E156" s="1">
        <f t="shared" si="11"/>
        <v>39512.08988177159</v>
      </c>
    </row>
    <row r="157" spans="1:5" ht="16.5">
      <c r="A157">
        <v>153</v>
      </c>
      <c r="B157" s="1">
        <f t="shared" si="8"/>
        <v>13883.100010365264</v>
      </c>
      <c r="C157" s="1">
        <f t="shared" si="9"/>
        <v>25628.98987140633</v>
      </c>
      <c r="D157" s="1">
        <f t="shared" si="10"/>
        <v>39512.08988177159</v>
      </c>
      <c r="E157" s="1">
        <f t="shared" si="11"/>
        <v>39512.08988177159</v>
      </c>
    </row>
    <row r="158" spans="1:5" ht="16.5">
      <c r="A158">
        <v>154</v>
      </c>
      <c r="B158" s="1">
        <f t="shared" si="8"/>
        <v>13829.706281466506</v>
      </c>
      <c r="C158" s="1">
        <f t="shared" si="9"/>
        <v>25682.38360030509</v>
      </c>
      <c r="D158" s="1">
        <f t="shared" si="10"/>
        <v>39512.08988177159</v>
      </c>
      <c r="E158" s="1">
        <f t="shared" si="11"/>
        <v>39512.08988177159</v>
      </c>
    </row>
    <row r="159" spans="1:5" ht="16.5">
      <c r="A159">
        <v>155</v>
      </c>
      <c r="B159" s="1">
        <f t="shared" si="8"/>
        <v>13776.201315632528</v>
      </c>
      <c r="C159" s="1">
        <f t="shared" si="9"/>
        <v>25735.888566139067</v>
      </c>
      <c r="D159" s="1">
        <f t="shared" si="10"/>
        <v>39512.08988177159</v>
      </c>
      <c r="E159" s="1">
        <f t="shared" si="11"/>
        <v>39512.08988177159</v>
      </c>
    </row>
    <row r="160" spans="1:5" ht="16.5">
      <c r="A160">
        <v>156</v>
      </c>
      <c r="B160" s="1">
        <f t="shared" si="8"/>
        <v>13722.58488111973</v>
      </c>
      <c r="C160" s="1">
        <f t="shared" si="9"/>
        <v>25789.505000651865</v>
      </c>
      <c r="D160" s="1">
        <f t="shared" si="10"/>
        <v>39512.08988177159</v>
      </c>
      <c r="E160" s="1">
        <f t="shared" si="11"/>
        <v>39512.08988177159</v>
      </c>
    </row>
    <row r="161" spans="1:5" ht="16.5">
      <c r="A161">
        <v>157</v>
      </c>
      <c r="B161" s="1">
        <f t="shared" si="8"/>
        <v>13668.856745701705</v>
      </c>
      <c r="C161" s="1">
        <f t="shared" si="9"/>
        <v>25843.233136069888</v>
      </c>
      <c r="D161" s="1">
        <f t="shared" si="10"/>
        <v>39512.08988177159</v>
      </c>
      <c r="E161" s="1">
        <f t="shared" si="11"/>
        <v>39512.08988177159</v>
      </c>
    </row>
    <row r="162" spans="1:5" ht="16.5">
      <c r="A162">
        <v>158</v>
      </c>
      <c r="B162" s="1">
        <f t="shared" si="8"/>
        <v>13615.01667666822</v>
      </c>
      <c r="C162" s="1">
        <f t="shared" si="9"/>
        <v>25897.073205103374</v>
      </c>
      <c r="D162" s="1">
        <f t="shared" si="10"/>
        <v>39512.08988177159</v>
      </c>
      <c r="E162" s="1">
        <f t="shared" si="11"/>
        <v>39512.08988177159</v>
      </c>
    </row>
    <row r="163" spans="1:5" ht="16.5">
      <c r="A163">
        <v>159</v>
      </c>
      <c r="B163" s="1">
        <f t="shared" si="8"/>
        <v>13561.064440824257</v>
      </c>
      <c r="C163" s="1">
        <f t="shared" si="9"/>
        <v>25951.025440947335</v>
      </c>
      <c r="D163" s="1">
        <f t="shared" si="10"/>
        <v>39512.08988177159</v>
      </c>
      <c r="E163" s="1">
        <f t="shared" si="11"/>
        <v>39512.08988177159</v>
      </c>
    </row>
    <row r="164" spans="1:5" ht="16.5">
      <c r="A164">
        <v>160</v>
      </c>
      <c r="B164" s="1">
        <f t="shared" si="8"/>
        <v>13506.99980448895</v>
      </c>
      <c r="C164" s="1">
        <f t="shared" si="9"/>
        <v>26005.090077282643</v>
      </c>
      <c r="D164" s="1">
        <f t="shared" si="10"/>
        <v>39512.08988177159</v>
      </c>
      <c r="E164" s="1">
        <f t="shared" si="11"/>
        <v>39512.08988177159</v>
      </c>
    </row>
    <row r="165" spans="1:5" ht="16.5">
      <c r="A165">
        <v>161</v>
      </c>
      <c r="B165" s="1">
        <f t="shared" si="8"/>
        <v>13452.822533494604</v>
      </c>
      <c r="C165" s="1">
        <f t="shared" si="9"/>
        <v>26059.26734827699</v>
      </c>
      <c r="D165" s="1">
        <f t="shared" si="10"/>
        <v>39512.08988177159</v>
      </c>
      <c r="E165" s="1">
        <f t="shared" si="11"/>
        <v>39512.08988177159</v>
      </c>
    </row>
    <row r="166" spans="1:5" ht="16.5">
      <c r="A166">
        <v>162</v>
      </c>
      <c r="B166" s="1">
        <f t="shared" si="8"/>
        <v>13398.53239318569</v>
      </c>
      <c r="C166" s="1">
        <f t="shared" si="9"/>
        <v>26113.557488585902</v>
      </c>
      <c r="D166" s="1">
        <f t="shared" si="10"/>
        <v>39512.08988177159</v>
      </c>
      <c r="E166" s="1">
        <f t="shared" si="11"/>
        <v>39512.08988177159</v>
      </c>
    </row>
    <row r="167" spans="1:5" ht="16.5">
      <c r="A167">
        <v>163</v>
      </c>
      <c r="B167" s="1">
        <f t="shared" si="8"/>
        <v>13344.129148417798</v>
      </c>
      <c r="C167" s="1">
        <f t="shared" si="9"/>
        <v>26167.960733353793</v>
      </c>
      <c r="D167" s="1">
        <f t="shared" si="10"/>
        <v>39512.08988177159</v>
      </c>
      <c r="E167" s="1">
        <f t="shared" si="11"/>
        <v>39512.08988177159</v>
      </c>
    </row>
    <row r="168" spans="1:5" ht="16.5">
      <c r="A168">
        <v>164</v>
      </c>
      <c r="B168" s="1">
        <f t="shared" si="8"/>
        <v>13289.612563556644</v>
      </c>
      <c r="C168" s="1">
        <f t="shared" si="9"/>
        <v>26222.47731821495</v>
      </c>
      <c r="D168" s="1">
        <f t="shared" si="10"/>
        <v>39512.08988177159</v>
      </c>
      <c r="E168" s="1">
        <f t="shared" si="11"/>
        <v>39512.08988177159</v>
      </c>
    </row>
    <row r="169" spans="1:5" ht="16.5">
      <c r="A169">
        <v>165</v>
      </c>
      <c r="B169" s="1">
        <f t="shared" si="8"/>
        <v>13234.98240247702</v>
      </c>
      <c r="C169" s="1">
        <f t="shared" si="9"/>
        <v>26277.107479294573</v>
      </c>
      <c r="D169" s="1">
        <f t="shared" si="10"/>
        <v>39512.08988177159</v>
      </c>
      <c r="E169" s="1">
        <f t="shared" si="11"/>
        <v>39512.08988177159</v>
      </c>
    </row>
    <row r="170" spans="1:5" ht="16.5">
      <c r="A170">
        <v>166</v>
      </c>
      <c r="B170" s="1">
        <f t="shared" si="8"/>
        <v>13180.238428561825</v>
      </c>
      <c r="C170" s="1">
        <f t="shared" si="9"/>
        <v>26331.85145320977</v>
      </c>
      <c r="D170" s="1">
        <f t="shared" si="10"/>
        <v>39512.08988177159</v>
      </c>
      <c r="E170" s="1">
        <f t="shared" si="11"/>
        <v>39512.08988177159</v>
      </c>
    </row>
    <row r="171" spans="1:5" ht="16.5">
      <c r="A171">
        <v>167</v>
      </c>
      <c r="B171" s="1">
        <f t="shared" si="8"/>
        <v>13125.380404700969</v>
      </c>
      <c r="C171" s="1">
        <f t="shared" si="9"/>
        <v>26386.709477070624</v>
      </c>
      <c r="D171" s="1">
        <f t="shared" si="10"/>
        <v>39512.08988177159</v>
      </c>
      <c r="E171" s="1">
        <f t="shared" si="11"/>
        <v>39512.08988177159</v>
      </c>
    </row>
    <row r="172" spans="1:5" ht="16.5">
      <c r="A172">
        <v>168</v>
      </c>
      <c r="B172" s="1">
        <f t="shared" si="8"/>
        <v>13070.408093290402</v>
      </c>
      <c r="C172" s="1">
        <f t="shared" si="9"/>
        <v>26441.68178848119</v>
      </c>
      <c r="D172" s="1">
        <f t="shared" si="10"/>
        <v>39512.08988177159</v>
      </c>
      <c r="E172" s="1">
        <f t="shared" si="11"/>
        <v>39512.08988177159</v>
      </c>
    </row>
    <row r="173" spans="1:5" ht="16.5">
      <c r="A173">
        <v>169</v>
      </c>
      <c r="B173" s="1">
        <f t="shared" si="8"/>
        <v>13015.321256231062</v>
      </c>
      <c r="C173" s="1">
        <f t="shared" si="9"/>
        <v>26496.76862554053</v>
      </c>
      <c r="D173" s="1">
        <f t="shared" si="10"/>
        <v>39512.08988177159</v>
      </c>
      <c r="E173" s="1">
        <f t="shared" si="11"/>
        <v>39512.08988177159</v>
      </c>
    </row>
    <row r="174" spans="1:5" ht="16.5">
      <c r="A174">
        <v>170</v>
      </c>
      <c r="B174" s="1">
        <f t="shared" si="8"/>
        <v>12960.119654927848</v>
      </c>
      <c r="C174" s="1">
        <f t="shared" si="9"/>
        <v>26551.970226843747</v>
      </c>
      <c r="D174" s="1">
        <f t="shared" si="10"/>
        <v>39512.08988177159</v>
      </c>
      <c r="E174" s="1">
        <f t="shared" si="11"/>
        <v>39512.08988177159</v>
      </c>
    </row>
    <row r="175" spans="1:5" ht="16.5">
      <c r="A175">
        <v>171</v>
      </c>
      <c r="B175" s="1">
        <f t="shared" si="8"/>
        <v>12904.803050288589</v>
      </c>
      <c r="C175" s="1">
        <f t="shared" si="9"/>
        <v>26607.286831483005</v>
      </c>
      <c r="D175" s="1">
        <f t="shared" si="10"/>
        <v>39512.08988177159</v>
      </c>
      <c r="E175" s="1">
        <f t="shared" si="11"/>
        <v>39512.08988177159</v>
      </c>
    </row>
    <row r="176" spans="1:5" ht="16.5">
      <c r="A176">
        <v>172</v>
      </c>
      <c r="B176" s="1">
        <f t="shared" si="8"/>
        <v>12849.37120272299</v>
      </c>
      <c r="C176" s="1">
        <f t="shared" si="9"/>
        <v>26662.7186790486</v>
      </c>
      <c r="D176" s="1">
        <f t="shared" si="10"/>
        <v>39512.08988177159</v>
      </c>
      <c r="E176" s="1">
        <f t="shared" si="11"/>
        <v>39512.08988177159</v>
      </c>
    </row>
    <row r="177" spans="1:5" ht="16.5">
      <c r="A177">
        <v>173</v>
      </c>
      <c r="B177" s="1">
        <f t="shared" si="8"/>
        <v>12793.82387214164</v>
      </c>
      <c r="C177" s="1">
        <f t="shared" si="9"/>
        <v>26718.26600962995</v>
      </c>
      <c r="D177" s="1">
        <f t="shared" si="10"/>
        <v>39512.08988177159</v>
      </c>
      <c r="E177" s="1">
        <f t="shared" si="11"/>
        <v>39512.08988177159</v>
      </c>
    </row>
    <row r="178" spans="1:5" ht="16.5">
      <c r="A178">
        <v>174</v>
      </c>
      <c r="B178" s="1">
        <f t="shared" si="8"/>
        <v>12738.160817954906</v>
      </c>
      <c r="C178" s="1">
        <f t="shared" si="9"/>
        <v>26773.929063816686</v>
      </c>
      <c r="D178" s="1">
        <f t="shared" si="10"/>
        <v>39512.08988177159</v>
      </c>
      <c r="E178" s="1">
        <f t="shared" si="11"/>
        <v>39512.08988177159</v>
      </c>
    </row>
    <row r="179" spans="1:5" ht="16.5">
      <c r="A179">
        <v>175</v>
      </c>
      <c r="B179" s="1">
        <f t="shared" si="8"/>
        <v>12682.381799071953</v>
      </c>
      <c r="C179" s="1">
        <f t="shared" si="9"/>
        <v>26829.70808269964</v>
      </c>
      <c r="D179" s="1">
        <f t="shared" si="10"/>
        <v>39512.08988177159</v>
      </c>
      <c r="E179" s="1">
        <f t="shared" si="11"/>
        <v>39512.08988177159</v>
      </c>
    </row>
    <row r="180" spans="1:5" ht="16.5">
      <c r="A180">
        <v>176</v>
      </c>
      <c r="B180" s="1">
        <f t="shared" si="8"/>
        <v>12626.486573899661</v>
      </c>
      <c r="C180" s="1">
        <f t="shared" si="9"/>
        <v>26885.603307871934</v>
      </c>
      <c r="D180" s="1">
        <f t="shared" si="10"/>
        <v>39512.08988177159</v>
      </c>
      <c r="E180" s="1">
        <f t="shared" si="11"/>
        <v>39512.08988177159</v>
      </c>
    </row>
    <row r="181" spans="1:5" ht="16.5">
      <c r="A181">
        <v>177</v>
      </c>
      <c r="B181" s="1">
        <f t="shared" si="8"/>
        <v>12570.47490034159</v>
      </c>
      <c r="C181" s="1">
        <f t="shared" si="9"/>
        <v>26941.614981430004</v>
      </c>
      <c r="D181" s="1">
        <f t="shared" si="10"/>
        <v>39512.08988177159</v>
      </c>
      <c r="E181" s="1">
        <f t="shared" si="11"/>
        <v>39512.08988177159</v>
      </c>
    </row>
    <row r="182" spans="1:5" ht="16.5">
      <c r="A182">
        <v>178</v>
      </c>
      <c r="B182" s="1">
        <f t="shared" si="8"/>
        <v>12514.346535796936</v>
      </c>
      <c r="C182" s="1">
        <f t="shared" si="9"/>
        <v>26997.743345974657</v>
      </c>
      <c r="D182" s="1">
        <f t="shared" si="10"/>
        <v>39512.08988177159</v>
      </c>
      <c r="E182" s="1">
        <f t="shared" si="11"/>
        <v>39512.08988177159</v>
      </c>
    </row>
    <row r="183" spans="1:5" ht="16.5">
      <c r="A183">
        <v>179</v>
      </c>
      <c r="B183" s="1">
        <f t="shared" si="8"/>
        <v>12458.101237159482</v>
      </c>
      <c r="C183" s="1">
        <f t="shared" si="9"/>
        <v>27053.98864461211</v>
      </c>
      <c r="D183" s="1">
        <f t="shared" si="10"/>
        <v>39512.08988177159</v>
      </c>
      <c r="E183" s="1">
        <f t="shared" si="11"/>
        <v>39512.08988177159</v>
      </c>
    </row>
    <row r="184" spans="1:5" ht="16.5">
      <c r="A184">
        <v>180</v>
      </c>
      <c r="B184" s="1">
        <f t="shared" si="8"/>
        <v>12401.738760816546</v>
      </c>
      <c r="C184" s="1">
        <f t="shared" si="9"/>
        <v>27110.35112095505</v>
      </c>
      <c r="D184" s="1">
        <f t="shared" si="10"/>
        <v>39512.08988177159</v>
      </c>
      <c r="E184" s="1">
        <f t="shared" si="11"/>
        <v>39512.08988177159</v>
      </c>
    </row>
    <row r="185" spans="1:5" ht="16.5">
      <c r="A185">
        <v>181</v>
      </c>
      <c r="B185" s="1">
        <f t="shared" si="8"/>
        <v>12345.258862647883</v>
      </c>
      <c r="C185" s="1">
        <f t="shared" si="9"/>
        <v>27166.83101912371</v>
      </c>
      <c r="D185" s="1">
        <f t="shared" si="10"/>
        <v>39512.08988177159</v>
      </c>
      <c r="E185" s="1">
        <f t="shared" si="11"/>
        <v>39512.08988177159</v>
      </c>
    </row>
    <row r="186" spans="1:5" ht="16.5">
      <c r="A186">
        <v>182</v>
      </c>
      <c r="B186" s="1">
        <f t="shared" si="8"/>
        <v>12288.661298024705</v>
      </c>
      <c r="C186" s="1">
        <f t="shared" si="9"/>
        <v>27223.42858374689</v>
      </c>
      <c r="D186" s="1">
        <f t="shared" si="10"/>
        <v>39512.08988177159</v>
      </c>
      <c r="E186" s="1">
        <f t="shared" si="11"/>
        <v>39512.08988177159</v>
      </c>
    </row>
    <row r="187" spans="1:5" ht="16.5">
      <c r="A187">
        <v>183</v>
      </c>
      <c r="B187" s="1">
        <f t="shared" si="8"/>
        <v>12231.945821808562</v>
      </c>
      <c r="C187" s="1">
        <f t="shared" si="9"/>
        <v>27280.14405996303</v>
      </c>
      <c r="D187" s="1">
        <f t="shared" si="10"/>
        <v>39512.08988177159</v>
      </c>
      <c r="E187" s="1">
        <f t="shared" si="11"/>
        <v>39512.08988177159</v>
      </c>
    </row>
    <row r="188" spans="1:5" ht="16.5">
      <c r="A188">
        <v>184</v>
      </c>
      <c r="B188" s="1">
        <f t="shared" si="8"/>
        <v>12175.112188350304</v>
      </c>
      <c r="C188" s="1">
        <f t="shared" si="9"/>
        <v>27336.97769342129</v>
      </c>
      <c r="D188" s="1">
        <f t="shared" si="10"/>
        <v>39512.08988177159</v>
      </c>
      <c r="E188" s="1">
        <f t="shared" si="11"/>
        <v>39512.08988177159</v>
      </c>
    </row>
    <row r="189" spans="1:5" ht="16.5">
      <c r="A189">
        <v>185</v>
      </c>
      <c r="B189" s="1">
        <f t="shared" si="8"/>
        <v>12118.16015148901</v>
      </c>
      <c r="C189" s="1">
        <f t="shared" si="9"/>
        <v>27393.929730282583</v>
      </c>
      <c r="D189" s="1">
        <f t="shared" si="10"/>
        <v>39512.08988177159</v>
      </c>
      <c r="E189" s="1">
        <f t="shared" si="11"/>
        <v>39512.08988177159</v>
      </c>
    </row>
    <row r="190" spans="1:5" ht="16.5">
      <c r="A190">
        <v>186</v>
      </c>
      <c r="B190" s="1">
        <f t="shared" si="8"/>
        <v>12061.08946455092</v>
      </c>
      <c r="C190" s="1">
        <f t="shared" si="9"/>
        <v>27451.000417220675</v>
      </c>
      <c r="D190" s="1">
        <f t="shared" si="10"/>
        <v>39512.08988177159</v>
      </c>
      <c r="E190" s="1">
        <f t="shared" si="11"/>
        <v>39512.08988177159</v>
      </c>
    </row>
    <row r="191" spans="1:5" ht="16.5">
      <c r="A191">
        <v>187</v>
      </c>
      <c r="B191" s="1">
        <f t="shared" si="8"/>
        <v>12003.899880348366</v>
      </c>
      <c r="C191" s="1">
        <f t="shared" si="9"/>
        <v>27508.190001423227</v>
      </c>
      <c r="D191" s="1">
        <f t="shared" si="10"/>
        <v>39512.08988177159</v>
      </c>
      <c r="E191" s="1">
        <f t="shared" si="11"/>
        <v>39512.08988177159</v>
      </c>
    </row>
    <row r="192" spans="1:5" ht="16.5">
      <c r="A192">
        <v>188</v>
      </c>
      <c r="B192" s="1">
        <f t="shared" si="8"/>
        <v>11946.591151178729</v>
      </c>
      <c r="C192" s="1">
        <f t="shared" si="9"/>
        <v>27565.498730592866</v>
      </c>
      <c r="D192" s="1">
        <f t="shared" si="10"/>
        <v>39512.08988177159</v>
      </c>
      <c r="E192" s="1">
        <f t="shared" si="11"/>
        <v>39512.08988177159</v>
      </c>
    </row>
    <row r="193" spans="1:5" ht="16.5">
      <c r="A193">
        <v>189</v>
      </c>
      <c r="B193" s="1">
        <f t="shared" si="8"/>
        <v>11889.163028823328</v>
      </c>
      <c r="C193" s="1">
        <f t="shared" si="9"/>
        <v>27622.926852948265</v>
      </c>
      <c r="D193" s="1">
        <f t="shared" si="10"/>
        <v>39512.08988177159</v>
      </c>
      <c r="E193" s="1">
        <f t="shared" si="11"/>
        <v>39512.08988177159</v>
      </c>
    </row>
    <row r="194" spans="1:5" ht="16.5">
      <c r="A194">
        <v>190</v>
      </c>
      <c r="B194" s="1">
        <f t="shared" si="8"/>
        <v>11831.615264546348</v>
      </c>
      <c r="C194" s="1">
        <f t="shared" si="9"/>
        <v>27680.474617225245</v>
      </c>
      <c r="D194" s="1">
        <f t="shared" si="10"/>
        <v>39512.08988177159</v>
      </c>
      <c r="E194" s="1">
        <f t="shared" si="11"/>
        <v>39512.08988177159</v>
      </c>
    </row>
    <row r="195" spans="1:5" ht="16.5">
      <c r="A195">
        <v>191</v>
      </c>
      <c r="B195" s="1">
        <f t="shared" si="8"/>
        <v>11773.94760909379</v>
      </c>
      <c r="C195" s="1">
        <f t="shared" si="9"/>
        <v>27738.142272677804</v>
      </c>
      <c r="D195" s="1">
        <f t="shared" si="10"/>
        <v>39512.08988177159</v>
      </c>
      <c r="E195" s="1">
        <f t="shared" si="11"/>
        <v>39512.08988177159</v>
      </c>
    </row>
    <row r="196" spans="1:5" ht="16.5">
      <c r="A196">
        <v>192</v>
      </c>
      <c r="B196" s="1">
        <f t="shared" si="8"/>
        <v>11716.159812692375</v>
      </c>
      <c r="C196" s="1">
        <f t="shared" si="9"/>
        <v>27795.93006907922</v>
      </c>
      <c r="D196" s="1">
        <f t="shared" si="10"/>
        <v>39512.08988177159</v>
      </c>
      <c r="E196" s="1">
        <f t="shared" si="11"/>
        <v>39512.08988177159</v>
      </c>
    </row>
    <row r="197" spans="1:5" ht="16.5">
      <c r="A197">
        <v>193</v>
      </c>
      <c r="B197" s="1">
        <f t="shared" si="8"/>
        <v>11658.251625048455</v>
      </c>
      <c r="C197" s="1">
        <f t="shared" si="9"/>
        <v>27853.83825672314</v>
      </c>
      <c r="D197" s="1">
        <f t="shared" si="10"/>
        <v>39512.08988177159</v>
      </c>
      <c r="E197" s="1">
        <f t="shared" si="11"/>
        <v>39512.08988177159</v>
      </c>
    </row>
    <row r="198" spans="1:5" ht="16.5">
      <c r="A198">
        <v>194</v>
      </c>
      <c r="B198" s="1">
        <f aca="true" t="shared" si="12" ref="B198:B261">IPMT(2.5%/12,A198,360,-10000000)</f>
        <v>11600.222795346941</v>
      </c>
      <c r="C198" s="1">
        <f aca="true" t="shared" si="13" ref="C198:C261">PPMT(2.5%/12,A198,360,-10000000)</f>
        <v>27911.867086424652</v>
      </c>
      <c r="D198" s="1">
        <f aca="true" t="shared" si="14" ref="D198:D261">C198+B198</f>
        <v>39512.08988177159</v>
      </c>
      <c r="E198" s="1">
        <f aca="true" t="shared" si="15" ref="E198:E261">PMT(2.5%/12,360,-10000000)</f>
        <v>39512.08988177159</v>
      </c>
    </row>
    <row r="199" spans="1:5" ht="16.5">
      <c r="A199">
        <v>195</v>
      </c>
      <c r="B199" s="1">
        <f t="shared" si="12"/>
        <v>11542.07307225023</v>
      </c>
      <c r="C199" s="1">
        <f t="shared" si="13"/>
        <v>27970.016809521363</v>
      </c>
      <c r="D199" s="1">
        <f t="shared" si="14"/>
        <v>39512.08988177159</v>
      </c>
      <c r="E199" s="1">
        <f t="shared" si="15"/>
        <v>39512.08988177159</v>
      </c>
    </row>
    <row r="200" spans="1:5" ht="16.5">
      <c r="A200">
        <v>196</v>
      </c>
      <c r="B200" s="1">
        <f t="shared" si="12"/>
        <v>11483.802203897058</v>
      </c>
      <c r="C200" s="1">
        <f t="shared" si="13"/>
        <v>28028.287677874534</v>
      </c>
      <c r="D200" s="1">
        <f t="shared" si="14"/>
        <v>39512.08988177159</v>
      </c>
      <c r="E200" s="1">
        <f t="shared" si="15"/>
        <v>39512.08988177159</v>
      </c>
    </row>
    <row r="201" spans="1:5" ht="16.5">
      <c r="A201">
        <v>197</v>
      </c>
      <c r="B201" s="1">
        <f t="shared" si="12"/>
        <v>11425.409937901473</v>
      </c>
      <c r="C201" s="1">
        <f t="shared" si="13"/>
        <v>28086.67994387012</v>
      </c>
      <c r="D201" s="1">
        <f t="shared" si="14"/>
        <v>39512.08988177159</v>
      </c>
      <c r="E201" s="1">
        <f t="shared" si="15"/>
        <v>39512.08988177159</v>
      </c>
    </row>
    <row r="202" spans="1:5" ht="16.5">
      <c r="A202">
        <v>198</v>
      </c>
      <c r="B202" s="1">
        <f t="shared" si="12"/>
        <v>11366.896021351746</v>
      </c>
      <c r="C202" s="1">
        <f t="shared" si="13"/>
        <v>28145.193860419848</v>
      </c>
      <c r="D202" s="1">
        <f t="shared" si="14"/>
        <v>39512.08988177159</v>
      </c>
      <c r="E202" s="1">
        <f t="shared" si="15"/>
        <v>39512.08988177159</v>
      </c>
    </row>
    <row r="203" spans="1:5" ht="16.5">
      <c r="A203">
        <v>199</v>
      </c>
      <c r="B203" s="1">
        <f t="shared" si="12"/>
        <v>11308.260200809198</v>
      </c>
      <c r="C203" s="1">
        <f t="shared" si="13"/>
        <v>28203.829680962393</v>
      </c>
      <c r="D203" s="1">
        <f t="shared" si="14"/>
        <v>39512.08988177159</v>
      </c>
      <c r="E203" s="1">
        <f t="shared" si="15"/>
        <v>39512.08988177159</v>
      </c>
    </row>
    <row r="204" spans="1:5" ht="16.5">
      <c r="A204">
        <v>200</v>
      </c>
      <c r="B204" s="1">
        <f t="shared" si="12"/>
        <v>11249.50222230719</v>
      </c>
      <c r="C204" s="1">
        <f t="shared" si="13"/>
        <v>28262.587659464403</v>
      </c>
      <c r="D204" s="1">
        <f t="shared" si="14"/>
        <v>39512.08988177159</v>
      </c>
      <c r="E204" s="1">
        <f t="shared" si="15"/>
        <v>39512.08988177159</v>
      </c>
    </row>
    <row r="205" spans="1:5" ht="16.5">
      <c r="A205">
        <v>201</v>
      </c>
      <c r="B205" s="1">
        <f t="shared" si="12"/>
        <v>11190.621831349967</v>
      </c>
      <c r="C205" s="1">
        <f t="shared" si="13"/>
        <v>28321.468050421627</v>
      </c>
      <c r="D205" s="1">
        <f t="shared" si="14"/>
        <v>39512.08988177159</v>
      </c>
      <c r="E205" s="1">
        <f t="shared" si="15"/>
        <v>39512.08988177159</v>
      </c>
    </row>
    <row r="206" spans="1:5" ht="16.5">
      <c r="A206">
        <v>202</v>
      </c>
      <c r="B206" s="1">
        <f t="shared" si="12"/>
        <v>11131.618772911586</v>
      </c>
      <c r="C206" s="1">
        <f t="shared" si="13"/>
        <v>28380.47110886001</v>
      </c>
      <c r="D206" s="1">
        <f t="shared" si="14"/>
        <v>39512.08988177159</v>
      </c>
      <c r="E206" s="1">
        <f t="shared" si="15"/>
        <v>39512.08988177159</v>
      </c>
    </row>
    <row r="207" spans="1:5" ht="16.5">
      <c r="A207">
        <v>203</v>
      </c>
      <c r="B207" s="1">
        <f t="shared" si="12"/>
        <v>11072.492791434788</v>
      </c>
      <c r="C207" s="1">
        <f t="shared" si="13"/>
        <v>28439.597090336807</v>
      </c>
      <c r="D207" s="1">
        <f t="shared" si="14"/>
        <v>39512.08988177159</v>
      </c>
      <c r="E207" s="1">
        <f t="shared" si="15"/>
        <v>39512.08988177159</v>
      </c>
    </row>
    <row r="208" spans="1:5" ht="16.5">
      <c r="A208">
        <v>204</v>
      </c>
      <c r="B208" s="1">
        <f t="shared" si="12"/>
        <v>11013.243630829915</v>
      </c>
      <c r="C208" s="1">
        <f t="shared" si="13"/>
        <v>28498.84625094168</v>
      </c>
      <c r="D208" s="1">
        <f t="shared" si="14"/>
        <v>39512.08988177159</v>
      </c>
      <c r="E208" s="1">
        <f t="shared" si="15"/>
        <v>39512.08988177159</v>
      </c>
    </row>
    <row r="209" spans="1:5" ht="16.5">
      <c r="A209">
        <v>205</v>
      </c>
      <c r="B209" s="1">
        <f t="shared" si="12"/>
        <v>10953.871034473786</v>
      </c>
      <c r="C209" s="1">
        <f t="shared" si="13"/>
        <v>28558.21884729781</v>
      </c>
      <c r="D209" s="1">
        <f t="shared" si="14"/>
        <v>39512.08988177159</v>
      </c>
      <c r="E209" s="1">
        <f t="shared" si="15"/>
        <v>39512.08988177159</v>
      </c>
    </row>
    <row r="210" spans="1:5" ht="16.5">
      <c r="A210">
        <v>206</v>
      </c>
      <c r="B210" s="1">
        <f t="shared" si="12"/>
        <v>10894.374745208575</v>
      </c>
      <c r="C210" s="1">
        <f t="shared" si="13"/>
        <v>28617.71513656302</v>
      </c>
      <c r="D210" s="1">
        <f t="shared" si="14"/>
        <v>39512.08988177159</v>
      </c>
      <c r="E210" s="1">
        <f t="shared" si="15"/>
        <v>39512.08988177159</v>
      </c>
    </row>
    <row r="211" spans="1:5" ht="16.5">
      <c r="A211">
        <v>207</v>
      </c>
      <c r="B211" s="1">
        <f t="shared" si="12"/>
        <v>10834.754505340732</v>
      </c>
      <c r="C211" s="1">
        <f t="shared" si="13"/>
        <v>28677.335376430863</v>
      </c>
      <c r="D211" s="1">
        <f t="shared" si="14"/>
        <v>39512.08988177159</v>
      </c>
      <c r="E211" s="1">
        <f t="shared" si="15"/>
        <v>39512.08988177159</v>
      </c>
    </row>
    <row r="212" spans="1:5" ht="16.5">
      <c r="A212">
        <v>208</v>
      </c>
      <c r="B212" s="1">
        <f t="shared" si="12"/>
        <v>10775.010056639836</v>
      </c>
      <c r="C212" s="1">
        <f t="shared" si="13"/>
        <v>28737.079825131757</v>
      </c>
      <c r="D212" s="1">
        <f t="shared" si="14"/>
        <v>39512.08988177159</v>
      </c>
      <c r="E212" s="1">
        <f t="shared" si="15"/>
        <v>39512.08988177159</v>
      </c>
    </row>
    <row r="213" spans="1:5" ht="16.5">
      <c r="A213">
        <v>209</v>
      </c>
      <c r="B213" s="1">
        <f t="shared" si="12"/>
        <v>10715.141140337471</v>
      </c>
      <c r="C213" s="1">
        <f t="shared" si="13"/>
        <v>28796.94874143412</v>
      </c>
      <c r="D213" s="1">
        <f t="shared" si="14"/>
        <v>39512.08988177159</v>
      </c>
      <c r="E213" s="1">
        <f t="shared" si="15"/>
        <v>39512.08988177159</v>
      </c>
    </row>
    <row r="214" spans="1:5" ht="16.5">
      <c r="A214">
        <v>210</v>
      </c>
      <c r="B214" s="1">
        <f t="shared" si="12"/>
        <v>10655.147497126145</v>
      </c>
      <c r="C214" s="1">
        <f t="shared" si="13"/>
        <v>28856.94238464545</v>
      </c>
      <c r="D214" s="1">
        <f t="shared" si="14"/>
        <v>39512.08988177159</v>
      </c>
      <c r="E214" s="1">
        <f t="shared" si="15"/>
        <v>39512.08988177159</v>
      </c>
    </row>
    <row r="215" spans="1:5" ht="16.5">
      <c r="A215">
        <v>211</v>
      </c>
      <c r="B215" s="1">
        <f t="shared" si="12"/>
        <v>10595.028867158131</v>
      </c>
      <c r="C215" s="1">
        <f t="shared" si="13"/>
        <v>28917.061014613464</v>
      </c>
      <c r="D215" s="1">
        <f t="shared" si="14"/>
        <v>39512.08988177159</v>
      </c>
      <c r="E215" s="1">
        <f t="shared" si="15"/>
        <v>39512.08988177159</v>
      </c>
    </row>
    <row r="216" spans="1:5" ht="16.5">
      <c r="A216">
        <v>212</v>
      </c>
      <c r="B216" s="1">
        <f t="shared" si="12"/>
        <v>10534.784990044358</v>
      </c>
      <c r="C216" s="1">
        <f t="shared" si="13"/>
        <v>28977.304891727235</v>
      </c>
      <c r="D216" s="1">
        <f t="shared" si="14"/>
        <v>39512.08988177159</v>
      </c>
      <c r="E216" s="1">
        <f t="shared" si="15"/>
        <v>39512.08988177159</v>
      </c>
    </row>
    <row r="217" spans="1:5" ht="16.5">
      <c r="A217">
        <v>213</v>
      </c>
      <c r="B217" s="1">
        <f t="shared" si="12"/>
        <v>10474.415604853253</v>
      </c>
      <c r="C217" s="1">
        <f t="shared" si="13"/>
        <v>29037.67427691834</v>
      </c>
      <c r="D217" s="1">
        <f t="shared" si="14"/>
        <v>39512.08988177159</v>
      </c>
      <c r="E217" s="1">
        <f t="shared" si="15"/>
        <v>39512.08988177159</v>
      </c>
    </row>
    <row r="218" spans="1:5" ht="16.5">
      <c r="A218">
        <v>214</v>
      </c>
      <c r="B218" s="1">
        <f t="shared" si="12"/>
        <v>10413.920450109666</v>
      </c>
      <c r="C218" s="1">
        <f t="shared" si="13"/>
        <v>29098.169431661925</v>
      </c>
      <c r="D218" s="1">
        <f t="shared" si="14"/>
        <v>39512.08988177159</v>
      </c>
      <c r="E218" s="1">
        <f t="shared" si="15"/>
        <v>39512.08988177159</v>
      </c>
    </row>
    <row r="219" spans="1:5" ht="16.5">
      <c r="A219">
        <v>215</v>
      </c>
      <c r="B219" s="1">
        <f t="shared" si="12"/>
        <v>10353.299263793699</v>
      </c>
      <c r="C219" s="1">
        <f t="shared" si="13"/>
        <v>29158.790617977895</v>
      </c>
      <c r="D219" s="1">
        <f t="shared" si="14"/>
        <v>39512.08988177159</v>
      </c>
      <c r="E219" s="1">
        <f t="shared" si="15"/>
        <v>39512.08988177159</v>
      </c>
    </row>
    <row r="220" spans="1:5" ht="16.5">
      <c r="A220">
        <v>216</v>
      </c>
      <c r="B220" s="1">
        <f t="shared" si="12"/>
        <v>10292.551783339579</v>
      </c>
      <c r="C220" s="1">
        <f t="shared" si="13"/>
        <v>29219.538098432015</v>
      </c>
      <c r="D220" s="1">
        <f t="shared" si="14"/>
        <v>39512.08988177159</v>
      </c>
      <c r="E220" s="1">
        <f t="shared" si="15"/>
        <v>39512.08988177159</v>
      </c>
    </row>
    <row r="221" spans="1:5" ht="16.5">
      <c r="A221">
        <v>217</v>
      </c>
      <c r="B221" s="1">
        <f t="shared" si="12"/>
        <v>10231.677745634512</v>
      </c>
      <c r="C221" s="1">
        <f t="shared" si="13"/>
        <v>29280.41213613708</v>
      </c>
      <c r="D221" s="1">
        <f t="shared" si="14"/>
        <v>39512.08988177159</v>
      </c>
      <c r="E221" s="1">
        <f t="shared" si="15"/>
        <v>39512.08988177159</v>
      </c>
    </row>
    <row r="222" spans="1:5" ht="16.5">
      <c r="A222">
        <v>218</v>
      </c>
      <c r="B222" s="1">
        <f t="shared" si="12"/>
        <v>10170.676887017547</v>
      </c>
      <c r="C222" s="1">
        <f t="shared" si="13"/>
        <v>29341.412994754046</v>
      </c>
      <c r="D222" s="1">
        <f t="shared" si="14"/>
        <v>39512.08988177159</v>
      </c>
      <c r="E222" s="1">
        <f t="shared" si="15"/>
        <v>39512.08988177159</v>
      </c>
    </row>
    <row r="223" spans="1:5" ht="16.5">
      <c r="A223">
        <v>219</v>
      </c>
      <c r="B223" s="1">
        <f t="shared" si="12"/>
        <v>10109.548943278476</v>
      </c>
      <c r="C223" s="1">
        <f t="shared" si="13"/>
        <v>29402.54093849312</v>
      </c>
      <c r="D223" s="1">
        <f t="shared" si="14"/>
        <v>39512.08988177159</v>
      </c>
      <c r="E223" s="1">
        <f t="shared" si="15"/>
        <v>39512.08988177159</v>
      </c>
    </row>
    <row r="224" spans="1:5" ht="16.5">
      <c r="A224">
        <v>220</v>
      </c>
      <c r="B224" s="1">
        <f t="shared" si="12"/>
        <v>10048.293649656609</v>
      </c>
      <c r="C224" s="1">
        <f t="shared" si="13"/>
        <v>29463.796232114983</v>
      </c>
      <c r="D224" s="1">
        <f t="shared" si="14"/>
        <v>39512.08988177159</v>
      </c>
      <c r="E224" s="1">
        <f t="shared" si="15"/>
        <v>39512.08988177159</v>
      </c>
    </row>
    <row r="225" spans="1:5" ht="16.5">
      <c r="A225">
        <v>221</v>
      </c>
      <c r="B225" s="1">
        <f t="shared" si="12"/>
        <v>9986.910740839701</v>
      </c>
      <c r="C225" s="1">
        <f t="shared" si="13"/>
        <v>29525.17914093189</v>
      </c>
      <c r="D225" s="1">
        <f t="shared" si="14"/>
        <v>39512.08988177159</v>
      </c>
      <c r="E225" s="1">
        <f t="shared" si="15"/>
        <v>39512.08988177159</v>
      </c>
    </row>
    <row r="226" spans="1:5" ht="16.5">
      <c r="A226">
        <v>222</v>
      </c>
      <c r="B226" s="1">
        <f t="shared" si="12"/>
        <v>9925.39995096275</v>
      </c>
      <c r="C226" s="1">
        <f t="shared" si="13"/>
        <v>29586.689930808843</v>
      </c>
      <c r="D226" s="1">
        <f t="shared" si="14"/>
        <v>39512.08988177159</v>
      </c>
      <c r="E226" s="1">
        <f t="shared" si="15"/>
        <v>39512.08988177159</v>
      </c>
    </row>
    <row r="227" spans="1:5" ht="16.5">
      <c r="A227">
        <v>223</v>
      </c>
      <c r="B227" s="1">
        <f t="shared" si="12"/>
        <v>9863.761013606902</v>
      </c>
      <c r="C227" s="1">
        <f t="shared" si="13"/>
        <v>29648.32886816469</v>
      </c>
      <c r="D227" s="1">
        <f t="shared" si="14"/>
        <v>39512.08988177159</v>
      </c>
      <c r="E227" s="1">
        <f t="shared" si="15"/>
        <v>39512.08988177159</v>
      </c>
    </row>
    <row r="228" spans="1:5" ht="16.5">
      <c r="A228">
        <v>224</v>
      </c>
      <c r="B228" s="1">
        <f t="shared" si="12"/>
        <v>9801.993661798218</v>
      </c>
      <c r="C228" s="1">
        <f t="shared" si="13"/>
        <v>29710.096219973377</v>
      </c>
      <c r="D228" s="1">
        <f t="shared" si="14"/>
        <v>39512.08988177159</v>
      </c>
      <c r="E228" s="1">
        <f t="shared" si="15"/>
        <v>39512.08988177159</v>
      </c>
    </row>
    <row r="229" spans="1:5" ht="16.5">
      <c r="A229">
        <v>225</v>
      </c>
      <c r="B229" s="1">
        <f t="shared" si="12"/>
        <v>9740.097628006602</v>
      </c>
      <c r="C229" s="1">
        <f t="shared" si="13"/>
        <v>29771.99225376499</v>
      </c>
      <c r="D229" s="1">
        <f t="shared" si="14"/>
        <v>39512.08988177159</v>
      </c>
      <c r="E229" s="1">
        <f t="shared" si="15"/>
        <v>39512.08988177159</v>
      </c>
    </row>
    <row r="230" spans="1:5" ht="16.5">
      <c r="A230">
        <v>226</v>
      </c>
      <c r="B230" s="1">
        <f t="shared" si="12"/>
        <v>9678.072644144591</v>
      </c>
      <c r="C230" s="1">
        <f t="shared" si="13"/>
        <v>29834.017237627002</v>
      </c>
      <c r="D230" s="1">
        <f t="shared" si="14"/>
        <v>39512.08988177159</v>
      </c>
      <c r="E230" s="1">
        <f t="shared" si="15"/>
        <v>39512.08988177159</v>
      </c>
    </row>
    <row r="231" spans="1:5" ht="16.5">
      <c r="A231">
        <v>227</v>
      </c>
      <c r="B231" s="1">
        <f t="shared" si="12"/>
        <v>9615.918441566197</v>
      </c>
      <c r="C231" s="1">
        <f t="shared" si="13"/>
        <v>29896.1714402054</v>
      </c>
      <c r="D231" s="1">
        <f t="shared" si="14"/>
        <v>39512.08988177159</v>
      </c>
      <c r="E231" s="1">
        <f t="shared" si="15"/>
        <v>39512.08988177159</v>
      </c>
    </row>
    <row r="232" spans="1:5" ht="16.5">
      <c r="A232">
        <v>228</v>
      </c>
      <c r="B232" s="1">
        <f t="shared" si="12"/>
        <v>9553.63475106577</v>
      </c>
      <c r="C232" s="1">
        <f t="shared" si="13"/>
        <v>29958.45513070582</v>
      </c>
      <c r="D232" s="1">
        <f t="shared" si="14"/>
        <v>39512.08988177159</v>
      </c>
      <c r="E232" s="1">
        <f t="shared" si="15"/>
        <v>39512.08988177159</v>
      </c>
    </row>
    <row r="233" spans="1:5" ht="16.5">
      <c r="A233">
        <v>229</v>
      </c>
      <c r="B233" s="1">
        <f t="shared" si="12"/>
        <v>9491.221302876793</v>
      </c>
      <c r="C233" s="1">
        <f t="shared" si="13"/>
        <v>30020.8685788948</v>
      </c>
      <c r="D233" s="1">
        <f t="shared" si="14"/>
        <v>39512.08988177159</v>
      </c>
      <c r="E233" s="1">
        <f t="shared" si="15"/>
        <v>39512.08988177159</v>
      </c>
    </row>
    <row r="234" spans="1:5" ht="16.5">
      <c r="A234">
        <v>230</v>
      </c>
      <c r="B234" s="1">
        <f t="shared" si="12"/>
        <v>9428.677826670759</v>
      </c>
      <c r="C234" s="1">
        <f t="shared" si="13"/>
        <v>30083.412055100835</v>
      </c>
      <c r="D234" s="1">
        <f t="shared" si="14"/>
        <v>39512.08988177159</v>
      </c>
      <c r="E234" s="1">
        <f t="shared" si="15"/>
        <v>39512.08988177159</v>
      </c>
    </row>
    <row r="235" spans="1:5" ht="16.5">
      <c r="A235">
        <v>231</v>
      </c>
      <c r="B235" s="1">
        <f t="shared" si="12"/>
        <v>9366.004051555961</v>
      </c>
      <c r="C235" s="1">
        <f t="shared" si="13"/>
        <v>30146.085830215634</v>
      </c>
      <c r="D235" s="1">
        <f t="shared" si="14"/>
        <v>39512.08988177159</v>
      </c>
      <c r="E235" s="1">
        <f t="shared" si="15"/>
        <v>39512.08988177159</v>
      </c>
    </row>
    <row r="236" spans="1:5" ht="16.5">
      <c r="A236">
        <v>232</v>
      </c>
      <c r="B236" s="1">
        <f t="shared" si="12"/>
        <v>9303.199706076337</v>
      </c>
      <c r="C236" s="1">
        <f t="shared" si="13"/>
        <v>30208.890175695255</v>
      </c>
      <c r="D236" s="1">
        <f t="shared" si="14"/>
        <v>39512.08988177159</v>
      </c>
      <c r="E236" s="1">
        <f t="shared" si="15"/>
        <v>39512.08988177159</v>
      </c>
    </row>
    <row r="237" spans="1:5" ht="16.5">
      <c r="A237">
        <v>233</v>
      </c>
      <c r="B237" s="1">
        <f t="shared" si="12"/>
        <v>9240.264518210304</v>
      </c>
      <c r="C237" s="1">
        <f t="shared" si="13"/>
        <v>30271.82536356129</v>
      </c>
      <c r="D237" s="1">
        <f t="shared" si="14"/>
        <v>39512.08988177159</v>
      </c>
      <c r="E237" s="1">
        <f t="shared" si="15"/>
        <v>39512.08988177159</v>
      </c>
    </row>
    <row r="238" spans="1:5" ht="16.5">
      <c r="A238">
        <v>234</v>
      </c>
      <c r="B238" s="1">
        <f t="shared" si="12"/>
        <v>9177.198215369546</v>
      </c>
      <c r="C238" s="1">
        <f t="shared" si="13"/>
        <v>30334.891666402047</v>
      </c>
      <c r="D238" s="1">
        <f t="shared" si="14"/>
        <v>39512.08988177159</v>
      </c>
      <c r="E238" s="1">
        <f t="shared" si="15"/>
        <v>39512.08988177159</v>
      </c>
    </row>
    <row r="239" spans="1:5" ht="16.5">
      <c r="A239">
        <v>235</v>
      </c>
      <c r="B239" s="1">
        <f t="shared" si="12"/>
        <v>9114.000524397878</v>
      </c>
      <c r="C239" s="1">
        <f t="shared" si="13"/>
        <v>30398.089357373716</v>
      </c>
      <c r="D239" s="1">
        <f t="shared" si="14"/>
        <v>39512.08988177159</v>
      </c>
      <c r="E239" s="1">
        <f t="shared" si="15"/>
        <v>39512.08988177159</v>
      </c>
    </row>
    <row r="240" spans="1:5" ht="16.5">
      <c r="A240">
        <v>236</v>
      </c>
      <c r="B240" s="1">
        <f t="shared" si="12"/>
        <v>9050.671171570006</v>
      </c>
      <c r="C240" s="1">
        <f t="shared" si="13"/>
        <v>30461.418710201586</v>
      </c>
      <c r="D240" s="1">
        <f t="shared" si="14"/>
        <v>39512.08988177159</v>
      </c>
      <c r="E240" s="1">
        <f t="shared" si="15"/>
        <v>39512.08988177159</v>
      </c>
    </row>
    <row r="241" spans="1:5" ht="16.5">
      <c r="A241">
        <v>237</v>
      </c>
      <c r="B241" s="1">
        <f t="shared" si="12"/>
        <v>8987.209882590416</v>
      </c>
      <c r="C241" s="1">
        <f t="shared" si="13"/>
        <v>30524.879999181176</v>
      </c>
      <c r="D241" s="1">
        <f t="shared" si="14"/>
        <v>39512.08988177159</v>
      </c>
      <c r="E241" s="1">
        <f t="shared" si="15"/>
        <v>39512.08988177159</v>
      </c>
    </row>
    <row r="242" spans="1:5" ht="16.5">
      <c r="A242">
        <v>238</v>
      </c>
      <c r="B242" s="1">
        <f t="shared" si="12"/>
        <v>8923.616382592118</v>
      </c>
      <c r="C242" s="1">
        <f t="shared" si="13"/>
        <v>30588.473499179476</v>
      </c>
      <c r="D242" s="1">
        <f t="shared" si="14"/>
        <v>39512.08988177159</v>
      </c>
      <c r="E242" s="1">
        <f t="shared" si="15"/>
        <v>39512.08988177159</v>
      </c>
    </row>
    <row r="243" spans="1:5" ht="16.5">
      <c r="A243">
        <v>239</v>
      </c>
      <c r="B243" s="1">
        <f t="shared" si="12"/>
        <v>8859.89039613549</v>
      </c>
      <c r="C243" s="1">
        <f t="shared" si="13"/>
        <v>30652.199485636105</v>
      </c>
      <c r="D243" s="1">
        <f t="shared" si="14"/>
        <v>39512.08988177159</v>
      </c>
      <c r="E243" s="1">
        <f t="shared" si="15"/>
        <v>39512.08988177159</v>
      </c>
    </row>
    <row r="244" spans="1:5" ht="16.5">
      <c r="A244">
        <v>240</v>
      </c>
      <c r="B244" s="1">
        <f t="shared" si="12"/>
        <v>8796.031647207083</v>
      </c>
      <c r="C244" s="1">
        <f t="shared" si="13"/>
        <v>30716.05823456451</v>
      </c>
      <c r="D244" s="1">
        <f t="shared" si="14"/>
        <v>39512.08988177159</v>
      </c>
      <c r="E244" s="1">
        <f t="shared" si="15"/>
        <v>39512.08988177159</v>
      </c>
    </row>
    <row r="245" spans="1:5" ht="16.5">
      <c r="A245">
        <v>241</v>
      </c>
      <c r="B245" s="1">
        <f t="shared" si="12"/>
        <v>8732.039859218403</v>
      </c>
      <c r="C245" s="1">
        <f t="shared" si="13"/>
        <v>30780.05002255319</v>
      </c>
      <c r="D245" s="1">
        <f t="shared" si="14"/>
        <v>39512.08988177159</v>
      </c>
      <c r="E245" s="1">
        <f t="shared" si="15"/>
        <v>39512.08988177159</v>
      </c>
    </row>
    <row r="246" spans="1:5" ht="16.5">
      <c r="A246">
        <v>242</v>
      </c>
      <c r="B246" s="1">
        <f t="shared" si="12"/>
        <v>8667.914755004742</v>
      </c>
      <c r="C246" s="1">
        <f t="shared" si="13"/>
        <v>30844.17512676685</v>
      </c>
      <c r="D246" s="1">
        <f t="shared" si="14"/>
        <v>39512.08988177159</v>
      </c>
      <c r="E246" s="1">
        <f t="shared" si="15"/>
        <v>39512.08988177159</v>
      </c>
    </row>
    <row r="247" spans="1:5" ht="16.5">
      <c r="A247">
        <v>243</v>
      </c>
      <c r="B247" s="1">
        <f t="shared" si="12"/>
        <v>8603.65605682397</v>
      </c>
      <c r="C247" s="1">
        <f t="shared" si="13"/>
        <v>30908.433824947624</v>
      </c>
      <c r="D247" s="1">
        <f t="shared" si="14"/>
        <v>39512.08988177159</v>
      </c>
      <c r="E247" s="1">
        <f t="shared" si="15"/>
        <v>39512.08988177159</v>
      </c>
    </row>
    <row r="248" spans="1:5" ht="16.5">
      <c r="A248">
        <v>244</v>
      </c>
      <c r="B248" s="1">
        <f t="shared" si="12"/>
        <v>8539.263486355334</v>
      </c>
      <c r="C248" s="1">
        <f t="shared" si="13"/>
        <v>30972.82639541626</v>
      </c>
      <c r="D248" s="1">
        <f t="shared" si="14"/>
        <v>39512.08988177159</v>
      </c>
      <c r="E248" s="1">
        <f t="shared" si="15"/>
        <v>39512.08988177159</v>
      </c>
    </row>
    <row r="249" spans="1:5" ht="16.5">
      <c r="A249">
        <v>245</v>
      </c>
      <c r="B249" s="1">
        <f t="shared" si="12"/>
        <v>8474.736764698211</v>
      </c>
      <c r="C249" s="1">
        <f t="shared" si="13"/>
        <v>31037.353117073384</v>
      </c>
      <c r="D249" s="1">
        <f t="shared" si="14"/>
        <v>39512.08988177159</v>
      </c>
      <c r="E249" s="1">
        <f t="shared" si="15"/>
        <v>39512.08988177159</v>
      </c>
    </row>
    <row r="250" spans="1:5" ht="16.5">
      <c r="A250">
        <v>246</v>
      </c>
      <c r="B250" s="1">
        <f t="shared" si="12"/>
        <v>8410.075612370965</v>
      </c>
      <c r="C250" s="1">
        <f t="shared" si="13"/>
        <v>31102.014269400628</v>
      </c>
      <c r="D250" s="1">
        <f t="shared" si="14"/>
        <v>39512.08988177159</v>
      </c>
      <c r="E250" s="1">
        <f t="shared" si="15"/>
        <v>39512.08988177159</v>
      </c>
    </row>
    <row r="251" spans="1:5" ht="16.5">
      <c r="A251">
        <v>247</v>
      </c>
      <c r="B251" s="1">
        <f t="shared" si="12"/>
        <v>8345.27974930971</v>
      </c>
      <c r="C251" s="1">
        <f t="shared" si="13"/>
        <v>31166.810132461884</v>
      </c>
      <c r="D251" s="1">
        <f t="shared" si="14"/>
        <v>39512.08988177159</v>
      </c>
      <c r="E251" s="1">
        <f t="shared" si="15"/>
        <v>39512.08988177159</v>
      </c>
    </row>
    <row r="252" spans="1:5" ht="16.5">
      <c r="A252">
        <v>248</v>
      </c>
      <c r="B252" s="1">
        <f t="shared" si="12"/>
        <v>8280.34889486708</v>
      </c>
      <c r="C252" s="1">
        <f t="shared" si="13"/>
        <v>31231.740986904515</v>
      </c>
      <c r="D252" s="1">
        <f t="shared" si="14"/>
        <v>39512.08988177159</v>
      </c>
      <c r="E252" s="1">
        <f t="shared" si="15"/>
        <v>39512.08988177159</v>
      </c>
    </row>
    <row r="253" spans="1:5" ht="16.5">
      <c r="A253">
        <v>249</v>
      </c>
      <c r="B253" s="1">
        <f t="shared" si="12"/>
        <v>8215.282767811022</v>
      </c>
      <c r="C253" s="1">
        <f t="shared" si="13"/>
        <v>31296.80711396057</v>
      </c>
      <c r="D253" s="1">
        <f t="shared" si="14"/>
        <v>39512.08988177159</v>
      </c>
      <c r="E253" s="1">
        <f t="shared" si="15"/>
        <v>39512.08988177159</v>
      </c>
    </row>
    <row r="254" spans="1:5" ht="16.5">
      <c r="A254">
        <v>250</v>
      </c>
      <c r="B254" s="1">
        <f t="shared" si="12"/>
        <v>8150.081086323608</v>
      </c>
      <c r="C254" s="1">
        <f t="shared" si="13"/>
        <v>31362.008795447986</v>
      </c>
      <c r="D254" s="1">
        <f t="shared" si="14"/>
        <v>39512.08988177159</v>
      </c>
      <c r="E254" s="1">
        <f t="shared" si="15"/>
        <v>39512.08988177159</v>
      </c>
    </row>
    <row r="255" spans="1:5" ht="16.5">
      <c r="A255">
        <v>251</v>
      </c>
      <c r="B255" s="1">
        <f t="shared" si="12"/>
        <v>8084.743567999755</v>
      </c>
      <c r="C255" s="1">
        <f t="shared" si="13"/>
        <v>31427.34631377184</v>
      </c>
      <c r="D255" s="1">
        <f t="shared" si="14"/>
        <v>39512.08988177159</v>
      </c>
      <c r="E255" s="1">
        <f t="shared" si="15"/>
        <v>39512.08988177159</v>
      </c>
    </row>
    <row r="256" spans="1:5" ht="16.5">
      <c r="A256">
        <v>252</v>
      </c>
      <c r="B256" s="1">
        <f t="shared" si="12"/>
        <v>8019.269929846047</v>
      </c>
      <c r="C256" s="1">
        <f t="shared" si="13"/>
        <v>31492.819951925547</v>
      </c>
      <c r="D256" s="1">
        <f t="shared" si="14"/>
        <v>39512.08988177159</v>
      </c>
      <c r="E256" s="1">
        <f t="shared" si="15"/>
        <v>39512.08988177159</v>
      </c>
    </row>
    <row r="257" spans="1:5" ht="16.5">
      <c r="A257">
        <v>253</v>
      </c>
      <c r="B257" s="1">
        <f t="shared" si="12"/>
        <v>7953.659888279535</v>
      </c>
      <c r="C257" s="1">
        <f t="shared" si="13"/>
        <v>31558.429993492056</v>
      </c>
      <c r="D257" s="1">
        <f t="shared" si="14"/>
        <v>39512.08988177159</v>
      </c>
      <c r="E257" s="1">
        <f t="shared" si="15"/>
        <v>39512.08988177159</v>
      </c>
    </row>
    <row r="258" spans="1:5" ht="16.5">
      <c r="A258">
        <v>254</v>
      </c>
      <c r="B258" s="1">
        <f t="shared" si="12"/>
        <v>7887.9131591264195</v>
      </c>
      <c r="C258" s="1">
        <f t="shared" si="13"/>
        <v>31624.176722645174</v>
      </c>
      <c r="D258" s="1">
        <f t="shared" si="14"/>
        <v>39512.08988177159</v>
      </c>
      <c r="E258" s="1">
        <f t="shared" si="15"/>
        <v>39512.08988177159</v>
      </c>
    </row>
    <row r="259" spans="1:5" ht="16.5">
      <c r="A259">
        <v>255</v>
      </c>
      <c r="B259" s="1">
        <f t="shared" si="12"/>
        <v>7822.0294576209035</v>
      </c>
      <c r="C259" s="1">
        <f t="shared" si="13"/>
        <v>31690.060424150688</v>
      </c>
      <c r="D259" s="1">
        <f t="shared" si="14"/>
        <v>39512.08988177159</v>
      </c>
      <c r="E259" s="1">
        <f t="shared" si="15"/>
        <v>39512.08988177159</v>
      </c>
    </row>
    <row r="260" spans="1:5" ht="16.5">
      <c r="A260">
        <v>256</v>
      </c>
      <c r="B260" s="1">
        <f t="shared" si="12"/>
        <v>7756.008498403923</v>
      </c>
      <c r="C260" s="1">
        <f t="shared" si="13"/>
        <v>31756.08138336767</v>
      </c>
      <c r="D260" s="1">
        <f t="shared" si="14"/>
        <v>39512.08988177159</v>
      </c>
      <c r="E260" s="1">
        <f t="shared" si="15"/>
        <v>39512.08988177159</v>
      </c>
    </row>
    <row r="261" spans="1:5" ht="16.5">
      <c r="A261">
        <v>257</v>
      </c>
      <c r="B261" s="1">
        <f t="shared" si="12"/>
        <v>7689.849995521906</v>
      </c>
      <c r="C261" s="1">
        <f t="shared" si="13"/>
        <v>31822.23988624969</v>
      </c>
      <c r="D261" s="1">
        <f t="shared" si="14"/>
        <v>39512.08988177159</v>
      </c>
      <c r="E261" s="1">
        <f t="shared" si="15"/>
        <v>39512.08988177159</v>
      </c>
    </row>
    <row r="262" spans="1:5" ht="16.5">
      <c r="A262">
        <v>258</v>
      </c>
      <c r="B262" s="1">
        <f aca="true" t="shared" si="16" ref="B262:B325">IPMT(2.5%/12,A262,360,-10000000)</f>
        <v>7623.553662425555</v>
      </c>
      <c r="C262" s="1">
        <f aca="true" t="shared" si="17" ref="C262:C325">PPMT(2.5%/12,A262,360,-10000000)</f>
        <v>31888.53621934604</v>
      </c>
      <c r="D262" s="1">
        <f aca="true" t="shared" si="18" ref="D262:D325">C262+B262</f>
        <v>39512.08988177159</v>
      </c>
      <c r="E262" s="1">
        <f aca="true" t="shared" si="19" ref="E262:E325">PMT(2.5%/12,360,-10000000)</f>
        <v>39512.08988177159</v>
      </c>
    </row>
    <row r="263" spans="1:5" ht="16.5">
      <c r="A263">
        <v>259</v>
      </c>
      <c r="B263" s="1">
        <f t="shared" si="16"/>
        <v>7557.119211968574</v>
      </c>
      <c r="C263" s="1">
        <f t="shared" si="17"/>
        <v>31954.97066980302</v>
      </c>
      <c r="D263" s="1">
        <f t="shared" si="18"/>
        <v>39512.08988177159</v>
      </c>
      <c r="E263" s="1">
        <f t="shared" si="19"/>
        <v>39512.08988177159</v>
      </c>
    </row>
    <row r="264" spans="1:5" ht="16.5">
      <c r="A264">
        <v>260</v>
      </c>
      <c r="B264" s="1">
        <f t="shared" si="16"/>
        <v>7490.546356406478</v>
      </c>
      <c r="C264" s="1">
        <f t="shared" si="17"/>
        <v>32021.543525365116</v>
      </c>
      <c r="D264" s="1">
        <f t="shared" si="18"/>
        <v>39512.08988177159</v>
      </c>
      <c r="E264" s="1">
        <f t="shared" si="19"/>
        <v>39512.08988177159</v>
      </c>
    </row>
    <row r="265" spans="1:5" ht="16.5">
      <c r="A265">
        <v>261</v>
      </c>
      <c r="B265" s="1">
        <f t="shared" si="16"/>
        <v>7423.834807395298</v>
      </c>
      <c r="C265" s="1">
        <f t="shared" si="17"/>
        <v>32088.255074376295</v>
      </c>
      <c r="D265" s="1">
        <f t="shared" si="18"/>
        <v>39512.08988177159</v>
      </c>
      <c r="E265" s="1">
        <f t="shared" si="19"/>
        <v>39512.08988177159</v>
      </c>
    </row>
    <row r="266" spans="1:5" ht="16.5">
      <c r="A266">
        <v>262</v>
      </c>
      <c r="B266" s="1">
        <f t="shared" si="16"/>
        <v>7356.984275990344</v>
      </c>
      <c r="C266" s="1">
        <f t="shared" si="17"/>
        <v>32155.10560578125</v>
      </c>
      <c r="D266" s="1">
        <f t="shared" si="18"/>
        <v>39512.08988177159</v>
      </c>
      <c r="E266" s="1">
        <f t="shared" si="19"/>
        <v>39512.08988177159</v>
      </c>
    </row>
    <row r="267" spans="1:5" ht="16.5">
      <c r="A267">
        <v>263</v>
      </c>
      <c r="B267" s="1">
        <f t="shared" si="16"/>
        <v>7289.994472644967</v>
      </c>
      <c r="C267" s="1">
        <f t="shared" si="17"/>
        <v>32222.095409126625</v>
      </c>
      <c r="D267" s="1">
        <f t="shared" si="18"/>
        <v>39512.08988177159</v>
      </c>
      <c r="E267" s="1">
        <f t="shared" si="19"/>
        <v>39512.08988177159</v>
      </c>
    </row>
    <row r="268" spans="1:5" ht="16.5">
      <c r="A268">
        <v>264</v>
      </c>
      <c r="B268" s="1">
        <f t="shared" si="16"/>
        <v>7222.865107209282</v>
      </c>
      <c r="C268" s="1">
        <f t="shared" si="17"/>
        <v>32289.22477456231</v>
      </c>
      <c r="D268" s="1">
        <f t="shared" si="18"/>
        <v>39512.08988177159</v>
      </c>
      <c r="E268" s="1">
        <f t="shared" si="19"/>
        <v>39512.08988177159</v>
      </c>
    </row>
    <row r="269" spans="1:5" ht="16.5">
      <c r="A269">
        <v>265</v>
      </c>
      <c r="B269" s="1">
        <f t="shared" si="16"/>
        <v>7155.595888928937</v>
      </c>
      <c r="C269" s="1">
        <f t="shared" si="17"/>
        <v>32356.493992842657</v>
      </c>
      <c r="D269" s="1">
        <f t="shared" si="18"/>
        <v>39512.08988177159</v>
      </c>
      <c r="E269" s="1">
        <f t="shared" si="19"/>
        <v>39512.08988177159</v>
      </c>
    </row>
    <row r="270" spans="1:5" ht="16.5">
      <c r="A270">
        <v>266</v>
      </c>
      <c r="B270" s="1">
        <f t="shared" si="16"/>
        <v>7088.186526443844</v>
      </c>
      <c r="C270" s="1">
        <f t="shared" si="17"/>
        <v>32423.903355327748</v>
      </c>
      <c r="D270" s="1">
        <f t="shared" si="18"/>
        <v>39512.08988177159</v>
      </c>
      <c r="E270" s="1">
        <f t="shared" si="19"/>
        <v>39512.08988177159</v>
      </c>
    </row>
    <row r="271" spans="1:5" ht="16.5">
      <c r="A271">
        <v>267</v>
      </c>
      <c r="B271" s="1">
        <f t="shared" si="16"/>
        <v>7020.636727786906</v>
      </c>
      <c r="C271" s="1">
        <f t="shared" si="17"/>
        <v>32491.453153984687</v>
      </c>
      <c r="D271" s="1">
        <f t="shared" si="18"/>
        <v>39512.08988177159</v>
      </c>
      <c r="E271" s="1">
        <f t="shared" si="19"/>
        <v>39512.08988177159</v>
      </c>
    </row>
    <row r="272" spans="1:5" ht="16.5">
      <c r="A272">
        <v>268</v>
      </c>
      <c r="B272" s="1">
        <f t="shared" si="16"/>
        <v>6952.946200382764</v>
      </c>
      <c r="C272" s="1">
        <f t="shared" si="17"/>
        <v>32559.14368138883</v>
      </c>
      <c r="D272" s="1">
        <f t="shared" si="18"/>
        <v>39512.08988177159</v>
      </c>
      <c r="E272" s="1">
        <f t="shared" si="19"/>
        <v>39512.08988177159</v>
      </c>
    </row>
    <row r="273" spans="1:5" ht="16.5">
      <c r="A273">
        <v>269</v>
      </c>
      <c r="B273" s="1">
        <f t="shared" si="16"/>
        <v>6885.114651046538</v>
      </c>
      <c r="C273" s="1">
        <f t="shared" si="17"/>
        <v>32626.975230725056</v>
      </c>
      <c r="D273" s="1">
        <f t="shared" si="18"/>
        <v>39512.08988177159</v>
      </c>
      <c r="E273" s="1">
        <f t="shared" si="19"/>
        <v>39512.08988177159</v>
      </c>
    </row>
    <row r="274" spans="1:5" ht="16.5">
      <c r="A274">
        <v>270</v>
      </c>
      <c r="B274" s="1">
        <f t="shared" si="16"/>
        <v>6817.141785982522</v>
      </c>
      <c r="C274" s="1">
        <f t="shared" si="17"/>
        <v>32694.94809578907</v>
      </c>
      <c r="D274" s="1">
        <f t="shared" si="18"/>
        <v>39512.08988177159</v>
      </c>
      <c r="E274" s="1">
        <f t="shared" si="19"/>
        <v>39512.08988177159</v>
      </c>
    </row>
    <row r="275" spans="1:5" ht="16.5">
      <c r="A275">
        <v>271</v>
      </c>
      <c r="B275" s="1">
        <f t="shared" si="16"/>
        <v>6749.02731078295</v>
      </c>
      <c r="C275" s="1">
        <f t="shared" si="17"/>
        <v>32763.062570988644</v>
      </c>
      <c r="D275" s="1">
        <f t="shared" si="18"/>
        <v>39512.08988177159</v>
      </c>
      <c r="E275" s="1">
        <f t="shared" si="19"/>
        <v>39512.08988177159</v>
      </c>
    </row>
    <row r="276" spans="1:5" ht="16.5">
      <c r="A276">
        <v>272</v>
      </c>
      <c r="B276" s="1">
        <f t="shared" si="16"/>
        <v>6680.770930426731</v>
      </c>
      <c r="C276" s="1">
        <f t="shared" si="17"/>
        <v>32831.31895134486</v>
      </c>
      <c r="D276" s="1">
        <f t="shared" si="18"/>
        <v>39512.08988177159</v>
      </c>
      <c r="E276" s="1">
        <f t="shared" si="19"/>
        <v>39512.08988177159</v>
      </c>
    </row>
    <row r="277" spans="1:5" ht="16.5">
      <c r="A277">
        <v>273</v>
      </c>
      <c r="B277" s="1">
        <f t="shared" si="16"/>
        <v>6612.372349278093</v>
      </c>
      <c r="C277" s="1">
        <f t="shared" si="17"/>
        <v>32899.7175324935</v>
      </c>
      <c r="D277" s="1">
        <f t="shared" si="18"/>
        <v>39512.08988177159</v>
      </c>
      <c r="E277" s="1">
        <f t="shared" si="19"/>
        <v>39512.08988177159</v>
      </c>
    </row>
    <row r="278" spans="1:5" ht="16.5">
      <c r="A278">
        <v>274</v>
      </c>
      <c r="B278" s="1">
        <f t="shared" si="16"/>
        <v>6543.831271085388</v>
      </c>
      <c r="C278" s="1">
        <f t="shared" si="17"/>
        <v>32968.25861068621</v>
      </c>
      <c r="D278" s="1">
        <f t="shared" si="18"/>
        <v>39512.08988177159</v>
      </c>
      <c r="E278" s="1">
        <f t="shared" si="19"/>
        <v>39512.08988177159</v>
      </c>
    </row>
    <row r="279" spans="1:5" ht="16.5">
      <c r="A279">
        <v>275</v>
      </c>
      <c r="B279" s="1">
        <f t="shared" si="16"/>
        <v>6475.147398979783</v>
      </c>
      <c r="C279" s="1">
        <f t="shared" si="17"/>
        <v>33036.94248279181</v>
      </c>
      <c r="D279" s="1">
        <f t="shared" si="18"/>
        <v>39512.08988177159</v>
      </c>
      <c r="E279" s="1">
        <f t="shared" si="19"/>
        <v>39512.08988177159</v>
      </c>
    </row>
    <row r="280" spans="1:5" ht="16.5">
      <c r="A280">
        <v>276</v>
      </c>
      <c r="B280" s="1">
        <f t="shared" si="16"/>
        <v>6406.320435473975</v>
      </c>
      <c r="C280" s="1">
        <f t="shared" si="17"/>
        <v>33105.76944629762</v>
      </c>
      <c r="D280" s="1">
        <f t="shared" si="18"/>
        <v>39512.08988177159</v>
      </c>
      <c r="E280" s="1">
        <f t="shared" si="19"/>
        <v>39512.08988177159</v>
      </c>
    </row>
    <row r="281" spans="1:5" ht="16.5">
      <c r="A281">
        <v>277</v>
      </c>
      <c r="B281" s="1">
        <f t="shared" si="16"/>
        <v>6337.350082460841</v>
      </c>
      <c r="C281" s="1">
        <f t="shared" si="17"/>
        <v>33174.73979931075</v>
      </c>
      <c r="D281" s="1">
        <f t="shared" si="18"/>
        <v>39512.08988177159</v>
      </c>
      <c r="E281" s="1">
        <f t="shared" si="19"/>
        <v>39512.08988177159</v>
      </c>
    </row>
    <row r="282" spans="1:5" ht="16.5">
      <c r="A282">
        <v>278</v>
      </c>
      <c r="B282" s="1">
        <f t="shared" si="16"/>
        <v>6268.236041212276</v>
      </c>
      <c r="C282" s="1">
        <f t="shared" si="17"/>
        <v>33243.85384055931</v>
      </c>
      <c r="D282" s="1">
        <f t="shared" si="18"/>
        <v>39512.08988177159</v>
      </c>
      <c r="E282" s="1">
        <f t="shared" si="19"/>
        <v>39512.08988177159</v>
      </c>
    </row>
    <row r="283" spans="1:5" ht="16.5">
      <c r="A283">
        <v>279</v>
      </c>
      <c r="B283" s="1">
        <f t="shared" si="16"/>
        <v>6198.978012377773</v>
      </c>
      <c r="C283" s="1">
        <f t="shared" si="17"/>
        <v>33313.11186939382</v>
      </c>
      <c r="D283" s="1">
        <f t="shared" si="18"/>
        <v>39512.08988177159</v>
      </c>
      <c r="E283" s="1">
        <f t="shared" si="19"/>
        <v>39512.08988177159</v>
      </c>
    </row>
    <row r="284" spans="1:5" ht="16.5">
      <c r="A284">
        <v>280</v>
      </c>
      <c r="B284" s="1">
        <f t="shared" si="16"/>
        <v>6129.575695983204</v>
      </c>
      <c r="C284" s="1">
        <f t="shared" si="17"/>
        <v>33382.51418578839</v>
      </c>
      <c r="D284" s="1">
        <f t="shared" si="18"/>
        <v>39512.08988177159</v>
      </c>
      <c r="E284" s="1">
        <f t="shared" si="19"/>
        <v>39512.08988177159</v>
      </c>
    </row>
    <row r="285" spans="1:5" ht="16.5">
      <c r="A285">
        <v>281</v>
      </c>
      <c r="B285" s="1">
        <f t="shared" si="16"/>
        <v>6060.028791429467</v>
      </c>
      <c r="C285" s="1">
        <f t="shared" si="17"/>
        <v>33452.061090342126</v>
      </c>
      <c r="D285" s="1">
        <f t="shared" si="18"/>
        <v>39512.08988177159</v>
      </c>
      <c r="E285" s="1">
        <f t="shared" si="19"/>
        <v>39512.08988177159</v>
      </c>
    </row>
    <row r="286" spans="1:5" ht="16.5">
      <c r="A286">
        <v>282</v>
      </c>
      <c r="B286" s="1">
        <f t="shared" si="16"/>
        <v>5990.336997491257</v>
      </c>
      <c r="C286" s="1">
        <f t="shared" si="17"/>
        <v>33521.75288428034</v>
      </c>
      <c r="D286" s="1">
        <f t="shared" si="18"/>
        <v>39512.08988177159</v>
      </c>
      <c r="E286" s="1">
        <f t="shared" si="19"/>
        <v>39512.08988177159</v>
      </c>
    </row>
    <row r="287" spans="1:5" ht="16.5">
      <c r="A287">
        <v>283</v>
      </c>
      <c r="B287" s="1">
        <f t="shared" si="16"/>
        <v>5920.500012315666</v>
      </c>
      <c r="C287" s="1">
        <f t="shared" si="17"/>
        <v>33591.58986945593</v>
      </c>
      <c r="D287" s="1">
        <f t="shared" si="18"/>
        <v>39512.08988177159</v>
      </c>
      <c r="E287" s="1">
        <f t="shared" si="19"/>
        <v>39512.08988177159</v>
      </c>
    </row>
    <row r="288" spans="1:5" ht="16.5">
      <c r="A288">
        <v>284</v>
      </c>
      <c r="B288" s="1">
        <f t="shared" si="16"/>
        <v>5850.51753342095</v>
      </c>
      <c r="C288" s="1">
        <f t="shared" si="17"/>
        <v>33661.572348350644</v>
      </c>
      <c r="D288" s="1">
        <f t="shared" si="18"/>
        <v>39512.08988177159</v>
      </c>
      <c r="E288" s="1">
        <f t="shared" si="19"/>
        <v>39512.08988177159</v>
      </c>
    </row>
    <row r="289" spans="1:5" ht="16.5">
      <c r="A289">
        <v>285</v>
      </c>
      <c r="B289" s="1">
        <f t="shared" si="16"/>
        <v>5780.389257695223</v>
      </c>
      <c r="C289" s="1">
        <f t="shared" si="17"/>
        <v>33731.70062407637</v>
      </c>
      <c r="D289" s="1">
        <f t="shared" si="18"/>
        <v>39512.08988177159</v>
      </c>
      <c r="E289" s="1">
        <f t="shared" si="19"/>
        <v>39512.08988177159</v>
      </c>
    </row>
    <row r="290" spans="1:5" ht="16.5">
      <c r="A290">
        <v>286</v>
      </c>
      <c r="B290" s="1">
        <f t="shared" si="16"/>
        <v>5710.114881395052</v>
      </c>
      <c r="C290" s="1">
        <f t="shared" si="17"/>
        <v>33801.975000376544</v>
      </c>
      <c r="D290" s="1">
        <f t="shared" si="18"/>
        <v>39512.08988177159</v>
      </c>
      <c r="E290" s="1">
        <f t="shared" si="19"/>
        <v>39512.08988177159</v>
      </c>
    </row>
    <row r="291" spans="1:5" ht="16.5">
      <c r="A291">
        <v>287</v>
      </c>
      <c r="B291" s="1">
        <f t="shared" si="16"/>
        <v>5639.694100144273</v>
      </c>
      <c r="C291" s="1">
        <f t="shared" si="17"/>
        <v>33872.39578162732</v>
      </c>
      <c r="D291" s="1">
        <f t="shared" si="18"/>
        <v>39512.08988177159</v>
      </c>
      <c r="E291" s="1">
        <f t="shared" si="19"/>
        <v>39512.08988177159</v>
      </c>
    </row>
    <row r="292" spans="1:5" ht="16.5">
      <c r="A292">
        <v>288</v>
      </c>
      <c r="B292" s="1">
        <f t="shared" si="16"/>
        <v>5569.126608932546</v>
      </c>
      <c r="C292" s="1">
        <f t="shared" si="17"/>
        <v>33942.96327283905</v>
      </c>
      <c r="D292" s="1">
        <f t="shared" si="18"/>
        <v>39512.08988177159</v>
      </c>
      <c r="E292" s="1">
        <f t="shared" si="19"/>
        <v>39512.08988177159</v>
      </c>
    </row>
    <row r="293" spans="1:5" ht="16.5">
      <c r="A293">
        <v>289</v>
      </c>
      <c r="B293" s="1">
        <f t="shared" si="16"/>
        <v>5498.412102114125</v>
      </c>
      <c r="C293" s="1">
        <f t="shared" si="17"/>
        <v>34013.67777965747</v>
      </c>
      <c r="D293" s="1">
        <f t="shared" si="18"/>
        <v>39512.08988177159</v>
      </c>
      <c r="E293" s="1">
        <f t="shared" si="19"/>
        <v>39512.08988177159</v>
      </c>
    </row>
    <row r="294" spans="1:5" ht="16.5">
      <c r="A294">
        <v>290</v>
      </c>
      <c r="B294" s="1">
        <f t="shared" si="16"/>
        <v>5427.550273406506</v>
      </c>
      <c r="C294" s="1">
        <f t="shared" si="17"/>
        <v>34084.539608365085</v>
      </c>
      <c r="D294" s="1">
        <f t="shared" si="18"/>
        <v>39512.08988177159</v>
      </c>
      <c r="E294" s="1">
        <f t="shared" si="19"/>
        <v>39512.08988177159</v>
      </c>
    </row>
    <row r="295" spans="1:5" ht="16.5">
      <c r="A295">
        <v>291</v>
      </c>
      <c r="B295" s="1">
        <f t="shared" si="16"/>
        <v>5356.5408158890705</v>
      </c>
      <c r="C295" s="1">
        <f t="shared" si="17"/>
        <v>34155.54906588252</v>
      </c>
      <c r="D295" s="1">
        <f t="shared" si="18"/>
        <v>39512.08988177159</v>
      </c>
      <c r="E295" s="1">
        <f t="shared" si="19"/>
        <v>39512.08988177159</v>
      </c>
    </row>
    <row r="296" spans="1:5" ht="16.5">
      <c r="A296">
        <v>292</v>
      </c>
      <c r="B296" s="1">
        <f t="shared" si="16"/>
        <v>5285.38342200182</v>
      </c>
      <c r="C296" s="1">
        <f t="shared" si="17"/>
        <v>34226.706459769775</v>
      </c>
      <c r="D296" s="1">
        <f t="shared" si="18"/>
        <v>39512.08988177159</v>
      </c>
      <c r="E296" s="1">
        <f t="shared" si="19"/>
        <v>39512.08988177159</v>
      </c>
    </row>
    <row r="297" spans="1:5" ht="16.5">
      <c r="A297">
        <v>293</v>
      </c>
      <c r="B297" s="1">
        <f t="shared" si="16"/>
        <v>5214.07778354395</v>
      </c>
      <c r="C297" s="1">
        <f t="shared" si="17"/>
        <v>34298.01209822764</v>
      </c>
      <c r="D297" s="1">
        <f t="shared" si="18"/>
        <v>39512.08988177159</v>
      </c>
      <c r="E297" s="1">
        <f t="shared" si="19"/>
        <v>39512.08988177159</v>
      </c>
    </row>
    <row r="298" spans="1:5" ht="16.5">
      <c r="A298">
        <v>294</v>
      </c>
      <c r="B298" s="1">
        <f t="shared" si="16"/>
        <v>5142.623591672636</v>
      </c>
      <c r="C298" s="1">
        <f t="shared" si="17"/>
        <v>34369.46629009896</v>
      </c>
      <c r="D298" s="1">
        <f t="shared" si="18"/>
        <v>39512.08988177159</v>
      </c>
      <c r="E298" s="1">
        <f t="shared" si="19"/>
        <v>39512.08988177159</v>
      </c>
    </row>
    <row r="299" spans="1:5" ht="16.5">
      <c r="A299">
        <v>295</v>
      </c>
      <c r="B299" s="1">
        <f t="shared" si="16"/>
        <v>5071.020536901596</v>
      </c>
      <c r="C299" s="1">
        <f t="shared" si="17"/>
        <v>34441.06934487</v>
      </c>
      <c r="D299" s="1">
        <f t="shared" si="18"/>
        <v>39512.08988177159</v>
      </c>
      <c r="E299" s="1">
        <f t="shared" si="19"/>
        <v>39512.08988177159</v>
      </c>
    </row>
    <row r="300" spans="1:5" ht="16.5">
      <c r="A300">
        <v>296</v>
      </c>
      <c r="B300" s="1">
        <f t="shared" si="16"/>
        <v>4999.268309099782</v>
      </c>
      <c r="C300" s="1">
        <f t="shared" si="17"/>
        <v>34512.82157267181</v>
      </c>
      <c r="D300" s="1">
        <f t="shared" si="18"/>
        <v>39512.08988177159</v>
      </c>
      <c r="E300" s="1">
        <f t="shared" si="19"/>
        <v>39512.08988177159</v>
      </c>
    </row>
    <row r="301" spans="1:5" ht="16.5">
      <c r="A301">
        <v>297</v>
      </c>
      <c r="B301" s="1">
        <f t="shared" si="16"/>
        <v>4927.366597490036</v>
      </c>
      <c r="C301" s="1">
        <f t="shared" si="17"/>
        <v>34584.72328428156</v>
      </c>
      <c r="D301" s="1">
        <f t="shared" si="18"/>
        <v>39512.08988177159</v>
      </c>
      <c r="E301" s="1">
        <f t="shared" si="19"/>
        <v>39512.08988177159</v>
      </c>
    </row>
    <row r="302" spans="1:5" ht="16.5">
      <c r="A302">
        <v>298</v>
      </c>
      <c r="B302" s="1">
        <f t="shared" si="16"/>
        <v>4855.3150906477895</v>
      </c>
      <c r="C302" s="1">
        <f t="shared" si="17"/>
        <v>34656.774791123804</v>
      </c>
      <c r="D302" s="1">
        <f t="shared" si="18"/>
        <v>39512.08988177159</v>
      </c>
      <c r="E302" s="1">
        <f t="shared" si="19"/>
        <v>39512.08988177159</v>
      </c>
    </row>
    <row r="303" spans="1:5" ht="16.5">
      <c r="A303">
        <v>299</v>
      </c>
      <c r="B303" s="1">
        <f t="shared" si="16"/>
        <v>4783.113476499605</v>
      </c>
      <c r="C303" s="1">
        <f t="shared" si="17"/>
        <v>34728.97640527199</v>
      </c>
      <c r="D303" s="1">
        <f t="shared" si="18"/>
        <v>39512.08988177159</v>
      </c>
      <c r="E303" s="1">
        <f t="shared" si="19"/>
        <v>39512.08988177159</v>
      </c>
    </row>
    <row r="304" spans="1:5" ht="16.5">
      <c r="A304">
        <v>300</v>
      </c>
      <c r="B304" s="1">
        <f t="shared" si="16"/>
        <v>4710.76144232195</v>
      </c>
      <c r="C304" s="1">
        <f t="shared" si="17"/>
        <v>34801.328439449644</v>
      </c>
      <c r="D304" s="1">
        <f t="shared" si="18"/>
        <v>39512.08988177159</v>
      </c>
      <c r="E304" s="1">
        <f t="shared" si="19"/>
        <v>39512.08988177159</v>
      </c>
    </row>
    <row r="305" spans="1:5" ht="16.5">
      <c r="A305">
        <v>301</v>
      </c>
      <c r="B305" s="1">
        <f t="shared" si="16"/>
        <v>4638.258674739759</v>
      </c>
      <c r="C305" s="1">
        <f t="shared" si="17"/>
        <v>34873.831207031835</v>
      </c>
      <c r="D305" s="1">
        <f t="shared" si="18"/>
        <v>39512.08988177159</v>
      </c>
      <c r="E305" s="1">
        <f t="shared" si="19"/>
        <v>39512.08988177159</v>
      </c>
    </row>
    <row r="306" spans="1:5" ht="16.5">
      <c r="A306">
        <v>302</v>
      </c>
      <c r="B306" s="1">
        <f t="shared" si="16"/>
        <v>4565.604859725103</v>
      </c>
      <c r="C306" s="1">
        <f t="shared" si="17"/>
        <v>34946.48502204649</v>
      </c>
      <c r="D306" s="1">
        <f t="shared" si="18"/>
        <v>39512.08988177159</v>
      </c>
      <c r="E306" s="1">
        <f t="shared" si="19"/>
        <v>39512.08988177159</v>
      </c>
    </row>
    <row r="307" spans="1:5" ht="16.5">
      <c r="A307">
        <v>303</v>
      </c>
      <c r="B307" s="1">
        <f t="shared" si="16"/>
        <v>4492.799682595841</v>
      </c>
      <c r="C307" s="1">
        <f t="shared" si="17"/>
        <v>35019.29019917575</v>
      </c>
      <c r="D307" s="1">
        <f t="shared" si="18"/>
        <v>39512.08988177159</v>
      </c>
      <c r="E307" s="1">
        <f t="shared" si="19"/>
        <v>39512.08988177159</v>
      </c>
    </row>
    <row r="308" spans="1:5" ht="16.5">
      <c r="A308">
        <v>304</v>
      </c>
      <c r="B308" s="1">
        <f t="shared" si="16"/>
        <v>4419.842828014222</v>
      </c>
      <c r="C308" s="1">
        <f t="shared" si="17"/>
        <v>35092.24705375737</v>
      </c>
      <c r="D308" s="1">
        <f t="shared" si="18"/>
        <v>39512.08988177159</v>
      </c>
      <c r="E308" s="1">
        <f t="shared" si="19"/>
        <v>39512.08988177159</v>
      </c>
    </row>
    <row r="309" spans="1:5" ht="16.5">
      <c r="A309">
        <v>305</v>
      </c>
      <c r="B309" s="1">
        <f t="shared" si="16"/>
        <v>4346.733979985549</v>
      </c>
      <c r="C309" s="1">
        <f t="shared" si="17"/>
        <v>35165.355901786046</v>
      </c>
      <c r="D309" s="1">
        <f t="shared" si="18"/>
        <v>39512.08988177159</v>
      </c>
      <c r="E309" s="1">
        <f t="shared" si="19"/>
        <v>39512.08988177159</v>
      </c>
    </row>
    <row r="310" spans="1:5" ht="16.5">
      <c r="A310">
        <v>306</v>
      </c>
      <c r="B310" s="1">
        <f t="shared" si="16"/>
        <v>4273.472821856818</v>
      </c>
      <c r="C310" s="1">
        <f t="shared" si="17"/>
        <v>35238.61705991477</v>
      </c>
      <c r="D310" s="1">
        <f t="shared" si="18"/>
        <v>39512.08988177159</v>
      </c>
      <c r="E310" s="1">
        <f t="shared" si="19"/>
        <v>39512.08988177159</v>
      </c>
    </row>
    <row r="311" spans="1:5" ht="16.5">
      <c r="A311">
        <v>307</v>
      </c>
      <c r="B311" s="1">
        <f t="shared" si="16"/>
        <v>4200.059036315333</v>
      </c>
      <c r="C311" s="1">
        <f t="shared" si="17"/>
        <v>35312.03084545626</v>
      </c>
      <c r="D311" s="1">
        <f t="shared" si="18"/>
        <v>39512.08988177159</v>
      </c>
      <c r="E311" s="1">
        <f t="shared" si="19"/>
        <v>39512.08988177159</v>
      </c>
    </row>
    <row r="312" spans="1:5" ht="16.5">
      <c r="A312">
        <v>308</v>
      </c>
      <c r="B312" s="1">
        <f t="shared" si="16"/>
        <v>4126.492305387301</v>
      </c>
      <c r="C312" s="1">
        <f t="shared" si="17"/>
        <v>35385.597576384294</v>
      </c>
      <c r="D312" s="1">
        <f t="shared" si="18"/>
        <v>39512.08988177159</v>
      </c>
      <c r="E312" s="1">
        <f t="shared" si="19"/>
        <v>39512.08988177159</v>
      </c>
    </row>
    <row r="313" spans="1:5" ht="16.5">
      <c r="A313">
        <v>309</v>
      </c>
      <c r="B313" s="1">
        <f t="shared" si="16"/>
        <v>4052.7723104364936</v>
      </c>
      <c r="C313" s="1">
        <f t="shared" si="17"/>
        <v>35459.3175713351</v>
      </c>
      <c r="D313" s="1">
        <f t="shared" si="18"/>
        <v>39512.08988177159</v>
      </c>
      <c r="E313" s="1">
        <f t="shared" si="19"/>
        <v>39512.08988177159</v>
      </c>
    </row>
    <row r="314" spans="1:5" ht="16.5">
      <c r="A314">
        <v>310</v>
      </c>
      <c r="B314" s="1">
        <f t="shared" si="16"/>
        <v>3978.8987321628647</v>
      </c>
      <c r="C314" s="1">
        <f t="shared" si="17"/>
        <v>35533.19114960873</v>
      </c>
      <c r="D314" s="1">
        <f t="shared" si="18"/>
        <v>39512.08988177159</v>
      </c>
      <c r="E314" s="1">
        <f t="shared" si="19"/>
        <v>39512.08988177159</v>
      </c>
    </row>
    <row r="315" spans="1:5" ht="16.5">
      <c r="A315">
        <v>311</v>
      </c>
      <c r="B315" s="1">
        <f t="shared" si="16"/>
        <v>3904.8712506011825</v>
      </c>
      <c r="C315" s="1">
        <f t="shared" si="17"/>
        <v>35607.21863117041</v>
      </c>
      <c r="D315" s="1">
        <f t="shared" si="18"/>
        <v>39512.08988177159</v>
      </c>
      <c r="E315" s="1">
        <f t="shared" si="19"/>
        <v>39512.08988177159</v>
      </c>
    </row>
    <row r="316" spans="1:5" ht="16.5">
      <c r="A316">
        <v>312</v>
      </c>
      <c r="B316" s="1">
        <f t="shared" si="16"/>
        <v>3830.689545119569</v>
      </c>
      <c r="C316" s="1">
        <f t="shared" si="17"/>
        <v>35681.40033665203</v>
      </c>
      <c r="D316" s="1">
        <f t="shared" si="18"/>
        <v>39512.08988177159</v>
      </c>
      <c r="E316" s="1">
        <f t="shared" si="19"/>
        <v>39512.08988177159</v>
      </c>
    </row>
    <row r="317" spans="1:5" ht="16.5">
      <c r="A317">
        <v>313</v>
      </c>
      <c r="B317" s="1">
        <f t="shared" si="16"/>
        <v>3756.353294418209</v>
      </c>
      <c r="C317" s="1">
        <f t="shared" si="17"/>
        <v>35755.736587353385</v>
      </c>
      <c r="D317" s="1">
        <f t="shared" si="18"/>
        <v>39512.08988177159</v>
      </c>
      <c r="E317" s="1">
        <f t="shared" si="19"/>
        <v>39512.08988177159</v>
      </c>
    </row>
    <row r="318" spans="1:5" ht="16.5">
      <c r="A318">
        <v>314</v>
      </c>
      <c r="B318" s="1">
        <f t="shared" si="16"/>
        <v>3681.862176527882</v>
      </c>
      <c r="C318" s="1">
        <f t="shared" si="17"/>
        <v>35830.22770524371</v>
      </c>
      <c r="D318" s="1">
        <f t="shared" si="18"/>
        <v>39512.08988177159</v>
      </c>
      <c r="E318" s="1">
        <f t="shared" si="19"/>
        <v>39512.08988177159</v>
      </c>
    </row>
    <row r="319" spans="1:5" ht="16.5">
      <c r="A319">
        <v>315</v>
      </c>
      <c r="B319" s="1">
        <f t="shared" si="16"/>
        <v>3607.215868808616</v>
      </c>
      <c r="C319" s="1">
        <f t="shared" si="17"/>
        <v>35904.87401296298</v>
      </c>
      <c r="D319" s="1">
        <f t="shared" si="18"/>
        <v>39512.08988177159</v>
      </c>
      <c r="E319" s="1">
        <f t="shared" si="19"/>
        <v>39512.08988177159</v>
      </c>
    </row>
    <row r="320" spans="1:5" ht="16.5">
      <c r="A320">
        <v>316</v>
      </c>
      <c r="B320" s="1">
        <f t="shared" si="16"/>
        <v>3532.4140479482708</v>
      </c>
      <c r="C320" s="1">
        <f t="shared" si="17"/>
        <v>35979.67583382332</v>
      </c>
      <c r="D320" s="1">
        <f t="shared" si="18"/>
        <v>39512.08988177159</v>
      </c>
      <c r="E320" s="1">
        <f t="shared" si="19"/>
        <v>39512.08988177159</v>
      </c>
    </row>
    <row r="321" spans="1:5" ht="16.5">
      <c r="A321">
        <v>317</v>
      </c>
      <c r="B321" s="1">
        <f t="shared" si="16"/>
        <v>3457.4563899611435</v>
      </c>
      <c r="C321" s="1">
        <f t="shared" si="17"/>
        <v>36054.63349181045</v>
      </c>
      <c r="D321" s="1">
        <f t="shared" si="18"/>
        <v>39512.08988177159</v>
      </c>
      <c r="E321" s="1">
        <f t="shared" si="19"/>
        <v>39512.08988177159</v>
      </c>
    </row>
    <row r="322" spans="1:5" ht="16.5">
      <c r="A322">
        <v>318</v>
      </c>
      <c r="B322" s="1">
        <f t="shared" si="16"/>
        <v>3382.3425701865303</v>
      </c>
      <c r="C322" s="1">
        <f t="shared" si="17"/>
        <v>36129.747311585066</v>
      </c>
      <c r="D322" s="1">
        <f t="shared" si="18"/>
        <v>39512.08988177159</v>
      </c>
      <c r="E322" s="1">
        <f t="shared" si="19"/>
        <v>39512.08988177159</v>
      </c>
    </row>
    <row r="323" spans="1:5" ht="16.5">
      <c r="A323">
        <v>319</v>
      </c>
      <c r="B323" s="1">
        <f t="shared" si="16"/>
        <v>3307.072263287388</v>
      </c>
      <c r="C323" s="1">
        <f t="shared" si="17"/>
        <v>36205.017618484206</v>
      </c>
      <c r="D323" s="1">
        <f t="shared" si="18"/>
        <v>39512.08988177159</v>
      </c>
      <c r="E323" s="1">
        <f t="shared" si="19"/>
        <v>39512.08988177159</v>
      </c>
    </row>
    <row r="324" spans="1:5" ht="16.5">
      <c r="A324">
        <v>320</v>
      </c>
      <c r="B324" s="1">
        <f t="shared" si="16"/>
        <v>3231.64514324887</v>
      </c>
      <c r="C324" s="1">
        <f t="shared" si="17"/>
        <v>36280.444738522725</v>
      </c>
      <c r="D324" s="1">
        <f t="shared" si="18"/>
        <v>39512.08988177159</v>
      </c>
      <c r="E324" s="1">
        <f t="shared" si="19"/>
        <v>39512.08988177159</v>
      </c>
    </row>
    <row r="325" spans="1:5" ht="16.5">
      <c r="A325">
        <v>321</v>
      </c>
      <c r="B325" s="1">
        <f t="shared" si="16"/>
        <v>3156.0608833769493</v>
      </c>
      <c r="C325" s="1">
        <f t="shared" si="17"/>
        <v>36356.02899839464</v>
      </c>
      <c r="D325" s="1">
        <f t="shared" si="18"/>
        <v>39512.08988177159</v>
      </c>
      <c r="E325" s="1">
        <f t="shared" si="19"/>
        <v>39512.08988177159</v>
      </c>
    </row>
    <row r="326" spans="1:5" ht="16.5">
      <c r="A326">
        <v>322</v>
      </c>
      <c r="B326" s="1">
        <f aca="true" t="shared" si="20" ref="B326:B364">IPMT(2.5%/12,A326,360,-10000000)</f>
        <v>3080.3191562969546</v>
      </c>
      <c r="C326" s="1">
        <f aca="true" t="shared" si="21" ref="C326:C364">PPMT(2.5%/12,A326,360,-10000000)</f>
        <v>36431.77072547464</v>
      </c>
      <c r="D326" s="1">
        <f aca="true" t="shared" si="22" ref="D326:D364">C326+B326</f>
        <v>39512.08988177159</v>
      </c>
      <c r="E326" s="1">
        <f aca="true" t="shared" si="23" ref="E326:E364">PMT(2.5%/12,360,-10000000)</f>
        <v>39512.08988177159</v>
      </c>
    </row>
    <row r="327" spans="1:5" ht="16.5">
      <c r="A327">
        <v>323</v>
      </c>
      <c r="B327" s="1">
        <f t="shared" si="20"/>
        <v>3004.41963395221</v>
      </c>
      <c r="C327" s="1">
        <f t="shared" si="21"/>
        <v>36507.670247819384</v>
      </c>
      <c r="D327" s="1">
        <f t="shared" si="22"/>
        <v>39512.08988177159</v>
      </c>
      <c r="E327" s="1">
        <f t="shared" si="23"/>
        <v>39512.08988177159</v>
      </c>
    </row>
    <row r="328" spans="1:5" ht="16.5">
      <c r="A328">
        <v>324</v>
      </c>
      <c r="B328" s="1">
        <f t="shared" si="20"/>
        <v>2928.361987602594</v>
      </c>
      <c r="C328" s="1">
        <f t="shared" si="21"/>
        <v>36583.727894169</v>
      </c>
      <c r="D328" s="1">
        <f t="shared" si="22"/>
        <v>39512.08988177159</v>
      </c>
      <c r="E328" s="1">
        <f t="shared" si="23"/>
        <v>39512.08988177159</v>
      </c>
    </row>
    <row r="329" spans="1:5" ht="16.5">
      <c r="A329">
        <v>325</v>
      </c>
      <c r="B329" s="1">
        <f t="shared" si="20"/>
        <v>2852.1458878230615</v>
      </c>
      <c r="C329" s="1">
        <f t="shared" si="21"/>
        <v>36659.94399394853</v>
      </c>
      <c r="D329" s="1">
        <f t="shared" si="22"/>
        <v>39512.08988177159</v>
      </c>
      <c r="E329" s="1">
        <f t="shared" si="23"/>
        <v>39512.08988177159</v>
      </c>
    </row>
    <row r="330" spans="1:5" ht="16.5">
      <c r="A330">
        <v>326</v>
      </c>
      <c r="B330" s="1">
        <f t="shared" si="20"/>
        <v>2775.7710045023355</v>
      </c>
      <c r="C330" s="1">
        <f t="shared" si="21"/>
        <v>36736.31887726926</v>
      </c>
      <c r="D330" s="1">
        <f t="shared" si="22"/>
        <v>39512.08988177159</v>
      </c>
      <c r="E330" s="1">
        <f t="shared" si="23"/>
        <v>39512.08988177159</v>
      </c>
    </row>
    <row r="331" spans="1:5" ht="16.5">
      <c r="A331">
        <v>327</v>
      </c>
      <c r="B331" s="1">
        <f t="shared" si="20"/>
        <v>2699.2370068413593</v>
      </c>
      <c r="C331" s="1">
        <f t="shared" si="21"/>
        <v>36812.852874930235</v>
      </c>
      <c r="D331" s="1">
        <f t="shared" si="22"/>
        <v>39512.08988177159</v>
      </c>
      <c r="E331" s="1">
        <f t="shared" si="23"/>
        <v>39512.08988177159</v>
      </c>
    </row>
    <row r="332" spans="1:5" ht="16.5">
      <c r="A332">
        <v>328</v>
      </c>
      <c r="B332" s="1">
        <f t="shared" si="20"/>
        <v>2622.543563351904</v>
      </c>
      <c r="C332" s="1">
        <f t="shared" si="21"/>
        <v>36889.54631841969</v>
      </c>
      <c r="D332" s="1">
        <f t="shared" si="22"/>
        <v>39512.08988177159</v>
      </c>
      <c r="E332" s="1">
        <f t="shared" si="23"/>
        <v>39512.08988177159</v>
      </c>
    </row>
    <row r="333" spans="1:5" ht="16.5">
      <c r="A333">
        <v>329</v>
      </c>
      <c r="B333" s="1">
        <f t="shared" si="20"/>
        <v>2545.6903418551897</v>
      </c>
      <c r="C333" s="1">
        <f t="shared" si="21"/>
        <v>36966.399539916405</v>
      </c>
      <c r="D333" s="1">
        <f t="shared" si="22"/>
        <v>39512.08988177159</v>
      </c>
      <c r="E333" s="1">
        <f t="shared" si="23"/>
        <v>39512.08988177159</v>
      </c>
    </row>
    <row r="334" spans="1:5" ht="16.5">
      <c r="A334">
        <v>330</v>
      </c>
      <c r="B334" s="1">
        <f t="shared" si="20"/>
        <v>2468.677009480361</v>
      </c>
      <c r="C334" s="1">
        <f t="shared" si="21"/>
        <v>37043.412872291236</v>
      </c>
      <c r="D334" s="1">
        <f t="shared" si="22"/>
        <v>39512.08988177159</v>
      </c>
      <c r="E334" s="1">
        <f t="shared" si="23"/>
        <v>39512.08988177159</v>
      </c>
    </row>
    <row r="335" spans="1:5" ht="16.5">
      <c r="A335">
        <v>331</v>
      </c>
      <c r="B335" s="1">
        <f t="shared" si="20"/>
        <v>2391.503232663086</v>
      </c>
      <c r="C335" s="1">
        <f t="shared" si="21"/>
        <v>37120.58664910851</v>
      </c>
      <c r="D335" s="1">
        <f t="shared" si="22"/>
        <v>39512.08988177159</v>
      </c>
      <c r="E335" s="1">
        <f t="shared" si="23"/>
        <v>39512.08988177159</v>
      </c>
    </row>
    <row r="336" spans="1:5" ht="16.5">
      <c r="A336">
        <v>332</v>
      </c>
      <c r="B336" s="1">
        <f t="shared" si="20"/>
        <v>2314.168677144094</v>
      </c>
      <c r="C336" s="1">
        <f t="shared" si="21"/>
        <v>37197.9212046275</v>
      </c>
      <c r="D336" s="1">
        <f t="shared" si="22"/>
        <v>39512.08988177159</v>
      </c>
      <c r="E336" s="1">
        <f t="shared" si="23"/>
        <v>39512.08988177159</v>
      </c>
    </row>
    <row r="337" spans="1:5" ht="16.5">
      <c r="A337">
        <v>333</v>
      </c>
      <c r="B337" s="1">
        <f t="shared" si="20"/>
        <v>2236.6730079677886</v>
      </c>
      <c r="C337" s="1">
        <f t="shared" si="21"/>
        <v>37275.416873803806</v>
      </c>
      <c r="D337" s="1">
        <f t="shared" si="22"/>
        <v>39512.08988177159</v>
      </c>
      <c r="E337" s="1">
        <f t="shared" si="23"/>
        <v>39512.08988177159</v>
      </c>
    </row>
    <row r="338" spans="1:5" ht="16.5">
      <c r="A338">
        <v>334</v>
      </c>
      <c r="B338" s="1">
        <f t="shared" si="20"/>
        <v>2159.0158894806946</v>
      </c>
      <c r="C338" s="1">
        <f t="shared" si="21"/>
        <v>37353.0739922909</v>
      </c>
      <c r="D338" s="1">
        <f t="shared" si="22"/>
        <v>39512.08988177159</v>
      </c>
      <c r="E338" s="1">
        <f t="shared" si="23"/>
        <v>39512.08988177159</v>
      </c>
    </row>
    <row r="339" spans="1:5" ht="16.5">
      <c r="A339">
        <v>335</v>
      </c>
      <c r="B339" s="1">
        <f t="shared" si="20"/>
        <v>2081.1969853300757</v>
      </c>
      <c r="C339" s="1">
        <f t="shared" si="21"/>
        <v>37430.89289644152</v>
      </c>
      <c r="D339" s="1">
        <f t="shared" si="22"/>
        <v>39512.08988177159</v>
      </c>
      <c r="E339" s="1">
        <f t="shared" si="23"/>
        <v>39512.08988177159</v>
      </c>
    </row>
    <row r="340" spans="1:5" ht="16.5">
      <c r="A340">
        <v>336</v>
      </c>
      <c r="B340" s="1">
        <f t="shared" si="20"/>
        <v>2003.2159584624926</v>
      </c>
      <c r="C340" s="1">
        <f t="shared" si="21"/>
        <v>37508.873923309104</v>
      </c>
      <c r="D340" s="1">
        <f t="shared" si="22"/>
        <v>39512.08988177159</v>
      </c>
      <c r="E340" s="1">
        <f t="shared" si="23"/>
        <v>39512.08988177159</v>
      </c>
    </row>
    <row r="341" spans="1:5" ht="16.5">
      <c r="A341">
        <v>337</v>
      </c>
      <c r="B341" s="1">
        <f t="shared" si="20"/>
        <v>1925.0724711222729</v>
      </c>
      <c r="C341" s="1">
        <f t="shared" si="21"/>
        <v>37587.01741064932</v>
      </c>
      <c r="D341" s="1">
        <f t="shared" si="22"/>
        <v>39512.08988177159</v>
      </c>
      <c r="E341" s="1">
        <f t="shared" si="23"/>
        <v>39512.08988177159</v>
      </c>
    </row>
    <row r="342" spans="1:5" ht="16.5">
      <c r="A342">
        <v>338</v>
      </c>
      <c r="B342" s="1">
        <f t="shared" si="20"/>
        <v>1846.766184850076</v>
      </c>
      <c r="C342" s="1">
        <f t="shared" si="21"/>
        <v>37665.323696921514</v>
      </c>
      <c r="D342" s="1">
        <f t="shared" si="22"/>
        <v>39512.08988177159</v>
      </c>
      <c r="E342" s="1">
        <f t="shared" si="23"/>
        <v>39512.08988177159</v>
      </c>
    </row>
    <row r="343" spans="1:5" ht="16.5">
      <c r="A343">
        <v>339</v>
      </c>
      <c r="B343" s="1">
        <f t="shared" si="20"/>
        <v>1768.2967604814796</v>
      </c>
      <c r="C343" s="1">
        <f t="shared" si="21"/>
        <v>37743.79312129012</v>
      </c>
      <c r="D343" s="1">
        <f t="shared" si="22"/>
        <v>39512.08988177159</v>
      </c>
      <c r="E343" s="1">
        <f t="shared" si="23"/>
        <v>39512.08988177159</v>
      </c>
    </row>
    <row r="344" spans="1:5" ht="16.5">
      <c r="A344">
        <v>340</v>
      </c>
      <c r="B344" s="1">
        <f t="shared" si="20"/>
        <v>1689.663858145452</v>
      </c>
      <c r="C344" s="1">
        <f t="shared" si="21"/>
        <v>37822.42602362614</v>
      </c>
      <c r="D344" s="1">
        <f t="shared" si="22"/>
        <v>39512.08988177159</v>
      </c>
      <c r="E344" s="1">
        <f t="shared" si="23"/>
        <v>39512.08988177159</v>
      </c>
    </row>
    <row r="345" spans="1:5" ht="16.5">
      <c r="A345">
        <v>341</v>
      </c>
      <c r="B345" s="1">
        <f t="shared" si="20"/>
        <v>1610.8671372628926</v>
      </c>
      <c r="C345" s="1">
        <f t="shared" si="21"/>
        <v>37901.2227445087</v>
      </c>
      <c r="D345" s="1">
        <f t="shared" si="22"/>
        <v>39512.08988177159</v>
      </c>
      <c r="E345" s="1">
        <f t="shared" si="23"/>
        <v>39512.08988177159</v>
      </c>
    </row>
    <row r="346" spans="1:5" ht="16.5">
      <c r="A346">
        <v>342</v>
      </c>
      <c r="B346" s="1">
        <f t="shared" si="20"/>
        <v>1531.9062565451643</v>
      </c>
      <c r="C346" s="1">
        <f t="shared" si="21"/>
        <v>37980.183625226426</v>
      </c>
      <c r="D346" s="1">
        <f t="shared" si="22"/>
        <v>39512.08988177159</v>
      </c>
      <c r="E346" s="1">
        <f t="shared" si="23"/>
        <v>39512.08988177159</v>
      </c>
    </row>
    <row r="347" spans="1:5" ht="16.5">
      <c r="A347">
        <v>343</v>
      </c>
      <c r="B347" s="1">
        <f t="shared" si="20"/>
        <v>1452.7808739926045</v>
      </c>
      <c r="C347" s="1">
        <f t="shared" si="21"/>
        <v>38059.30900777899</v>
      </c>
      <c r="D347" s="1">
        <f t="shared" si="22"/>
        <v>39512.08988177159</v>
      </c>
      <c r="E347" s="1">
        <f t="shared" si="23"/>
        <v>39512.08988177159</v>
      </c>
    </row>
    <row r="348" spans="1:5" ht="16.5">
      <c r="A348">
        <v>344</v>
      </c>
      <c r="B348" s="1">
        <f t="shared" si="20"/>
        <v>1373.4906468930576</v>
      </c>
      <c r="C348" s="1">
        <f t="shared" si="21"/>
        <v>38138.59923487854</v>
      </c>
      <c r="D348" s="1">
        <f t="shared" si="22"/>
        <v>39512.08988177159</v>
      </c>
      <c r="E348" s="1">
        <f t="shared" si="23"/>
        <v>39512.08988177159</v>
      </c>
    </row>
    <row r="349" spans="1:5" ht="16.5">
      <c r="A349">
        <v>345</v>
      </c>
      <c r="B349" s="1">
        <f t="shared" si="20"/>
        <v>1294.035231820393</v>
      </c>
      <c r="C349" s="1">
        <f t="shared" si="21"/>
        <v>38218.0546499512</v>
      </c>
      <c r="D349" s="1">
        <f t="shared" si="22"/>
        <v>39512.08988177159</v>
      </c>
      <c r="E349" s="1">
        <f t="shared" si="23"/>
        <v>39512.08988177159</v>
      </c>
    </row>
    <row r="350" spans="1:5" ht="16.5">
      <c r="A350">
        <v>346</v>
      </c>
      <c r="B350" s="1">
        <f t="shared" si="20"/>
        <v>1214.4142846329914</v>
      </c>
      <c r="C350" s="1">
        <f t="shared" si="21"/>
        <v>38297.6755971386</v>
      </c>
      <c r="D350" s="1">
        <f t="shared" si="22"/>
        <v>39512.08988177159</v>
      </c>
      <c r="E350" s="1">
        <f t="shared" si="23"/>
        <v>39512.08988177159</v>
      </c>
    </row>
    <row r="351" spans="1:5" ht="16.5">
      <c r="A351">
        <v>347</v>
      </c>
      <c r="B351" s="1">
        <f t="shared" si="20"/>
        <v>1134.627460472278</v>
      </c>
      <c r="C351" s="1">
        <f t="shared" si="21"/>
        <v>38377.462421299315</v>
      </c>
      <c r="D351" s="1">
        <f t="shared" si="22"/>
        <v>39512.08988177159</v>
      </c>
      <c r="E351" s="1">
        <f t="shared" si="23"/>
        <v>39512.08988177159</v>
      </c>
    </row>
    <row r="352" spans="1:5" ht="16.5">
      <c r="A352">
        <v>348</v>
      </c>
      <c r="B352" s="1">
        <f t="shared" si="20"/>
        <v>1054.674413761225</v>
      </c>
      <c r="C352" s="1">
        <f t="shared" si="21"/>
        <v>38457.41546801037</v>
      </c>
      <c r="D352" s="1">
        <f t="shared" si="22"/>
        <v>39512.08988177159</v>
      </c>
      <c r="E352" s="1">
        <f t="shared" si="23"/>
        <v>39512.08988177159</v>
      </c>
    </row>
    <row r="353" spans="1:5" ht="16.5">
      <c r="A353">
        <v>349</v>
      </c>
      <c r="B353" s="1">
        <f t="shared" si="20"/>
        <v>974.5547982028763</v>
      </c>
      <c r="C353" s="1">
        <f t="shared" si="21"/>
        <v>38537.53508356872</v>
      </c>
      <c r="D353" s="1">
        <f t="shared" si="22"/>
        <v>39512.08988177159</v>
      </c>
      <c r="E353" s="1">
        <f t="shared" si="23"/>
        <v>39512.08988177159</v>
      </c>
    </row>
    <row r="354" spans="1:5" ht="16.5">
      <c r="A354">
        <v>350</v>
      </c>
      <c r="B354" s="1">
        <f t="shared" si="20"/>
        <v>894.2682667787652</v>
      </c>
      <c r="C354" s="1">
        <f t="shared" si="21"/>
        <v>38617.82161499283</v>
      </c>
      <c r="D354" s="1">
        <f t="shared" si="22"/>
        <v>39512.08988177159</v>
      </c>
      <c r="E354" s="1">
        <f t="shared" si="23"/>
        <v>39512.08988177159</v>
      </c>
    </row>
    <row r="355" spans="1:5" ht="16.5">
      <c r="A355">
        <v>351</v>
      </c>
      <c r="B355" s="1">
        <f t="shared" si="20"/>
        <v>813.8144717475244</v>
      </c>
      <c r="C355" s="1">
        <f t="shared" si="21"/>
        <v>38698.27541002407</v>
      </c>
      <c r="D355" s="1">
        <f t="shared" si="22"/>
        <v>39512.08988177159</v>
      </c>
      <c r="E355" s="1">
        <f t="shared" si="23"/>
        <v>39512.08988177159</v>
      </c>
    </row>
    <row r="356" spans="1:5" ht="16.5">
      <c r="A356">
        <v>352</v>
      </c>
      <c r="B356" s="1">
        <f t="shared" si="20"/>
        <v>733.1930646433029</v>
      </c>
      <c r="C356" s="1">
        <f t="shared" si="21"/>
        <v>38778.89681712829</v>
      </c>
      <c r="D356" s="1">
        <f t="shared" si="22"/>
        <v>39512.08988177159</v>
      </c>
      <c r="E356" s="1">
        <f t="shared" si="23"/>
        <v>39512.08988177159</v>
      </c>
    </row>
    <row r="357" spans="1:5" ht="16.5">
      <c r="A357">
        <v>353</v>
      </c>
      <c r="B357" s="1">
        <f t="shared" si="20"/>
        <v>652.4036962742762</v>
      </c>
      <c r="C357" s="1">
        <f t="shared" si="21"/>
        <v>38859.68618549732</v>
      </c>
      <c r="D357" s="1">
        <f t="shared" si="22"/>
        <v>39512.08988177159</v>
      </c>
      <c r="E357" s="1">
        <f t="shared" si="23"/>
        <v>39512.08988177159</v>
      </c>
    </row>
    <row r="358" spans="1:5" ht="16.5">
      <c r="A358">
        <v>354</v>
      </c>
      <c r="B358" s="1">
        <f t="shared" si="20"/>
        <v>571.4460167211558</v>
      </c>
      <c r="C358" s="1">
        <f t="shared" si="21"/>
        <v>38940.643865050435</v>
      </c>
      <c r="D358" s="1">
        <f t="shared" si="22"/>
        <v>39512.08988177159</v>
      </c>
      <c r="E358" s="1">
        <f t="shared" si="23"/>
        <v>39512.08988177159</v>
      </c>
    </row>
    <row r="359" spans="1:5" ht="16.5">
      <c r="A359">
        <v>355</v>
      </c>
      <c r="B359" s="1">
        <f t="shared" si="20"/>
        <v>490.31967533562954</v>
      </c>
      <c r="C359" s="1">
        <f t="shared" si="21"/>
        <v>39021.77020643596</v>
      </c>
      <c r="D359" s="1">
        <f t="shared" si="22"/>
        <v>39512.08988177159</v>
      </c>
      <c r="E359" s="1">
        <f t="shared" si="23"/>
        <v>39512.08988177159</v>
      </c>
    </row>
    <row r="360" spans="1:5" ht="16.5">
      <c r="A360">
        <v>356</v>
      </c>
      <c r="B360" s="1">
        <f t="shared" si="20"/>
        <v>409.0243207388946</v>
      </c>
      <c r="C360" s="1">
        <f t="shared" si="21"/>
        <v>39103.0655610327</v>
      </c>
      <c r="D360" s="1">
        <f t="shared" si="22"/>
        <v>39512.08988177159</v>
      </c>
      <c r="E360" s="1">
        <f t="shared" si="23"/>
        <v>39512.08988177159</v>
      </c>
    </row>
    <row r="361" spans="1:5" ht="16.5">
      <c r="A361">
        <v>357</v>
      </c>
      <c r="B361" s="1">
        <f t="shared" si="20"/>
        <v>327.5596008200586</v>
      </c>
      <c r="C361" s="1">
        <f t="shared" si="21"/>
        <v>39184.530280951534</v>
      </c>
      <c r="D361" s="1">
        <f t="shared" si="22"/>
        <v>39512.08988177159</v>
      </c>
      <c r="E361" s="1">
        <f t="shared" si="23"/>
        <v>39512.08988177159</v>
      </c>
    </row>
    <row r="362" spans="1:5" ht="16.5">
      <c r="A362">
        <v>358</v>
      </c>
      <c r="B362" s="1">
        <f t="shared" si="20"/>
        <v>245.92516273473544</v>
      </c>
      <c r="C362" s="1">
        <f t="shared" si="21"/>
        <v>39266.16471903686</v>
      </c>
      <c r="D362" s="1">
        <f t="shared" si="22"/>
        <v>39512.08988177159</v>
      </c>
      <c r="E362" s="1">
        <f t="shared" si="23"/>
        <v>39512.08988177159</v>
      </c>
    </row>
    <row r="363" spans="1:5" ht="16.5">
      <c r="A363">
        <v>359</v>
      </c>
      <c r="B363" s="1">
        <f t="shared" si="20"/>
        <v>164.1206529033991</v>
      </c>
      <c r="C363" s="1">
        <f t="shared" si="21"/>
        <v>39347.96922886819</v>
      </c>
      <c r="D363" s="1">
        <f t="shared" si="22"/>
        <v>39512.08988177159</v>
      </c>
      <c r="E363" s="1">
        <f t="shared" si="23"/>
        <v>39512.08988177159</v>
      </c>
    </row>
    <row r="364" spans="1:5" ht="16.5">
      <c r="A364">
        <v>360</v>
      </c>
      <c r="B364" s="1">
        <f t="shared" si="20"/>
        <v>82.14571700993304</v>
      </c>
      <c r="C364" s="1">
        <f t="shared" si="21"/>
        <v>39429.94416476166</v>
      </c>
      <c r="D364" s="1">
        <f t="shared" si="22"/>
        <v>39512.08988177159</v>
      </c>
      <c r="E364" s="1">
        <f t="shared" si="23"/>
        <v>39512.08988177159</v>
      </c>
    </row>
    <row r="366" spans="1:4" ht="16.5">
      <c r="A366" t="s">
        <v>5</v>
      </c>
      <c r="B366" s="1">
        <f>SUM(B5:B364)</f>
        <v>4224352.357438382</v>
      </c>
      <c r="C366" s="1">
        <f>SUM(C5:C364)</f>
        <v>9999999.999999397</v>
      </c>
      <c r="D366" s="1">
        <f>SUM(D5:D364)</f>
        <v>14224352.357437832</v>
      </c>
    </row>
    <row r="367" spans="1:2" ht="16.5">
      <c r="A367" t="s">
        <v>9</v>
      </c>
      <c r="B367" s="3">
        <f>IRR(D4:D364,0.002)*12</f>
        <v>0.024999999999997496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"/>
  <sheetViews>
    <sheetView workbookViewId="0" topLeftCell="A2">
      <selection activeCell="J9" sqref="J9"/>
    </sheetView>
  </sheetViews>
  <sheetFormatPr defaultColWidth="9.00390625" defaultRowHeight="16.5"/>
  <cols>
    <col min="1" max="1" width="9.25390625" style="0" customWidth="1"/>
    <col min="2" max="2" width="10.50390625" style="0" bestFit="1" customWidth="1"/>
    <col min="3" max="3" width="11.625" style="0" bestFit="1" customWidth="1"/>
    <col min="4" max="4" width="12.375" style="0" bestFit="1" customWidth="1"/>
    <col min="5" max="5" width="32.75390625" style="0" bestFit="1" customWidth="1"/>
  </cols>
  <sheetData>
    <row r="1" ht="16.5">
      <c r="A1" t="s">
        <v>0</v>
      </c>
    </row>
    <row r="3" spans="1:4" ht="16.5">
      <c r="A3" t="s">
        <v>2</v>
      </c>
      <c r="B3" t="s">
        <v>3</v>
      </c>
      <c r="C3" t="s">
        <v>4</v>
      </c>
      <c r="D3" t="s">
        <v>6</v>
      </c>
    </row>
    <row r="4" spans="1:4" ht="16.5">
      <c r="A4">
        <v>0</v>
      </c>
      <c r="D4" s="2">
        <v>-120000</v>
      </c>
    </row>
    <row r="5" spans="1:5" ht="16.5">
      <c r="A5">
        <v>1</v>
      </c>
      <c r="B5" s="1">
        <v>1000</v>
      </c>
      <c r="C5" s="1">
        <v>10000</v>
      </c>
      <c r="D5" s="1">
        <f>C5+B5</f>
        <v>11000</v>
      </c>
      <c r="E5" s="1"/>
    </row>
    <row r="6" spans="1:4" ht="16.5">
      <c r="A6">
        <v>2</v>
      </c>
      <c r="B6" s="1">
        <v>1000</v>
      </c>
      <c r="C6" s="1">
        <v>10000</v>
      </c>
      <c r="D6" s="1">
        <f aca="true" t="shared" si="0" ref="D6:D16">C6+B6</f>
        <v>11000</v>
      </c>
    </row>
    <row r="7" spans="1:4" ht="16.5">
      <c r="A7">
        <v>3</v>
      </c>
      <c r="B7" s="1">
        <v>1000</v>
      </c>
      <c r="C7" s="1">
        <v>10000</v>
      </c>
      <c r="D7" s="1">
        <f t="shared" si="0"/>
        <v>11000</v>
      </c>
    </row>
    <row r="8" spans="1:4" ht="16.5">
      <c r="A8">
        <v>4</v>
      </c>
      <c r="B8" s="1">
        <v>1000</v>
      </c>
      <c r="C8" s="1">
        <v>10000</v>
      </c>
      <c r="D8" s="1">
        <f t="shared" si="0"/>
        <v>11000</v>
      </c>
    </row>
    <row r="9" spans="1:4" ht="16.5">
      <c r="A9">
        <v>5</v>
      </c>
      <c r="B9" s="1">
        <v>1000</v>
      </c>
      <c r="C9" s="1">
        <v>10000</v>
      </c>
      <c r="D9" s="1">
        <f t="shared" si="0"/>
        <v>11000</v>
      </c>
    </row>
    <row r="10" spans="1:4" ht="16.5">
      <c r="A10">
        <v>6</v>
      </c>
      <c r="B10" s="1">
        <v>1000</v>
      </c>
      <c r="C10" s="1">
        <v>10000</v>
      </c>
      <c r="D10" s="1">
        <f t="shared" si="0"/>
        <v>11000</v>
      </c>
    </row>
    <row r="11" spans="1:4" ht="16.5">
      <c r="A11">
        <v>7</v>
      </c>
      <c r="B11" s="1">
        <v>1000</v>
      </c>
      <c r="C11" s="1">
        <v>10000</v>
      </c>
      <c r="D11" s="1">
        <f t="shared" si="0"/>
        <v>11000</v>
      </c>
    </row>
    <row r="12" spans="1:4" ht="16.5">
      <c r="A12">
        <v>8</v>
      </c>
      <c r="B12" s="1">
        <v>1000</v>
      </c>
      <c r="C12" s="1">
        <v>10000</v>
      </c>
      <c r="D12" s="1">
        <f t="shared" si="0"/>
        <v>11000</v>
      </c>
    </row>
    <row r="13" spans="1:4" ht="16.5">
      <c r="A13">
        <v>9</v>
      </c>
      <c r="B13" s="1">
        <v>1000</v>
      </c>
      <c r="C13" s="1">
        <v>10000</v>
      </c>
      <c r="D13" s="1">
        <f t="shared" si="0"/>
        <v>11000</v>
      </c>
    </row>
    <row r="14" spans="1:4" ht="16.5">
      <c r="A14">
        <v>10</v>
      </c>
      <c r="B14" s="1">
        <v>1000</v>
      </c>
      <c r="C14" s="1">
        <v>10000</v>
      </c>
      <c r="D14" s="1">
        <f t="shared" si="0"/>
        <v>11000</v>
      </c>
    </row>
    <row r="15" spans="1:4" ht="16.5">
      <c r="A15">
        <v>11</v>
      </c>
      <c r="B15" s="1">
        <v>1000</v>
      </c>
      <c r="C15" s="1">
        <v>10000</v>
      </c>
      <c r="D15" s="1">
        <f t="shared" si="0"/>
        <v>11000</v>
      </c>
    </row>
    <row r="16" spans="1:4" ht="16.5">
      <c r="A16">
        <v>12</v>
      </c>
      <c r="B16" s="1">
        <v>1000</v>
      </c>
      <c r="C16" s="1">
        <v>10000</v>
      </c>
      <c r="D16" s="1">
        <f t="shared" si="0"/>
        <v>11000</v>
      </c>
    </row>
    <row r="18" spans="1:4" ht="16.5">
      <c r="A18" t="s">
        <v>5</v>
      </c>
      <c r="B18" s="1">
        <f>SUM(B5:B16)</f>
        <v>12000</v>
      </c>
      <c r="C18" s="1">
        <f>SUM(C5:C16)</f>
        <v>120000</v>
      </c>
      <c r="D18" s="1">
        <f>SUM(D5:D16)</f>
        <v>132000</v>
      </c>
    </row>
    <row r="19" spans="1:2" ht="16.5">
      <c r="A19" t="s">
        <v>9</v>
      </c>
      <c r="B19" s="3">
        <f>IRR(D4:D16)*12</f>
        <v>0.17971997498023745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O363"/>
  <sheetViews>
    <sheetView zoomScale="75" zoomScaleNormal="75" workbookViewId="0" topLeftCell="B1">
      <selection activeCell="E9" sqref="E9"/>
    </sheetView>
  </sheetViews>
  <sheetFormatPr defaultColWidth="9.00390625" defaultRowHeight="16.5"/>
  <cols>
    <col min="1" max="1" width="18.875" style="0" customWidth="1"/>
    <col min="2" max="2" width="13.50390625" style="0" customWidth="1"/>
    <col min="3" max="3" width="17.75390625" style="0" customWidth="1"/>
    <col min="4" max="4" width="16.00390625" style="0" customWidth="1"/>
    <col min="6" max="6" width="9.00390625" style="13" customWidth="1"/>
    <col min="7" max="7" width="15.625" style="14" customWidth="1"/>
    <col min="8" max="8" width="15.625" style="15" customWidth="1"/>
    <col min="9" max="9" width="12.375" style="16" customWidth="1"/>
    <col min="10" max="10" width="9.75390625" style="16" customWidth="1"/>
    <col min="11" max="11" width="10.00390625" style="16" customWidth="1"/>
    <col min="12" max="12" width="9.875" style="16" customWidth="1"/>
    <col min="13" max="13" width="9.125" style="16" customWidth="1"/>
    <col min="14" max="14" width="9.625" style="16" customWidth="1"/>
    <col min="15" max="15" width="12.875" style="20" customWidth="1"/>
  </cols>
  <sheetData>
    <row r="1" spans="1:15" ht="19.5">
      <c r="A1" s="4" t="s">
        <v>14</v>
      </c>
      <c r="B1" s="5">
        <v>100000</v>
      </c>
      <c r="C1" s="6" t="s">
        <v>15</v>
      </c>
      <c r="D1" s="7">
        <v>100</v>
      </c>
      <c r="F1" s="35" t="s">
        <v>16</v>
      </c>
      <c r="G1" s="37" t="s">
        <v>17</v>
      </c>
      <c r="H1" s="39" t="s">
        <v>18</v>
      </c>
      <c r="I1" s="41" t="s">
        <v>19</v>
      </c>
      <c r="J1" s="41" t="s">
        <v>20</v>
      </c>
      <c r="K1" s="41" t="s">
        <v>21</v>
      </c>
      <c r="L1" s="41" t="s">
        <v>22</v>
      </c>
      <c r="M1" s="41" t="s">
        <v>23</v>
      </c>
      <c r="N1" s="41" t="s">
        <v>24</v>
      </c>
      <c r="O1" s="43" t="s">
        <v>25</v>
      </c>
    </row>
    <row r="2" spans="1:15" ht="19.5">
      <c r="A2" s="8" t="s">
        <v>26</v>
      </c>
      <c r="B2" s="9">
        <v>0.095</v>
      </c>
      <c r="C2" s="10" t="s">
        <v>27</v>
      </c>
      <c r="D2" s="11">
        <f>B2/12</f>
        <v>0.007916666666666667</v>
      </c>
      <c r="F2" s="36"/>
      <c r="G2" s="38"/>
      <c r="H2" s="40"/>
      <c r="I2" s="42"/>
      <c r="J2" s="42"/>
      <c r="K2" s="42"/>
      <c r="L2" s="42"/>
      <c r="M2" s="42"/>
      <c r="N2" s="42"/>
      <c r="O2" s="44"/>
    </row>
    <row r="3" spans="1:15" ht="19.5">
      <c r="A3" s="8" t="s">
        <v>28</v>
      </c>
      <c r="B3" s="9">
        <v>0.005</v>
      </c>
      <c r="C3" s="10" t="s">
        <v>29</v>
      </c>
      <c r="D3" s="12">
        <v>0.09</v>
      </c>
      <c r="F3" s="13">
        <v>1</v>
      </c>
      <c r="G3" s="14">
        <v>100000</v>
      </c>
      <c r="H3" s="15">
        <v>0.00016681963994558124</v>
      </c>
      <c r="I3" s="16">
        <v>840.8542071787499</v>
      </c>
      <c r="J3" s="16">
        <v>49.18754051208316</v>
      </c>
      <c r="K3" s="16">
        <v>791.6666666666667</v>
      </c>
      <c r="L3" s="16">
        <v>16.67375854676009</v>
      </c>
      <c r="M3" s="16">
        <v>41.66666666666667</v>
      </c>
      <c r="N3" s="16">
        <v>815.8612990588433</v>
      </c>
      <c r="O3" s="17">
        <v>809.787889884708</v>
      </c>
    </row>
    <row r="4" spans="1:15" ht="19.5">
      <c r="A4" s="8" t="s">
        <v>30</v>
      </c>
      <c r="B4" s="18">
        <v>360</v>
      </c>
      <c r="C4" s="10"/>
      <c r="D4" s="19"/>
      <c r="F4" s="13">
        <v>2</v>
      </c>
      <c r="G4" s="14">
        <v>99934.13870094116</v>
      </c>
      <c r="H4" s="15">
        <v>0.0003339460107422143</v>
      </c>
      <c r="I4" s="16">
        <v>840.7139361826615</v>
      </c>
      <c r="J4" s="16">
        <v>49.56867146687728</v>
      </c>
      <c r="K4" s="16">
        <v>791.1452647157843</v>
      </c>
      <c r="L4" s="16">
        <v>33.35605369604427</v>
      </c>
      <c r="M4" s="16">
        <v>41.63922445872549</v>
      </c>
      <c r="N4" s="16">
        <v>832.4307654199803</v>
      </c>
      <c r="O4" s="20">
        <v>820.0833849552477</v>
      </c>
    </row>
    <row r="5" spans="1:15" ht="19.5">
      <c r="A5" s="29"/>
      <c r="B5" s="30"/>
      <c r="C5" s="30"/>
      <c r="D5" s="31"/>
      <c r="F5" s="13">
        <v>3</v>
      </c>
      <c r="G5" s="14">
        <v>99851.21397577823</v>
      </c>
      <c r="H5" s="15">
        <v>0.0005013802940021517</v>
      </c>
      <c r="I5" s="16">
        <v>840.433183117498</v>
      </c>
      <c r="J5" s="16">
        <v>49.94440580925357</v>
      </c>
      <c r="K5" s="16">
        <v>790.4887773082444</v>
      </c>
      <c r="L5" s="16">
        <v>50.03838987877904</v>
      </c>
      <c r="M5" s="16">
        <v>41.6046724899076</v>
      </c>
      <c r="N5" s="16">
        <v>848.8669005063695</v>
      </c>
      <c r="O5" s="20">
        <v>830.0503465358448</v>
      </c>
    </row>
    <row r="6" spans="1:15" ht="20.25" thickBot="1">
      <c r="A6" s="32"/>
      <c r="B6" s="33"/>
      <c r="C6" s="33"/>
      <c r="D6" s="34"/>
      <c r="F6" s="13">
        <v>4</v>
      </c>
      <c r="G6" s="14">
        <v>99751.2311800902</v>
      </c>
      <c r="H6" s="15">
        <v>0.0006691236782786492</v>
      </c>
      <c r="I6" s="16">
        <v>840.0118064810574</v>
      </c>
      <c r="J6" s="16">
        <v>50.314559638676656</v>
      </c>
      <c r="K6" s="16">
        <v>789.6972468423808</v>
      </c>
      <c r="L6" s="16">
        <v>66.71224405682943</v>
      </c>
      <c r="M6" s="16">
        <v>41.56301299170425</v>
      </c>
      <c r="N6" s="16">
        <v>865.1610375461826</v>
      </c>
      <c r="O6" s="20">
        <v>839.6856543800675</v>
      </c>
    </row>
    <row r="7" spans="6:15" ht="19.5">
      <c r="F7" s="13">
        <v>5</v>
      </c>
      <c r="G7" s="14">
        <v>99634.20437639469</v>
      </c>
      <c r="H7" s="15">
        <v>0.0008371773591205889</v>
      </c>
      <c r="I7" s="16">
        <v>839.4497346913072</v>
      </c>
      <c r="J7" s="16">
        <v>50.678950044849216</v>
      </c>
      <c r="K7" s="16">
        <v>788.770784646458</v>
      </c>
      <c r="L7" s="16">
        <v>83.36907282834957</v>
      </c>
      <c r="M7" s="16">
        <v>41.51425182349779</v>
      </c>
      <c r="N7" s="16">
        <v>881.3045556961589</v>
      </c>
      <c r="O7" s="20">
        <v>848.9864151564501</v>
      </c>
    </row>
    <row r="8" spans="6:15" ht="20.25" thickBot="1">
      <c r="F8" s="13">
        <v>6</v>
      </c>
      <c r="G8" s="14">
        <v>99500.15635352148</v>
      </c>
      <c r="H8" s="15">
        <v>0.0010055425391276573</v>
      </c>
      <c r="I8" s="16">
        <v>838.7469663793038</v>
      </c>
      <c r="J8" s="16">
        <v>51.0373952472587</v>
      </c>
      <c r="K8" s="16">
        <v>787.7095711320451</v>
      </c>
      <c r="L8" s="16">
        <v>100.00031959131151</v>
      </c>
      <c r="M8" s="16">
        <v>41.45839848063395</v>
      </c>
      <c r="N8" s="16">
        <v>897.2888874899813</v>
      </c>
      <c r="O8" s="20">
        <v>857.9499640321413</v>
      </c>
    </row>
    <row r="9" spans="1:15" ht="19.5">
      <c r="A9" s="21" t="s">
        <v>11</v>
      </c>
      <c r="B9" s="22">
        <v>99999.99999999948</v>
      </c>
      <c r="C9" s="23" t="s">
        <v>12</v>
      </c>
      <c r="D9" s="24">
        <v>6.497109221997913</v>
      </c>
      <c r="F9" s="13">
        <v>7</v>
      </c>
      <c r="G9" s="14">
        <v>99349.1186386829</v>
      </c>
      <c r="H9" s="15">
        <v>0.0011742204280067448</v>
      </c>
      <c r="I9" s="16">
        <v>837.9035706250451</v>
      </c>
      <c r="J9" s="16">
        <v>51.38971473547201</v>
      </c>
      <c r="K9" s="16">
        <v>786.513855889573</v>
      </c>
      <c r="L9" s="16">
        <v>116.59742175717527</v>
      </c>
      <c r="M9" s="16">
        <v>41.39546609945121</v>
      </c>
      <c r="N9" s="16">
        <v>913.1055262827691</v>
      </c>
      <c r="O9" s="20">
        <v>866.5738660328382</v>
      </c>
    </row>
    <row r="10" spans="1:15" ht="20.25" thickBot="1">
      <c r="A10" s="25"/>
      <c r="B10" s="26"/>
      <c r="C10" s="26" t="s">
        <v>13</v>
      </c>
      <c r="D10" s="27">
        <v>12.179744525873092</v>
      </c>
      <c r="F10" s="13">
        <v>8</v>
      </c>
      <c r="G10" s="14">
        <v>99181.13150219026</v>
      </c>
      <c r="H10" s="15">
        <v>0.0013432122426282334</v>
      </c>
      <c r="I10" s="16">
        <v>836.9196871357174</v>
      </c>
      <c r="J10" s="16">
        <v>51.73572941004443</v>
      </c>
      <c r="K10" s="16">
        <v>785.1839577256729</v>
      </c>
      <c r="L10" s="16">
        <v>133.1518180063378</v>
      </c>
      <c r="M10" s="16">
        <v>41.32547145924594</v>
      </c>
      <c r="N10" s="16">
        <v>928.7460336828093</v>
      </c>
      <c r="O10" s="20">
        <v>874.8559171776642</v>
      </c>
    </row>
    <row r="11" spans="6:15" ht="19.5">
      <c r="F11" s="13">
        <v>9</v>
      </c>
      <c r="G11" s="14">
        <v>98996.24395477386</v>
      </c>
      <c r="H11" s="15">
        <v>0.0015125192070827298</v>
      </c>
      <c r="I11" s="16">
        <v>835.7955263658599</v>
      </c>
      <c r="J11" s="16">
        <v>52.0752617239001</v>
      </c>
      <c r="K11" s="16">
        <v>783.7202646419598</v>
      </c>
      <c r="L11" s="16">
        <v>149.65495557707177</v>
      </c>
      <c r="M11" s="16">
        <v>41.248434981155775</v>
      </c>
      <c r="N11" s="16">
        <v>944.2020469617759</v>
      </c>
      <c r="O11" s="20">
        <v>882.7941453881131</v>
      </c>
    </row>
    <row r="12" spans="6:15" ht="19.5">
      <c r="F12" s="13">
        <v>10</v>
      </c>
      <c r="G12" s="14">
        <v>98794.51373747288</v>
      </c>
      <c r="H12" s="15">
        <v>0.001682142552739574</v>
      </c>
      <c r="I12" s="16">
        <v>834.5313695790377</v>
      </c>
      <c r="J12" s="16">
        <v>52.40813582404394</v>
      </c>
      <c r="K12" s="16">
        <v>782.1232337549937</v>
      </c>
      <c r="L12" s="16">
        <v>166.09829757963814</v>
      </c>
      <c r="M12" s="16">
        <v>41.16438072394703</v>
      </c>
      <c r="N12" s="16">
        <v>959.4652864347288</v>
      </c>
      <c r="O12" s="20">
        <v>890.386811170543</v>
      </c>
    </row>
    <row r="13" spans="6:15" ht="19.5">
      <c r="F13" s="13">
        <v>11</v>
      </c>
      <c r="G13" s="14">
        <v>98576.0073040692</v>
      </c>
      <c r="H13" s="15">
        <v>0.0018520835183041262</v>
      </c>
      <c r="I13" s="16">
        <v>833.1275688506726</v>
      </c>
      <c r="J13" s="16">
        <v>52.73417769345804</v>
      </c>
      <c r="K13" s="16">
        <v>780.3933911572145</v>
      </c>
      <c r="L13" s="16">
        <v>182.47333032673632</v>
      </c>
      <c r="M13" s="16">
        <v>41.0733363766955</v>
      </c>
      <c r="N13" s="16">
        <v>974.5275628007134</v>
      </c>
      <c r="O13" s="20">
        <v>897.6324080715885</v>
      </c>
    </row>
    <row r="14" spans="6:15" ht="19.5">
      <c r="F14" s="13">
        <v>12</v>
      </c>
      <c r="G14" s="14">
        <v>98340.79979604899</v>
      </c>
      <c r="H14" s="15">
        <v>0.002022343349877165</v>
      </c>
      <c r="I14" s="16">
        <v>831.5845470117596</v>
      </c>
      <c r="J14" s="16">
        <v>53.053215293038306</v>
      </c>
      <c r="K14" s="16">
        <v>778.5313317187213</v>
      </c>
      <c r="L14" s="16">
        <v>198.77157067200383</v>
      </c>
      <c r="M14" s="16">
        <v>40.97533324835375</v>
      </c>
      <c r="N14" s="16">
        <v>989.3807844354096</v>
      </c>
      <c r="O14" s="20">
        <v>904.5296629067469</v>
      </c>
    </row>
    <row r="15" spans="6:15" ht="19.5">
      <c r="F15" s="13">
        <v>13</v>
      </c>
      <c r="G15" s="14">
        <v>98088.97501008394</v>
      </c>
      <c r="H15" s="15">
        <v>0.0021929233010143934</v>
      </c>
      <c r="I15" s="16">
        <v>829.9027975332496</v>
      </c>
      <c r="J15" s="16">
        <v>53.36507870341825</v>
      </c>
      <c r="K15" s="16">
        <v>776.5377188298313</v>
      </c>
      <c r="L15" s="16">
        <v>214.98457334768244</v>
      </c>
      <c r="M15" s="16">
        <v>40.87040625420165</v>
      </c>
      <c r="N15" s="16">
        <v>1004.0169646267303</v>
      </c>
      <c r="O15" s="20">
        <v>911.0775357621819</v>
      </c>
    </row>
    <row r="16" spans="6:15" ht="19.5">
      <c r="F16" s="13">
        <v>14</v>
      </c>
      <c r="G16" s="14">
        <v>97820.62535803285</v>
      </c>
      <c r="H16" s="15">
        <v>0.002363824632785727</v>
      </c>
      <c r="I16" s="16">
        <v>828.082884350962</v>
      </c>
      <c r="J16" s="16">
        <v>53.66960026653521</v>
      </c>
      <c r="K16" s="16">
        <v>774.4132840844268</v>
      </c>
      <c r="L16" s="16">
        <v>231.10393829268037</v>
      </c>
      <c r="M16" s="16">
        <v>40.758593899180354</v>
      </c>
      <c r="N16" s="16">
        <v>1018.4282287444619</v>
      </c>
      <c r="O16" s="20">
        <v>917.2752197702468</v>
      </c>
    </row>
    <row r="17" spans="6:15" ht="19.5">
      <c r="F17" s="13">
        <v>15</v>
      </c>
      <c r="G17" s="14">
        <v>97535.85181947362</v>
      </c>
      <c r="H17" s="15">
        <v>0.002535048613836688</v>
      </c>
      <c r="I17" s="16">
        <v>826.1254416309448</v>
      </c>
      <c r="J17" s="16">
        <v>53.966614726778516</v>
      </c>
      <c r="K17" s="16">
        <v>772.1588269041663</v>
      </c>
      <c r="L17" s="16">
        <v>247.12131796248062</v>
      </c>
      <c r="M17" s="16">
        <v>40.639938258114015</v>
      </c>
      <c r="N17" s="16">
        <v>1032.6068213353115</v>
      </c>
      <c r="O17" s="20">
        <v>923.122140659747</v>
      </c>
    </row>
    <row r="18" spans="6:15" ht="19.5">
      <c r="F18" s="13">
        <v>16</v>
      </c>
      <c r="G18" s="14">
        <v>97234.76388678436</v>
      </c>
      <c r="H18" s="15">
        <v>0.002706596520449356</v>
      </c>
      <c r="I18" s="16">
        <v>824.031173475283</v>
      </c>
      <c r="J18" s="16">
        <v>54.255959371573454</v>
      </c>
      <c r="K18" s="16">
        <v>769.7752141037096</v>
      </c>
      <c r="L18" s="16">
        <v>263.0284246118365</v>
      </c>
      <c r="M18" s="16">
        <v>40.51448495282682</v>
      </c>
      <c r="N18" s="16">
        <v>1046.5451131342925</v>
      </c>
      <c r="O18" s="20">
        <v>928.617956081819</v>
      </c>
    </row>
    <row r="19" spans="6:15" ht="19.5">
      <c r="F19" s="13">
        <v>17</v>
      </c>
      <c r="G19" s="14">
        <v>96917.47950280095</v>
      </c>
      <c r="H19" s="15">
        <v>0.0028784696366042084</v>
      </c>
      <c r="I19" s="16">
        <v>821.800853568413</v>
      </c>
      <c r="J19" s="16">
        <v>54.53747417123873</v>
      </c>
      <c r="K19" s="16">
        <v>767.2633793971743</v>
      </c>
      <c r="L19" s="16">
        <v>278.8170375415643</v>
      </c>
      <c r="M19" s="16">
        <v>40.38228312616707</v>
      </c>
      <c r="N19" s="16">
        <v>1060.2356079838103</v>
      </c>
      <c r="O19" s="20">
        <v>933.762554712941</v>
      </c>
    </row>
    <row r="20" spans="6:15" ht="19.5">
      <c r="F20" s="13">
        <v>18</v>
      </c>
      <c r="G20" s="14">
        <v>96584.12499108815</v>
      </c>
      <c r="H20" s="15">
        <v>0.003050669254042293</v>
      </c>
      <c r="I20" s="16">
        <v>819.435324764081</v>
      </c>
      <c r="J20" s="16">
        <v>54.81100191796645</v>
      </c>
      <c r="K20" s="16">
        <v>764.6243228461145</v>
      </c>
      <c r="L20" s="16">
        <v>294.47901030055607</v>
      </c>
      <c r="M20" s="16">
        <v>40.243385412953394</v>
      </c>
      <c r="N20" s="16">
        <v>1073.6709496516837</v>
      </c>
      <c r="O20" s="20">
        <v>938.5560551366948</v>
      </c>
    </row>
    <row r="21" spans="6:15" ht="19.5">
      <c r="F21" s="13">
        <v>19</v>
      </c>
      <c r="G21" s="14">
        <v>96234.83497886962</v>
      </c>
      <c r="H21" s="15">
        <v>0.003223196672329065</v>
      </c>
      <c r="I21" s="16">
        <v>816.9354986131469</v>
      </c>
      <c r="J21" s="16">
        <v>55.07638836376236</v>
      </c>
      <c r="K21" s="16">
        <v>761.8591102493846</v>
      </c>
      <c r="L21" s="16">
        <v>310.0062778343313</v>
      </c>
      <c r="M21" s="16">
        <v>40.097847907862345</v>
      </c>
      <c r="N21" s="16">
        <v>1086.843928539616</v>
      </c>
      <c r="O21" s="20">
        <v>942.9988045063627</v>
      </c>
    </row>
    <row r="22" spans="6:15" ht="19.5">
      <c r="F22" s="13">
        <v>20</v>
      </c>
      <c r="G22" s="14">
        <v>95869.75231267154</v>
      </c>
      <c r="H22" s="15">
        <v>0.003396053198917559</v>
      </c>
      <c r="I22" s="16">
        <v>814.3023548325096</v>
      </c>
      <c r="J22" s="16">
        <v>55.33348235719325</v>
      </c>
      <c r="K22" s="16">
        <v>758.9688724753164</v>
      </c>
      <c r="L22" s="16">
        <v>325.39086357111586</v>
      </c>
      <c r="M22" s="16">
        <v>39.94573013027981</v>
      </c>
      <c r="N22" s="16">
        <v>1099.7474882733457</v>
      </c>
      <c r="O22" s="20">
        <v>947.0913769903932</v>
      </c>
    </row>
    <row r="23" spans="6:15" ht="19.5">
      <c r="F23" s="13">
        <v>21</v>
      </c>
      <c r="G23" s="14">
        <v>95489.02796674323</v>
      </c>
      <c r="H23" s="15">
        <v>0.0035692401492131154</v>
      </c>
      <c r="I23" s="16">
        <v>811.5369407154947</v>
      </c>
      <c r="J23" s="16">
        <v>55.58213597877739</v>
      </c>
      <c r="K23" s="16">
        <v>755.9548047367173</v>
      </c>
      <c r="L23" s="16">
        <v>340.6248864369195</v>
      </c>
      <c r="M23" s="16">
        <v>39.78709498614302</v>
      </c>
      <c r="N23" s="16">
        <v>1112.374732166271</v>
      </c>
      <c r="O23" s="20">
        <v>950.8345720034371</v>
      </c>
    </row>
    <row r="24" spans="6:15" ht="19.5">
      <c r="F24" s="13">
        <v>22</v>
      </c>
      <c r="G24" s="14">
        <v>95092.82094432753</v>
      </c>
      <c r="H24" s="15">
        <v>0.0037427588466381057</v>
      </c>
      <c r="I24" s="16">
        <v>808.6403704841232</v>
      </c>
      <c r="J24" s="16">
        <v>55.82220467486354</v>
      </c>
      <c r="K24" s="16">
        <v>752.8181658092597</v>
      </c>
      <c r="L24" s="16">
        <v>355.70056779076947</v>
      </c>
      <c r="M24" s="16">
        <v>39.62200872680314</v>
      </c>
      <c r="N24" s="16">
        <v>1124.7189295480896</v>
      </c>
      <c r="O24" s="20">
        <v>954.2294122256174</v>
      </c>
    </row>
    <row r="25" spans="6:15" ht="19.5">
      <c r="F25" s="13">
        <v>23</v>
      </c>
      <c r="G25" s="14">
        <v>94681.29817186188</v>
      </c>
      <c r="H25" s="15">
        <v>0.003916610622698213</v>
      </c>
      <c r="I25" s="16">
        <v>805.613824583745</v>
      </c>
      <c r="J25" s="16">
        <v>56.0535473898384</v>
      </c>
      <c r="K25" s="16">
        <v>749.5602771939066</v>
      </c>
      <c r="L25" s="16">
        <v>370.6102382716242</v>
      </c>
      <c r="M25" s="16">
        <v>39.45054090494246</v>
      </c>
      <c r="N25" s="16">
        <v>1136.7735219504266</v>
      </c>
      <c r="O25" s="20">
        <v>957.2771414132067</v>
      </c>
    </row>
    <row r="26" spans="6:15" ht="19.5">
      <c r="F26" s="13">
        <v>24</v>
      </c>
      <c r="G26" s="14">
        <v>94254.63438620043</v>
      </c>
      <c r="H26" s="15">
        <v>0.004090796817048492</v>
      </c>
      <c r="I26" s="16">
        <v>802.4585489205878</v>
      </c>
      <c r="J26" s="16">
        <v>56.276026696500935</v>
      </c>
      <c r="K26" s="16">
        <v>746.1825222240868</v>
      </c>
      <c r="L26" s="16">
        <v>385.34634454825186</v>
      </c>
      <c r="M26" s="16">
        <v>39.272764327583516</v>
      </c>
      <c r="N26" s="16">
        <v>1148.532129141256</v>
      </c>
      <c r="O26" s="20">
        <v>959.9792220038887</v>
      </c>
    </row>
    <row r="27" spans="6:15" ht="19.5">
      <c r="F27" s="13">
        <v>25</v>
      </c>
      <c r="G27" s="14">
        <v>93813.01201495568</v>
      </c>
      <c r="H27" s="15">
        <v>0.004265318777560645</v>
      </c>
      <c r="I27" s="16">
        <v>799.1758540428501</v>
      </c>
      <c r="J27" s="16">
        <v>56.489508924451</v>
      </c>
      <c r="K27" s="16">
        <v>742.6863451183991</v>
      </c>
      <c r="L27" s="16">
        <v>399.9014559637622</v>
      </c>
      <c r="M27" s="16">
        <v>39.08875500623154</v>
      </c>
      <c r="N27" s="16">
        <v>1159.9885550003808</v>
      </c>
      <c r="O27" s="20">
        <v>962.3373325202879</v>
      </c>
    </row>
    <row r="28" spans="6:15" ht="19.5">
      <c r="F28" s="13">
        <v>26</v>
      </c>
      <c r="G28" s="14">
        <v>93356.62105006746</v>
      </c>
      <c r="H28" s="15">
        <v>0.004440177860390748</v>
      </c>
      <c r="I28" s="16">
        <v>795.7671142660281</v>
      </c>
      <c r="J28" s="16">
        <v>56.69386428632731</v>
      </c>
      <c r="K28" s="16">
        <v>739.0732499797008</v>
      </c>
      <c r="L28" s="16">
        <v>414.2682710663743</v>
      </c>
      <c r="M28" s="16">
        <v>38.898592104194776</v>
      </c>
      <c r="N28" s="16">
        <v>1171.1367932282078</v>
      </c>
      <c r="O28" s="20">
        <v>964.3533647755363</v>
      </c>
    </row>
    <row r="29" spans="6:15" ht="19.5">
      <c r="F29" s="13">
        <v>27</v>
      </c>
      <c r="G29" s="14">
        <v>92885.65891471476</v>
      </c>
      <c r="H29" s="15">
        <v>0.004615375430047641</v>
      </c>
      <c r="I29" s="16">
        <v>792.2337667432371</v>
      </c>
      <c r="J29" s="16">
        <v>56.888967001745186</v>
      </c>
      <c r="K29" s="16">
        <v>735.3447997414919</v>
      </c>
      <c r="L29" s="16">
        <v>428.4396240182195</v>
      </c>
      <c r="M29" s="16">
        <v>38.70235788113115</v>
      </c>
      <c r="N29" s="16">
        <v>1181.9710328803255</v>
      </c>
      <c r="O29" s="20">
        <v>966.0294208849587</v>
      </c>
    </row>
    <row r="30" spans="6:15" ht="19.5">
      <c r="F30" s="13">
        <v>28</v>
      </c>
      <c r="G30" s="14">
        <v>92400.33032369478</v>
      </c>
      <c r="H30" s="15">
        <v>0.004790912859462759</v>
      </c>
      <c r="I30" s="16">
        <v>788.5773104813561</v>
      </c>
      <c r="J30" s="16">
        <v>57.07469541877231</v>
      </c>
      <c r="K30" s="16">
        <v>731.5026150625838</v>
      </c>
      <c r="L30" s="16">
        <v>442.40849087416433</v>
      </c>
      <c r="M30" s="16">
        <v>38.50013763487283</v>
      </c>
      <c r="N30" s="16">
        <v>1192.4856637206476</v>
      </c>
      <c r="O30" s="20">
        <v>967.3678100882469</v>
      </c>
    </row>
    <row r="31" spans="6:15" ht="19.5">
      <c r="F31" s="13">
        <v>29</v>
      </c>
      <c r="G31" s="14">
        <v>91900.84713740184</v>
      </c>
      <c r="H31" s="15">
        <v>0.004966791530059078</v>
      </c>
      <c r="I31" s="16">
        <v>784.7993053038903</v>
      </c>
      <c r="J31" s="16">
        <v>57.250932132792286</v>
      </c>
      <c r="K31" s="16">
        <v>727.548373171098</v>
      </c>
      <c r="L31" s="16">
        <v>456.16799572249636</v>
      </c>
      <c r="M31" s="16">
        <v>38.2920196405841</v>
      </c>
      <c r="N31" s="16">
        <v>1202.6752813858025</v>
      </c>
      <c r="O31" s="20">
        <v>968.3710453864834</v>
      </c>
    </row>
    <row r="32" spans="6:15" ht="19.5">
      <c r="F32" s="13">
        <v>30</v>
      </c>
      <c r="G32" s="14">
        <v>91387.42820954655</v>
      </c>
      <c r="H32" s="15">
        <v>0.005143012831822946</v>
      </c>
      <c r="I32" s="16">
        <v>780.9013707615107</v>
      </c>
      <c r="J32" s="16">
        <v>57.41756410260052</v>
      </c>
      <c r="K32" s="16">
        <v>723.4838066589102</v>
      </c>
      <c r="L32" s="16">
        <v>469.7114166800445</v>
      </c>
      <c r="M32" s="16">
        <v>38.07809508731106</v>
      </c>
      <c r="N32" s="16">
        <v>1212.534692354244</v>
      </c>
      <c r="O32" s="20">
        <v>969.0418399990649</v>
      </c>
    </row>
    <row r="33" spans="6:15" ht="19.5">
      <c r="F33" s="13">
        <v>31</v>
      </c>
      <c r="G33" s="14">
        <v>90860.2992287639</v>
      </c>
      <c r="H33" s="15">
        <v>0.005143012831822946</v>
      </c>
      <c r="I33" s="16">
        <v>776.885184991296</v>
      </c>
      <c r="J33" s="16">
        <v>57.57448276358173</v>
      </c>
      <c r="K33" s="16">
        <v>719.3107022277143</v>
      </c>
      <c r="L33" s="16">
        <v>466.99957853316664</v>
      </c>
      <c r="M33" s="16">
        <v>37.858458011984965</v>
      </c>
      <c r="N33" s="16">
        <v>1206.0263055124776</v>
      </c>
      <c r="O33" s="20">
        <v>956.6654317670774</v>
      </c>
    </row>
    <row r="34" spans="6:15" ht="19.5">
      <c r="F34" s="13">
        <v>32</v>
      </c>
      <c r="G34" s="14">
        <v>90335.72516746716</v>
      </c>
      <c r="H34" s="15">
        <v>0.005143012831822946</v>
      </c>
      <c r="I34" s="16">
        <v>772.8896545160328</v>
      </c>
      <c r="J34" s="16">
        <v>57.731830273584364</v>
      </c>
      <c r="K34" s="16">
        <v>715.1578242424484</v>
      </c>
      <c r="L34" s="16">
        <v>464.300878164413</v>
      </c>
      <c r="M34" s="16">
        <v>37.63988548644465</v>
      </c>
      <c r="N34" s="16">
        <v>1199.5506471940012</v>
      </c>
      <c r="O34" s="20">
        <v>944.4453558299</v>
      </c>
    </row>
    <row r="35" spans="6:15" ht="19.5">
      <c r="F35" s="13">
        <v>33</v>
      </c>
      <c r="G35" s="14">
        <v>89813.69245902916</v>
      </c>
      <c r="H35" s="15">
        <v>0.005143012831822946</v>
      </c>
      <c r="I35" s="16">
        <v>768.9146731052734</v>
      </c>
      <c r="J35" s="16">
        <v>57.889607804625825</v>
      </c>
      <c r="K35" s="16">
        <v>711.0250653006476</v>
      </c>
      <c r="L35" s="16">
        <v>461.6152457944184</v>
      </c>
      <c r="M35" s="16">
        <v>37.422371857928816</v>
      </c>
      <c r="N35" s="16">
        <v>1193.1075470417632</v>
      </c>
      <c r="O35" s="20">
        <v>932.3796455539768</v>
      </c>
    </row>
    <row r="36" spans="6:15" ht="19.5">
      <c r="F36" s="13">
        <v>34</v>
      </c>
      <c r="G36" s="14">
        <v>89294.18760543012</v>
      </c>
      <c r="H36" s="15">
        <v>0.005143012831822946</v>
      </c>
      <c r="I36" s="16">
        <v>764.9601350749163</v>
      </c>
      <c r="J36" s="16">
        <v>58.04781653192765</v>
      </c>
      <c r="K36" s="16">
        <v>706.9123185429886</v>
      </c>
      <c r="L36" s="16">
        <v>458.94261199664965</v>
      </c>
      <c r="M36" s="16">
        <v>37.20591150226255</v>
      </c>
      <c r="N36" s="16">
        <v>1186.6968355693034</v>
      </c>
      <c r="O36" s="20">
        <v>920.4663590077141</v>
      </c>
    </row>
    <row r="37" spans="6:15" ht="19.5">
      <c r="F37" s="13">
        <v>35</v>
      </c>
      <c r="G37" s="14">
        <v>88777.19717690155</v>
      </c>
      <c r="H37" s="15">
        <v>0.005143012831822946</v>
      </c>
      <c r="I37" s="16">
        <v>761.0259352843929</v>
      </c>
      <c r="J37" s="16">
        <v>58.20645763392224</v>
      </c>
      <c r="K37" s="16">
        <v>702.8194776504706</v>
      </c>
      <c r="L37" s="16">
        <v>456.2829076955743</v>
      </c>
      <c r="M37" s="16">
        <v>36.99049882370898</v>
      </c>
      <c r="N37" s="16">
        <v>1180.3183441562583</v>
      </c>
      <c r="O37" s="20">
        <v>908.7035786513884</v>
      </c>
    </row>
    <row r="38" spans="6:15" ht="19.5">
      <c r="F38" s="13">
        <v>36</v>
      </c>
      <c r="G38" s="14">
        <v>88262.70781157207</v>
      </c>
      <c r="H38" s="15">
        <v>0.005143012831822946</v>
      </c>
      <c r="I38" s="16">
        <v>757.1119691338754</v>
      </c>
      <c r="J38" s="16">
        <v>58.3655322922632</v>
      </c>
      <c r="K38" s="16">
        <v>698.7464368416122</v>
      </c>
      <c r="L38" s="16">
        <v>453.6360641648393</v>
      </c>
      <c r="M38" s="16">
        <v>36.7761282548217</v>
      </c>
      <c r="N38" s="16">
        <v>1173.971905043893</v>
      </c>
      <c r="O38" s="20">
        <v>897.0894110309484</v>
      </c>
    </row>
    <row r="39" spans="6:15" ht="19.5">
      <c r="F39" s="13">
        <v>37</v>
      </c>
      <c r="G39" s="14">
        <v>87750.70621511497</v>
      </c>
      <c r="H39" s="15">
        <v>0.005143012831822946</v>
      </c>
      <c r="I39" s="16">
        <v>753.2181325614932</v>
      </c>
      <c r="J39" s="16">
        <v>58.52504169183294</v>
      </c>
      <c r="K39" s="16">
        <v>694.6930908696603</v>
      </c>
      <c r="L39" s="16">
        <v>451.0020130254578</v>
      </c>
      <c r="M39" s="16">
        <v>36.562794256297906</v>
      </c>
      <c r="N39" s="16">
        <v>1167.6573513306532</v>
      </c>
      <c r="O39" s="20">
        <v>885.6219864756589</v>
      </c>
    </row>
    <row r="40" spans="6:15" ht="19.5">
      <c r="F40" s="13">
        <v>38</v>
      </c>
      <c r="G40" s="14">
        <v>87241.17916039769</v>
      </c>
      <c r="H40" s="15">
        <v>0.005143012831822946</v>
      </c>
      <c r="I40" s="16">
        <v>749.3443220405678</v>
      </c>
      <c r="J40" s="16">
        <v>58.684987020752715</v>
      </c>
      <c r="K40" s="16">
        <v>690.6593350198151</v>
      </c>
      <c r="L40" s="16">
        <v>448.3806862440068</v>
      </c>
      <c r="M40" s="16">
        <v>36.350491316832375</v>
      </c>
      <c r="N40" s="16">
        <v>1161.3745169677422</v>
      </c>
      <c r="O40" s="20">
        <v>874.2994587995387</v>
      </c>
    </row>
    <row r="41" spans="6:15" ht="19.5">
      <c r="F41" s="13">
        <v>39</v>
      </c>
      <c r="G41" s="14">
        <v>86734.11348713293</v>
      </c>
      <c r="H41" s="15">
        <v>0.005143012831822946</v>
      </c>
      <c r="I41" s="16">
        <v>745.4904345768595</v>
      </c>
      <c r="J41" s="16">
        <v>58.84536947039044</v>
      </c>
      <c r="K41" s="16">
        <v>686.645065106469</v>
      </c>
      <c r="L41" s="16">
        <v>445.7720161308327</v>
      </c>
      <c r="M41" s="16">
        <v>36.13921395297206</v>
      </c>
      <c r="N41" s="16">
        <v>1155.12323675472</v>
      </c>
      <c r="O41" s="20">
        <v>863.1200050065485</v>
      </c>
    </row>
    <row r="42" spans="6:15" ht="19.5">
      <c r="F42" s="13">
        <v>40</v>
      </c>
      <c r="G42" s="14">
        <v>86229.4961015317</v>
      </c>
      <c r="H42" s="15">
        <v>0.005143012831822946</v>
      </c>
      <c r="I42" s="16">
        <v>741.6563677058292</v>
      </c>
      <c r="J42" s="16">
        <v>59.0061902353699</v>
      </c>
      <c r="K42" s="16">
        <v>682.6501774704593</v>
      </c>
      <c r="L42" s="16">
        <v>443.17593533826675</v>
      </c>
      <c r="M42" s="16">
        <v>35.92895670897154</v>
      </c>
      <c r="N42" s="16">
        <v>1148.9033463351245</v>
      </c>
      <c r="O42" s="20">
        <v>852.0818249994758</v>
      </c>
    </row>
    <row r="43" spans="6:15" ht="19.5">
      <c r="F43" s="13">
        <v>41</v>
      </c>
      <c r="G43" s="14">
        <v>85727.31397595807</v>
      </c>
      <c r="H43" s="15">
        <v>0.005143012831822946</v>
      </c>
      <c r="I43" s="16">
        <v>737.8420194899151</v>
      </c>
      <c r="J43" s="16">
        <v>59.16745051358032</v>
      </c>
      <c r="K43" s="16">
        <v>678.6745689763347</v>
      </c>
      <c r="L43" s="16">
        <v>440.5923768588494</v>
      </c>
      <c r="M43" s="16">
        <v>35.7197141566492</v>
      </c>
      <c r="N43" s="16">
        <v>1142.7146821921153</v>
      </c>
      <c r="O43" s="20">
        <v>841.183141292475</v>
      </c>
    </row>
    <row r="44" spans="6:15" ht="19.5">
      <c r="F44" s="13">
        <v>42</v>
      </c>
      <c r="G44" s="14">
        <v>85227.55414858564</v>
      </c>
      <c r="H44" s="15">
        <v>0.005143012831822946</v>
      </c>
      <c r="I44" s="16">
        <v>734.0472885158204</v>
      </c>
      <c r="J44" s="16">
        <v>59.32915150618396</v>
      </c>
      <c r="K44" s="16">
        <v>674.7181370096364</v>
      </c>
      <c r="L44" s="16">
        <v>438.0212740235634</v>
      </c>
      <c r="M44" s="16">
        <v>35.51148089524402</v>
      </c>
      <c r="N44" s="16">
        <v>1136.5570816441398</v>
      </c>
      <c r="O44" s="20">
        <v>830.4221987272147</v>
      </c>
    </row>
    <row r="45" spans="6:15" ht="19.5">
      <c r="F45" s="13">
        <v>43</v>
      </c>
      <c r="G45" s="14">
        <v>84730.20372305589</v>
      </c>
      <c r="H45" s="15">
        <v>0.005143012831822946</v>
      </c>
      <c r="I45" s="16">
        <v>730.2720738918186</v>
      </c>
      <c r="J45" s="16">
        <v>59.491294417626136</v>
      </c>
      <c r="K45" s="16">
        <v>670.7807794741925</v>
      </c>
      <c r="L45" s="16">
        <v>435.4625605000772</v>
      </c>
      <c r="M45" s="16">
        <v>35.30425155127329</v>
      </c>
      <c r="N45" s="16">
        <v>1130.4303828406225</v>
      </c>
      <c r="O45" s="20">
        <v>819.7972641925877</v>
      </c>
    </row>
    <row r="46" spans="6:15" ht="19.5">
      <c r="F46" s="13">
        <v>44</v>
      </c>
      <c r="G46" s="14">
        <v>84235.24986813818</v>
      </c>
      <c r="H46" s="15">
        <v>0.005143012831822946</v>
      </c>
      <c r="I46" s="16">
        <v>726.5162752450709</v>
      </c>
      <c r="J46" s="16">
        <v>59.653880455643616</v>
      </c>
      <c r="K46" s="16">
        <v>666.8623947894273</v>
      </c>
      <c r="L46" s="16">
        <v>432.9161702909954</v>
      </c>
      <c r="M46" s="16">
        <v>35.09802077839091</v>
      </c>
      <c r="N46" s="16">
        <v>1124.3344247576754</v>
      </c>
      <c r="O46" s="20">
        <v>809.30662634794</v>
      </c>
    </row>
    <row r="47" spans="6:15" ht="19.5">
      <c r="F47" s="13">
        <v>45</v>
      </c>
      <c r="G47" s="14">
        <v>83742.67981739154</v>
      </c>
      <c r="H47" s="15">
        <v>0.005143012831822946</v>
      </c>
      <c r="I47" s="16">
        <v>722.7797927189573</v>
      </c>
      <c r="J47" s="16">
        <v>59.816910831274186</v>
      </c>
      <c r="K47" s="16">
        <v>662.9628818876831</v>
      </c>
      <c r="L47" s="16">
        <v>430.38203773211995</v>
      </c>
      <c r="M47" s="16">
        <v>34.89278325724648</v>
      </c>
      <c r="N47" s="16">
        <v>1118.2690471938308</v>
      </c>
      <c r="O47" s="20">
        <v>798.9485953497713</v>
      </c>
    </row>
    <row r="48" spans="6:15" ht="19.5">
      <c r="F48" s="13">
        <v>46</v>
      </c>
      <c r="G48" s="14">
        <v>83252.48086882815</v>
      </c>
      <c r="H48" s="15">
        <v>0.005143012831822946</v>
      </c>
      <c r="I48" s="16">
        <v>719.0625269704215</v>
      </c>
      <c r="J48" s="16">
        <v>59.98038675886528</v>
      </c>
      <c r="K48" s="16">
        <v>659.0821402115562</v>
      </c>
      <c r="L48" s="16">
        <v>427.86009749071894</v>
      </c>
      <c r="M48" s="16">
        <v>34.688533695345065</v>
      </c>
      <c r="N48" s="16">
        <v>1112.2340907657954</v>
      </c>
      <c r="O48" s="20">
        <v>788.7215025818668</v>
      </c>
    </row>
    <row r="49" spans="6:15" ht="19.5">
      <c r="F49" s="13">
        <v>47</v>
      </c>
      <c r="G49" s="14">
        <v>82764.64038457857</v>
      </c>
      <c r="H49" s="15">
        <v>0.005143012831822946</v>
      </c>
      <c r="I49" s="16">
        <v>715.3643791673295</v>
      </c>
      <c r="J49" s="16">
        <v>60.1443094560824</v>
      </c>
      <c r="K49" s="16">
        <v>655.2200697112471</v>
      </c>
      <c r="L49" s="16">
        <v>425.3502845638054</v>
      </c>
      <c r="M49" s="16">
        <v>34.48526682690774</v>
      </c>
      <c r="N49" s="16">
        <v>1106.229396904227</v>
      </c>
      <c r="O49" s="20">
        <v>778.6237003888166</v>
      </c>
    </row>
    <row r="50" spans="6:15" ht="19.5">
      <c r="F50" s="13">
        <v>48</v>
      </c>
      <c r="G50" s="14">
        <v>82279.14579055869</v>
      </c>
      <c r="H50" s="15">
        <v>0.005143012831822946</v>
      </c>
      <c r="I50" s="16">
        <v>711.6852509858429</v>
      </c>
      <c r="J50" s="16">
        <v>60.3086801439199</v>
      </c>
      <c r="K50" s="16">
        <v>651.376570841923</v>
      </c>
      <c r="L50" s="16">
        <v>422.8525342764238</v>
      </c>
      <c r="M50" s="16">
        <v>34.28297741273279</v>
      </c>
      <c r="N50" s="16">
        <v>1100.2548078495338</v>
      </c>
      <c r="O50" s="20">
        <v>768.653561812878</v>
      </c>
    </row>
    <row r="51" spans="6:15" ht="19.5">
      <c r="F51" s="13">
        <v>49</v>
      </c>
      <c r="G51" s="14">
        <v>81795.98457613835</v>
      </c>
      <c r="H51" s="15">
        <v>0.005143012831822946</v>
      </c>
      <c r="I51" s="16">
        <v>708.0250446078037</v>
      </c>
      <c r="J51" s="16">
        <v>60.47350004670841</v>
      </c>
      <c r="K51" s="16">
        <v>647.5515445610953</v>
      </c>
      <c r="L51" s="16">
        <v>420.3667822799459</v>
      </c>
      <c r="M51" s="16">
        <v>34.081660240057644</v>
      </c>
      <c r="N51" s="16">
        <v>1094.310166647692</v>
      </c>
      <c r="O51" s="20">
        <v>758.8094803341428</v>
      </c>
    </row>
    <row r="52" spans="6:15" ht="19.5">
      <c r="F52" s="13">
        <v>50</v>
      </c>
      <c r="G52" s="14">
        <v>81315.1442938117</v>
      </c>
      <c r="H52" s="15">
        <v>0.005143012831822946</v>
      </c>
      <c r="I52" s="16">
        <v>704.3836627181337</v>
      </c>
      <c r="J52" s="16">
        <v>60.63877039212434</v>
      </c>
      <c r="K52" s="16">
        <v>643.7448923260093</v>
      </c>
      <c r="L52" s="16">
        <v>417.8929645503753</v>
      </c>
      <c r="M52" s="16">
        <v>33.88131012242154</v>
      </c>
      <c r="N52" s="16">
        <v>1088.3953171460873</v>
      </c>
      <c r="O52" s="20">
        <v>749.0898696139612</v>
      </c>
    </row>
    <row r="53" spans="6:15" ht="19.5">
      <c r="F53" s="13">
        <v>51</v>
      </c>
      <c r="G53" s="14">
        <v>80836.6125588692</v>
      </c>
      <c r="H53" s="15">
        <v>0.005143012831822946</v>
      </c>
      <c r="I53" s="16">
        <v>700.7610085022478</v>
      </c>
      <c r="J53" s="16">
        <v>60.80449241119993</v>
      </c>
      <c r="K53" s="16">
        <v>639.9565160910479</v>
      </c>
      <c r="L53" s="16">
        <v>415.43101738666087</v>
      </c>
      <c r="M53" s="16">
        <v>33.68192189952883</v>
      </c>
      <c r="N53" s="16">
        <v>1082.5101039893798</v>
      </c>
      <c r="O53" s="20">
        <v>739.4931632415933</v>
      </c>
    </row>
    <row r="54" spans="6:15" ht="19.5">
      <c r="F54" s="13">
        <v>52</v>
      </c>
      <c r="G54" s="14">
        <v>80360.37704907134</v>
      </c>
      <c r="H54" s="15">
        <v>0.005143012831822946</v>
      </c>
      <c r="I54" s="16">
        <v>697.1569856434796</v>
      </c>
      <c r="J54" s="16">
        <v>60.97066733833151</v>
      </c>
      <c r="K54" s="16">
        <v>636.1863183051481</v>
      </c>
      <c r="L54" s="16">
        <v>412.9808774090182</v>
      </c>
      <c r="M54" s="16">
        <v>33.48349043711306</v>
      </c>
      <c r="N54" s="16">
        <v>1076.6543726153848</v>
      </c>
      <c r="O54" s="20">
        <v>730.0178144840326</v>
      </c>
    </row>
    <row r="55" spans="6:15" ht="19.5">
      <c r="F55" s="13">
        <v>53</v>
      </c>
      <c r="G55" s="14">
        <v>79886.42550432398</v>
      </c>
      <c r="H55" s="15">
        <v>0.005143012831822946</v>
      </c>
      <c r="I55" s="16">
        <v>693.57149832052</v>
      </c>
      <c r="J55" s="16">
        <v>61.1372964112885</v>
      </c>
      <c r="K55" s="16">
        <v>632.4342019092315</v>
      </c>
      <c r="L55" s="16">
        <v>410.5424815572599</v>
      </c>
      <c r="M55" s="16">
        <v>33.28601062680166</v>
      </c>
      <c r="N55" s="16">
        <v>1070.8279692509782</v>
      </c>
      <c r="O55" s="20">
        <v>720.6622960389732</v>
      </c>
    </row>
    <row r="56" spans="6:15" ht="19.5">
      <c r="F56" s="13">
        <v>54</v>
      </c>
      <c r="G56" s="14">
        <v>79414.74572635544</v>
      </c>
      <c r="H56" s="15">
        <v>0.005143012831822946</v>
      </c>
      <c r="I56" s="16">
        <v>690.0044512048711</v>
      </c>
      <c r="J56" s="16">
        <v>61.30438087122377</v>
      </c>
      <c r="K56" s="16">
        <v>628.7000703336473</v>
      </c>
      <c r="L56" s="16">
        <v>408.1157670891348</v>
      </c>
      <c r="M56" s="16">
        <v>33.08947738598143</v>
      </c>
      <c r="N56" s="16">
        <v>1065.0307409080247</v>
      </c>
      <c r="O56" s="20">
        <v>711.4250997908789</v>
      </c>
    </row>
    <row r="57" spans="6:15" ht="19.5">
      <c r="F57" s="13">
        <v>55</v>
      </c>
      <c r="G57" s="14">
        <v>78945.32557839507</v>
      </c>
      <c r="H57" s="15">
        <v>0.005143012831822946</v>
      </c>
      <c r="I57" s="16">
        <v>686.4557494583095</v>
      </c>
      <c r="J57" s="16">
        <v>61.47192196268179</v>
      </c>
      <c r="K57" s="16">
        <v>624.9838274956277</v>
      </c>
      <c r="L57" s="16">
        <v>405.7006715786752</v>
      </c>
      <c r="M57" s="16">
        <v>32.89388565766462</v>
      </c>
      <c r="N57" s="16">
        <v>1059.26253537932</v>
      </c>
      <c r="O57" s="20">
        <v>702.3047365701093</v>
      </c>
    </row>
    <row r="58" spans="6:15" ht="19.5">
      <c r="F58" s="13">
        <v>56</v>
      </c>
      <c r="G58" s="14">
        <v>78478.15298485372</v>
      </c>
      <c r="H58" s="15">
        <v>0.005143012831822946</v>
      </c>
      <c r="I58" s="16">
        <v>682.9252987303666</v>
      </c>
      <c r="J58" s="16">
        <v>61.63992093360798</v>
      </c>
      <c r="K58" s="16">
        <v>621.2853777967587</v>
      </c>
      <c r="L58" s="16">
        <v>403.29713291455283</v>
      </c>
      <c r="M58" s="16">
        <v>32.69923041035572</v>
      </c>
      <c r="N58" s="16">
        <v>1053.5232012345637</v>
      </c>
      <c r="O58" s="20">
        <v>693.299735915074</v>
      </c>
    </row>
    <row r="59" spans="6:15" ht="19.5">
      <c r="F59" s="13">
        <v>57</v>
      </c>
      <c r="G59" s="14">
        <v>78013.21593100556</v>
      </c>
      <c r="H59" s="15">
        <v>0.005143012831822946</v>
      </c>
      <c r="I59" s="16">
        <v>679.41300515582</v>
      </c>
      <c r="J59" s="16">
        <v>61.80837903535928</v>
      </c>
      <c r="K59" s="16">
        <v>617.6046261204607</v>
      </c>
      <c r="L59" s="16">
        <v>400.9050892984429</v>
      </c>
      <c r="M59" s="16">
        <v>32.505506637918984</v>
      </c>
      <c r="N59" s="16">
        <v>1047.8125878163437</v>
      </c>
      <c r="O59" s="20">
        <v>684.4086458373687</v>
      </c>
    </row>
    <row r="60" spans="6:15" ht="19.5">
      <c r="F60" s="13">
        <v>58</v>
      </c>
      <c r="G60" s="14">
        <v>77550.50246267176</v>
      </c>
      <c r="H60" s="15">
        <v>0.005143012831822946</v>
      </c>
      <c r="I60" s="16">
        <v>675.9187753521962</v>
      </c>
      <c r="J60" s="16">
        <v>61.97729752271141</v>
      </c>
      <c r="K60" s="16">
        <v>613.9414778294848</v>
      </c>
      <c r="L60" s="16">
        <v>398.52447924339685</v>
      </c>
      <c r="M60" s="16">
        <v>32.31270935944657</v>
      </c>
      <c r="N60" s="16">
        <v>1042.1305452361464</v>
      </c>
      <c r="O60" s="20">
        <v>675.6300325898596</v>
      </c>
    </row>
    <row r="61" spans="6:15" ht="19.5">
      <c r="F61" s="13">
        <v>59</v>
      </c>
      <c r="G61" s="14">
        <v>77090.00068590566</v>
      </c>
      <c r="H61" s="15">
        <v>0.005143012831822946</v>
      </c>
      <c r="I61" s="16">
        <v>672.4425164172898</v>
      </c>
      <c r="J61" s="16">
        <v>62.146677653869915</v>
      </c>
      <c r="K61" s="16">
        <v>610.2958387634199</v>
      </c>
      <c r="L61" s="16">
        <v>396.1552415722235</v>
      </c>
      <c r="M61" s="16">
        <v>32.12083361912736</v>
      </c>
      <c r="N61" s="16">
        <v>1036.4769243703859</v>
      </c>
      <c r="O61" s="20">
        <v>666.9624804376799</v>
      </c>
    </row>
    <row r="62" spans="6:15" ht="19.5">
      <c r="F62" s="13">
        <v>60</v>
      </c>
      <c r="G62" s="14">
        <v>76631.69876667956</v>
      </c>
      <c r="H62" s="15">
        <v>0.005143012831822946</v>
      </c>
      <c r="I62" s="16">
        <v>668.9841359266925</v>
      </c>
      <c r="J62" s="16">
        <v>62.31652069047925</v>
      </c>
      <c r="K62" s="16">
        <v>606.6676152362132</v>
      </c>
      <c r="L62" s="16">
        <v>393.7973154158779</v>
      </c>
      <c r="M62" s="16">
        <v>31.929874486116486</v>
      </c>
      <c r="N62" s="16">
        <v>1030.851576856454</v>
      </c>
      <c r="O62" s="20">
        <v>658.404591432099</v>
      </c>
    </row>
    <row r="63" spans="6:15" ht="19.5">
      <c r="F63" s="13">
        <v>61</v>
      </c>
      <c r="G63" s="14">
        <v>76175.5849305732</v>
      </c>
      <c r="H63" s="15">
        <v>0.005143012831822946</v>
      </c>
      <c r="I63" s="16">
        <v>665.5435419313354</v>
      </c>
      <c r="J63" s="16">
        <v>62.48682789763086</v>
      </c>
      <c r="K63" s="16">
        <v>603.0567140337046</v>
      </c>
      <c r="L63" s="16">
        <v>391.45064021185914</v>
      </c>
      <c r="M63" s="16">
        <v>31.739827054405502</v>
      </c>
      <c r="N63" s="16">
        <v>1025.2543550887892</v>
      </c>
      <c r="O63" s="20">
        <v>649.9549851872304</v>
      </c>
    </row>
    <row r="64" spans="6:15" ht="19.5">
      <c r="F64" s="13">
        <v>62</v>
      </c>
      <c r="G64" s="14">
        <v>75721.6474624637</v>
      </c>
      <c r="H64" s="15">
        <v>0.005143012831822946</v>
      </c>
      <c r="I64" s="16">
        <v>662.1206429550456</v>
      </c>
      <c r="J64" s="16">
        <v>62.65760054387454</v>
      </c>
      <c r="K64" s="16">
        <v>599.463042411171</v>
      </c>
      <c r="L64" s="16">
        <v>389.11515570261594</v>
      </c>
      <c r="M64" s="16">
        <v>31.550686442693213</v>
      </c>
      <c r="N64" s="16">
        <v>1019.6851122149683</v>
      </c>
      <c r="O64" s="20">
        <v>641.6122986595424</v>
      </c>
    </row>
    <row r="65" spans="6:15" ht="19.5">
      <c r="F65" s="13">
        <v>63</v>
      </c>
      <c r="G65" s="14">
        <v>75269.87470621722</v>
      </c>
      <c r="H65" s="15">
        <v>0.005143012831822946</v>
      </c>
      <c r="I65" s="16">
        <v>658.715347992113</v>
      </c>
      <c r="J65" s="16">
        <v>62.82883990122673</v>
      </c>
      <c r="K65" s="16">
        <v>595.8865080908863</v>
      </c>
      <c r="L65" s="16">
        <v>386.79080193396004</v>
      </c>
      <c r="M65" s="16">
        <v>31.362447794257175</v>
      </c>
      <c r="N65" s="16">
        <v>1014.1437021318159</v>
      </c>
      <c r="O65" s="20">
        <v>633.3751859301364</v>
      </c>
    </row>
    <row r="66" spans="6:15" ht="19.5">
      <c r="F66" s="13">
        <v>64</v>
      </c>
      <c r="G66" s="14">
        <v>74820.25506438203</v>
      </c>
      <c r="H66" s="15">
        <v>0.005143012831822946</v>
      </c>
      <c r="I66" s="16">
        <v>655.3275665048708</v>
      </c>
      <c r="J66" s="16">
        <v>63.00054724517963</v>
      </c>
      <c r="K66" s="16">
        <v>592.3270192596912</v>
      </c>
      <c r="L66" s="16">
        <v>384.47751925348877</v>
      </c>
      <c r="M66" s="16">
        <v>31.175106276825847</v>
      </c>
      <c r="N66" s="16">
        <v>1008.6299794815337</v>
      </c>
      <c r="O66" s="20">
        <v>625.2423179897557</v>
      </c>
    </row>
    <row r="67" spans="6:15" ht="19.5">
      <c r="F67" s="13">
        <v>65</v>
      </c>
      <c r="G67" s="14">
        <v>74372.77699788337</v>
      </c>
      <c r="H67" s="15">
        <v>0.005143012831822946</v>
      </c>
      <c r="I67" s="16">
        <v>651.9572084212889</v>
      </c>
      <c r="J67" s="16">
        <v>63.17272385471222</v>
      </c>
      <c r="K67" s="16">
        <v>588.7844845665767</v>
      </c>
      <c r="L67" s="16">
        <v>382.1752483090146</v>
      </c>
      <c r="M67" s="16">
        <v>30.988657082451404</v>
      </c>
      <c r="N67" s="16">
        <v>1003.1437996478522</v>
      </c>
      <c r="O67" s="20">
        <v>617.2123825264962</v>
      </c>
    </row>
    <row r="68" spans="6:15" ht="19.5">
      <c r="F68" s="13">
        <v>66</v>
      </c>
      <c r="G68" s="14">
        <v>73927.42902571964</v>
      </c>
      <c r="H68" s="15">
        <v>0.005143012831822946</v>
      </c>
      <c r="I68" s="16">
        <v>648.6041841325788</v>
      </c>
      <c r="J68" s="16">
        <v>63.34537101229819</v>
      </c>
      <c r="K68" s="16">
        <v>585.2588131202806</v>
      </c>
      <c r="L68" s="16">
        <v>379.8839300470034</v>
      </c>
      <c r="M68" s="16">
        <v>30.803095427383187</v>
      </c>
      <c r="N68" s="16">
        <v>997.6850187521991</v>
      </c>
      <c r="O68" s="20">
        <v>609.2840837161779</v>
      </c>
    </row>
    <row r="69" spans="6:15" ht="19.5">
      <c r="F69" s="13">
        <v>67</v>
      </c>
      <c r="G69" s="14">
        <v>73484.19972466034</v>
      </c>
      <c r="H69" s="15">
        <v>0.005143012831822946</v>
      </c>
      <c r="I69" s="16">
        <v>645.2684044908109</v>
      </c>
      <c r="J69" s="16">
        <v>63.51849000391644</v>
      </c>
      <c r="K69" s="16">
        <v>581.7499144868945</v>
      </c>
      <c r="L69" s="16">
        <v>377.6035057110202</v>
      </c>
      <c r="M69" s="16">
        <v>30.618416551941813</v>
      </c>
      <c r="N69" s="16">
        <v>992.2534936498893</v>
      </c>
      <c r="O69" s="20">
        <v>601.4561420153501</v>
      </c>
    </row>
    <row r="70" spans="6:15" ht="19.5">
      <c r="F70" s="13">
        <v>68</v>
      </c>
      <c r="G70" s="14">
        <v>73043.07772894541</v>
      </c>
      <c r="H70" s="15">
        <v>0.005143012831822946</v>
      </c>
      <c r="I70" s="16">
        <v>641.9497808065448</v>
      </c>
      <c r="J70" s="16">
        <v>63.692082119060274</v>
      </c>
      <c r="K70" s="16">
        <v>578.2576986874845</v>
      </c>
      <c r="L70" s="16">
        <v>375.3339168401833</v>
      </c>
      <c r="M70" s="16">
        <v>30.434615720393925</v>
      </c>
      <c r="N70" s="16">
        <v>986.8490819263342</v>
      </c>
      <c r="O70" s="20">
        <v>593.7272939568941</v>
      </c>
    </row>
    <row r="71" spans="6:15" ht="19.5">
      <c r="F71" s="13">
        <v>69</v>
      </c>
      <c r="G71" s="14">
        <v>72604.05172998617</v>
      </c>
      <c r="H71" s="15">
        <v>0.005143012831822946</v>
      </c>
      <c r="I71" s="16">
        <v>638.6482248464708</v>
      </c>
      <c r="J71" s="16">
        <v>63.866148650746936</v>
      </c>
      <c r="K71" s="16">
        <v>574.7820761957239</v>
      </c>
      <c r="L71" s="16">
        <v>373.07510526762593</v>
      </c>
      <c r="M71" s="16">
        <v>30.25168822082757</v>
      </c>
      <c r="N71" s="16">
        <v>981.4716418932693</v>
      </c>
      <c r="O71" s="20">
        <v>586.0962919481893</v>
      </c>
    </row>
    <row r="72" spans="6:15" ht="19.5">
      <c r="F72" s="13">
        <v>70</v>
      </c>
      <c r="G72" s="14">
        <v>72167.1104760678</v>
      </c>
      <c r="H72" s="15">
        <v>0.005143012831822946</v>
      </c>
      <c r="I72" s="16">
        <v>635.3636488310643</v>
      </c>
      <c r="J72" s="16">
        <v>64.04069089552752</v>
      </c>
      <c r="K72" s="16">
        <v>571.3229579355368</v>
      </c>
      <c r="L72" s="16">
        <v>370.8270131189663</v>
      </c>
      <c r="M72" s="16">
        <v>30.069629365028252</v>
      </c>
      <c r="N72" s="16">
        <v>976.1210325850024</v>
      </c>
      <c r="O72" s="20">
        <v>578.5619040718151</v>
      </c>
    </row>
    <row r="73" spans="6:15" ht="19.5">
      <c r="F73" s="13">
        <v>71</v>
      </c>
      <c r="G73" s="14">
        <v>71732.2427720533</v>
      </c>
      <c r="H73" s="15">
        <v>0.005143012831822946</v>
      </c>
      <c r="I73" s="16">
        <v>632.0959654322523</v>
      </c>
      <c r="J73" s="16">
        <v>64.21571015349696</v>
      </c>
      <c r="K73" s="16">
        <v>567.8802552787554</v>
      </c>
      <c r="L73" s="16">
        <v>368.58958281078486</v>
      </c>
      <c r="M73" s="16">
        <v>29.888434488355543</v>
      </c>
      <c r="N73" s="16">
        <v>970.7971137546816</v>
      </c>
      <c r="O73" s="20">
        <v>571.1229138887537</v>
      </c>
    </row>
    <row r="74" spans="6:15" ht="19.5">
      <c r="F74" s="13">
        <v>72</v>
      </c>
      <c r="G74" s="14">
        <v>71299.43747908901</v>
      </c>
      <c r="H74" s="15">
        <v>0.005143012831822946</v>
      </c>
      <c r="I74" s="16">
        <v>628.8450877710908</v>
      </c>
      <c r="J74" s="16">
        <v>64.39120772830267</v>
      </c>
      <c r="K74" s="16">
        <v>564.4538800427881</v>
      </c>
      <c r="L74" s="16">
        <v>366.36275704910946</v>
      </c>
      <c r="M74" s="16">
        <v>29.708098949620425</v>
      </c>
      <c r="N74" s="16">
        <v>965.4997458705799</v>
      </c>
      <c r="O74" s="20">
        <v>563.7781202440613</v>
      </c>
    </row>
    <row r="75" spans="6:15" ht="19.5">
      <c r="F75" s="13">
        <v>73</v>
      </c>
      <c r="G75" s="14">
        <v>70868.6835143116</v>
      </c>
      <c r="H75" s="15">
        <v>0.005143012831822946</v>
      </c>
      <c r="I75" s="16">
        <v>625.6109294154552</v>
      </c>
      <c r="J75" s="16">
        <v>64.56718492715493</v>
      </c>
      <c r="K75" s="16">
        <v>561.0437444883003</v>
      </c>
      <c r="L75" s="16">
        <v>364.1464788279088</v>
      </c>
      <c r="M75" s="16">
        <v>29.52861813096317</v>
      </c>
      <c r="N75" s="16">
        <v>960.2287901124008</v>
      </c>
      <c r="O75" s="20">
        <v>556.5263370749793</v>
      </c>
    </row>
    <row r="76" spans="6:15" ht="19.5">
      <c r="F76" s="13">
        <v>74</v>
      </c>
      <c r="G76" s="14">
        <v>70439.96985055653</v>
      </c>
      <c r="H76" s="15">
        <v>0.005143012831822946</v>
      </c>
      <c r="I76" s="16">
        <v>622.3934043777427</v>
      </c>
      <c r="J76" s="16">
        <v>64.7436430608368</v>
      </c>
      <c r="K76" s="16">
        <v>557.6497613169059</v>
      </c>
      <c r="L76" s="16">
        <v>361.94069142759287</v>
      </c>
      <c r="M76" s="16">
        <v>29.34998743773189</v>
      </c>
      <c r="N76" s="16">
        <v>954.9841083676038</v>
      </c>
      <c r="O76" s="20">
        <v>549.3663932214555</v>
      </c>
    </row>
    <row r="77" spans="6:15" ht="19.5">
      <c r="F77" s="13">
        <v>75</v>
      </c>
      <c r="G77" s="14">
        <v>70013.2855160681</v>
      </c>
      <c r="H77" s="15">
        <v>0.005143012831822946</v>
      </c>
      <c r="I77" s="16">
        <v>619.1924271125861</v>
      </c>
      <c r="J77" s="16">
        <v>64.92058344371355</v>
      </c>
      <c r="K77" s="16">
        <v>554.2718436688725</v>
      </c>
      <c r="L77" s="16">
        <v>359.74533841352144</v>
      </c>
      <c r="M77" s="16">
        <v>29.172202298361714</v>
      </c>
      <c r="N77" s="16">
        <v>949.7655632277458</v>
      </c>
      <c r="O77" s="20">
        <v>542.2971322390408</v>
      </c>
    </row>
    <row r="78" spans="6:15" ht="19.5">
      <c r="F78" s="13">
        <v>76</v>
      </c>
      <c r="G78" s="14">
        <v>69588.61959421088</v>
      </c>
      <c r="H78" s="15">
        <v>0.005143012831822946</v>
      </c>
      <c r="I78" s="16">
        <v>616.0079125145785</v>
      </c>
      <c r="J78" s="16">
        <v>65.09800739374236</v>
      </c>
      <c r="K78" s="16">
        <v>550.9099051208361</v>
      </c>
      <c r="L78" s="16">
        <v>357.5603636345201</v>
      </c>
      <c r="M78" s="16">
        <v>28.995258164254533</v>
      </c>
      <c r="N78" s="16">
        <v>944.5730179848441</v>
      </c>
      <c r="O78" s="20">
        <v>535.3174122141357</v>
      </c>
    </row>
    <row r="79" spans="6:15" ht="19.5">
      <c r="F79" s="13">
        <v>77</v>
      </c>
      <c r="G79" s="14">
        <v>69165.96122318262</v>
      </c>
      <c r="H79" s="15">
        <v>0.005143012831822946</v>
      </c>
      <c r="I79" s="16">
        <v>612.8397759160116</v>
      </c>
      <c r="J79" s="16">
        <v>65.27591623248247</v>
      </c>
      <c r="K79" s="16">
        <v>547.5638596835291</v>
      </c>
      <c r="L79" s="16">
        <v>355.3857112214039</v>
      </c>
      <c r="M79" s="16">
        <v>28.819150509659426</v>
      </c>
      <c r="N79" s="16">
        <v>939.4063366277561</v>
      </c>
      <c r="O79" s="20">
        <v>528.4261055815558</v>
      </c>
    </row>
    <row r="80" spans="6:15" ht="19.5">
      <c r="F80" s="13">
        <v>78</v>
      </c>
      <c r="G80" s="14">
        <v>68745.29959572873</v>
      </c>
      <c r="H80" s="15">
        <v>0.005143012831822946</v>
      </c>
      <c r="I80" s="16">
        <v>609.6879330846242</v>
      </c>
      <c r="J80" s="16">
        <v>65.45431128510506</v>
      </c>
      <c r="K80" s="16">
        <v>544.2336217995191</v>
      </c>
      <c r="L80" s="16">
        <v>353.2213255855082</v>
      </c>
      <c r="M80" s="16">
        <v>28.643874831553642</v>
      </c>
      <c r="N80" s="16">
        <v>934.2653838385788</v>
      </c>
      <c r="O80" s="20">
        <v>521.6220989443863</v>
      </c>
    </row>
    <row r="81" spans="6:15" ht="19.5">
      <c r="F81" s="13">
        <v>79</v>
      </c>
      <c r="G81" s="14">
        <v>68326.62395885812</v>
      </c>
      <c r="H81" s="15">
        <v>0.005143012831822946</v>
      </c>
      <c r="I81" s="16">
        <v>606.5523002213622</v>
      </c>
      <c r="J81" s="16">
        <v>65.63319388040202</v>
      </c>
      <c r="K81" s="16">
        <v>540.9191063409602</v>
      </c>
      <c r="L81" s="16">
        <v>351.06715141722805</v>
      </c>
      <c r="M81" s="16">
        <v>28.46942664952422</v>
      </c>
      <c r="N81" s="16">
        <v>929.1500249890661</v>
      </c>
      <c r="O81" s="20">
        <v>514.9042928960984</v>
      </c>
    </row>
    <row r="82" spans="6:15" ht="19.5">
      <c r="F82" s="13">
        <v>80</v>
      </c>
      <c r="G82" s="14">
        <v>67909.92361356049</v>
      </c>
      <c r="H82" s="15">
        <v>0.005143012831822946</v>
      </c>
      <c r="I82" s="16">
        <v>603.4327939581519</v>
      </c>
      <c r="J82" s="16">
        <v>65.81256535079808</v>
      </c>
      <c r="K82" s="16">
        <v>537.6202286073539</v>
      </c>
      <c r="L82" s="16">
        <v>348.9231336845633</v>
      </c>
      <c r="M82" s="16">
        <v>28.295801505650203</v>
      </c>
      <c r="N82" s="16">
        <v>924.060126137065</v>
      </c>
      <c r="O82" s="20">
        <v>508.2716018448976</v>
      </c>
    </row>
    <row r="83" spans="6:15" ht="19.5">
      <c r="F83" s="13">
        <v>81</v>
      </c>
      <c r="G83" s="14">
        <v>67495.18791452512</v>
      </c>
      <c r="H83" s="15">
        <v>0.005143012831822946</v>
      </c>
      <c r="I83" s="16">
        <v>600.3293313556824</v>
      </c>
      <c r="J83" s="16">
        <v>65.99242703235848</v>
      </c>
      <c r="K83" s="16">
        <v>534.3369043233239</v>
      </c>
      <c r="L83" s="16">
        <v>346.7892176316732</v>
      </c>
      <c r="M83" s="16">
        <v>28.122994964385466</v>
      </c>
      <c r="N83" s="16">
        <v>918.99555402297</v>
      </c>
      <c r="O83" s="20">
        <v>501.7229538402776</v>
      </c>
    </row>
    <row r="84" spans="6:15" ht="19.5">
      <c r="F84" s="13">
        <v>82</v>
      </c>
      <c r="G84" s="14">
        <v>67082.4062698611</v>
      </c>
      <c r="H84" s="15">
        <v>0.005143012831822946</v>
      </c>
      <c r="I84" s="16">
        <v>597.2418299012005</v>
      </c>
      <c r="J84" s="16">
        <v>66.17278026480017</v>
      </c>
      <c r="K84" s="16">
        <v>531.0690496364003</v>
      </c>
      <c r="L84" s="16">
        <v>344.6653487774364</v>
      </c>
      <c r="M84" s="16">
        <v>27.951002612442124</v>
      </c>
      <c r="N84" s="16">
        <v>913.9561760661948</v>
      </c>
      <c r="O84" s="20">
        <v>495.25729040174974</v>
      </c>
    </row>
    <row r="85" spans="6:15" ht="19.5">
      <c r="F85" s="13">
        <v>83</v>
      </c>
      <c r="G85" s="14">
        <v>66671.56814081887</v>
      </c>
      <c r="H85" s="15">
        <v>0.005143012831822946</v>
      </c>
      <c r="I85" s="16">
        <v>594.1702075063173</v>
      </c>
      <c r="J85" s="16">
        <v>66.35362639150117</v>
      </c>
      <c r="K85" s="16">
        <v>527.8165811148161</v>
      </c>
      <c r="L85" s="16">
        <v>342.5514729140199</v>
      </c>
      <c r="M85" s="16">
        <v>27.77982005867453</v>
      </c>
      <c r="N85" s="16">
        <v>908.9418603616626</v>
      </c>
      <c r="O85" s="20">
        <v>488.8735663497234</v>
      </c>
    </row>
    <row r="86" spans="6:15" ht="19.5">
      <c r="F86" s="13">
        <v>84</v>
      </c>
      <c r="G86" s="14">
        <v>66262.66304151334</v>
      </c>
      <c r="H86" s="15">
        <v>0.005143012831822946</v>
      </c>
      <c r="I86" s="16">
        <v>591.1143825048254</v>
      </c>
      <c r="J86" s="16">
        <v>66.53496675951135</v>
      </c>
      <c r="K86" s="16">
        <v>524.579415745314</v>
      </c>
      <c r="L86" s="16">
        <v>340.4475361054541</v>
      </c>
      <c r="M86" s="16">
        <v>27.609442933963894</v>
      </c>
      <c r="N86" s="16">
        <v>903.9524756763155</v>
      </c>
      <c r="O86" s="20">
        <v>482.57074963850823</v>
      </c>
    </row>
    <row r="87" spans="6:15" ht="19.5">
      <c r="F87" s="13">
        <v>85</v>
      </c>
      <c r="G87" s="14">
        <v>65855.68053864838</v>
      </c>
      <c r="H87" s="15">
        <v>0.005143012831822946</v>
      </c>
      <c r="I87" s="16">
        <v>588.0742736505279</v>
      </c>
      <c r="J87" s="16">
        <v>66.71680271956154</v>
      </c>
      <c r="K87" s="16">
        <v>521.3574709309663</v>
      </c>
      <c r="L87" s="16">
        <v>338.3534846862164</v>
      </c>
      <c r="M87" s="16">
        <v>27.43986689110349</v>
      </c>
      <c r="N87" s="16">
        <v>898.9878914456408</v>
      </c>
      <c r="O87" s="20">
        <v>476.34782119141363</v>
      </c>
    </row>
    <row r="88" spans="6:15" ht="19.5">
      <c r="F88" s="13">
        <v>86</v>
      </c>
      <c r="G88" s="14">
        <v>65450.6102512426</v>
      </c>
      <c r="H88" s="15">
        <v>0.005143012831822946</v>
      </c>
      <c r="I88" s="16">
        <v>585.0498001150783</v>
      </c>
      <c r="J88" s="16">
        <v>66.89913562607433</v>
      </c>
      <c r="K88" s="16">
        <v>518.1506644890039</v>
      </c>
      <c r="L88" s="16">
        <v>336.2692652598204</v>
      </c>
      <c r="M88" s="16">
        <v>27.271087604684418</v>
      </c>
      <c r="N88" s="16">
        <v>894.0479777702142</v>
      </c>
      <c r="O88" s="20">
        <v>470.2037747379161</v>
      </c>
    </row>
    <row r="89" spans="6:15" ht="19.5">
      <c r="F89" s="13">
        <v>87</v>
      </c>
      <c r="G89" s="14">
        <v>65047.44185035671</v>
      </c>
      <c r="H89" s="15">
        <v>0.005143012831822946</v>
      </c>
      <c r="I89" s="16">
        <v>582.040881485831</v>
      </c>
      <c r="J89" s="16">
        <v>67.0819668371737</v>
      </c>
      <c r="K89" s="16">
        <v>514.9589146486574</v>
      </c>
      <c r="L89" s="16">
        <v>334.19482469741394</v>
      </c>
      <c r="M89" s="16">
        <v>27.103100770981964</v>
      </c>
      <c r="N89" s="16">
        <v>889.1326054122629</v>
      </c>
      <c r="O89" s="20">
        <v>464.1376166528721</v>
      </c>
    </row>
    <row r="90" spans="6:15" ht="19.5">
      <c r="F90" s="13">
        <v>88</v>
      </c>
      <c r="G90" s="14">
        <v>64646.16505882212</v>
      </c>
      <c r="H90" s="15">
        <v>0.005143012831822946</v>
      </c>
      <c r="I90" s="16">
        <v>579.0474377637039</v>
      </c>
      <c r="J90" s="16">
        <v>67.26529771469541</v>
      </c>
      <c r="K90" s="16">
        <v>511.7821400490085</v>
      </c>
      <c r="L90" s="16">
        <v>332.1301101363833</v>
      </c>
      <c r="M90" s="16">
        <v>26.93590210784255</v>
      </c>
      <c r="N90" s="16">
        <v>884.2416457922445</v>
      </c>
      <c r="O90" s="20">
        <v>458.1483657977479</v>
      </c>
    </row>
    <row r="91" spans="6:15" ht="19.5">
      <c r="F91" s="13">
        <v>89</v>
      </c>
      <c r="G91" s="14">
        <v>64246.76965097104</v>
      </c>
      <c r="H91" s="15">
        <v>0.005143012831822946</v>
      </c>
      <c r="I91" s="16">
        <v>576.0693893610509</v>
      </c>
      <c r="J91" s="16">
        <v>67.44912962419676</v>
      </c>
      <c r="K91" s="16">
        <v>508.6202597368541</v>
      </c>
      <c r="L91" s="16">
        <v>330.0750689789645</v>
      </c>
      <c r="M91" s="16">
        <v>26.769487354571268</v>
      </c>
      <c r="N91" s="16">
        <v>879.3749709854441</v>
      </c>
      <c r="O91" s="20">
        <v>452.23505336384267</v>
      </c>
    </row>
    <row r="92" spans="6:15" ht="19.5">
      <c r="F92" s="13">
        <v>90</v>
      </c>
      <c r="G92" s="14">
        <v>63849.245452367875</v>
      </c>
      <c r="H92" s="15">
        <v>0.005143012831822946</v>
      </c>
      <c r="I92" s="16">
        <v>573.1066570995466</v>
      </c>
      <c r="J92" s="16">
        <v>67.63346393496755</v>
      </c>
      <c r="K92" s="16">
        <v>505.4731931645791</v>
      </c>
      <c r="L92" s="16">
        <v>328.0296488908627</v>
      </c>
      <c r="M92" s="16">
        <v>26.60385227181995</v>
      </c>
      <c r="N92" s="16">
        <v>874.5324537185893</v>
      </c>
      <c r="O92" s="20">
        <v>446.3967227174795</v>
      </c>
    </row>
    <row r="93" spans="6:15" ht="19.5">
      <c r="F93" s="13">
        <v>91</v>
      </c>
      <c r="G93" s="14">
        <v>63453.582339542045</v>
      </c>
      <c r="H93" s="15">
        <v>0.005143012831822946</v>
      </c>
      <c r="I93" s="16">
        <v>570.1591622080805</v>
      </c>
      <c r="J93" s="16">
        <v>67.81830202003925</v>
      </c>
      <c r="K93" s="16">
        <v>502.34086018804123</v>
      </c>
      <c r="L93" s="16">
        <v>325.99379779987714</v>
      </c>
      <c r="M93" s="16">
        <v>26.438992641475853</v>
      </c>
      <c r="N93" s="16">
        <v>869.7139673664818</v>
      </c>
      <c r="O93" s="20">
        <v>440.63242924713904</v>
      </c>
    </row>
    <row r="94" spans="6:15" ht="19.5">
      <c r="F94" s="13">
        <v>92</v>
      </c>
      <c r="G94" s="14">
        <v>63059.77023972213</v>
      </c>
      <c r="H94" s="15">
        <v>0.005143012831822946</v>
      </c>
      <c r="I94" s="16">
        <v>567.2268263206629</v>
      </c>
      <c r="J94" s="16">
        <v>68.00364525619602</v>
      </c>
      <c r="K94" s="16">
        <v>499.22318106446687</v>
      </c>
      <c r="L94" s="16">
        <v>323.9674638945343</v>
      </c>
      <c r="M94" s="16">
        <v>26.274904266550887</v>
      </c>
      <c r="N94" s="16">
        <v>864.9193859486464</v>
      </c>
      <c r="O94" s="20">
        <v>434.94124021251224</v>
      </c>
    </row>
    <row r="95" spans="6:15" ht="19.5">
      <c r="F95" s="13">
        <v>93</v>
      </c>
      <c r="G95" s="14">
        <v>62667.799130571395</v>
      </c>
      <c r="H95" s="15">
        <v>0.005143012831822946</v>
      </c>
      <c r="I95" s="16">
        <v>564.3095714743414</v>
      </c>
      <c r="J95" s="16">
        <v>68.18949502398448</v>
      </c>
      <c r="K95" s="16">
        <v>496.1200764503569</v>
      </c>
      <c r="L95" s="16">
        <v>321.9505956227277</v>
      </c>
      <c r="M95" s="16">
        <v>26.111582971071417</v>
      </c>
      <c r="N95" s="16">
        <v>860.1485841259977</v>
      </c>
      <c r="O95" s="20">
        <v>429.32223459544707</v>
      </c>
    </row>
    <row r="96" spans="6:15" ht="19.5">
      <c r="F96" s="13">
        <v>94</v>
      </c>
      <c r="G96" s="14">
        <v>62277.65903992468</v>
      </c>
      <c r="H96" s="15">
        <v>0.005143012831822946</v>
      </c>
      <c r="I96" s="16">
        <v>561.4073201071284</v>
      </c>
      <c r="J96" s="16">
        <v>68.37585270772462</v>
      </c>
      <c r="K96" s="16">
        <v>493.03146739940377</v>
      </c>
      <c r="L96" s="16">
        <v>319.94314169036426</v>
      </c>
      <c r="M96" s="16">
        <v>25.949024599968617</v>
      </c>
      <c r="N96" s="16">
        <v>855.401437197524</v>
      </c>
      <c r="O96" s="20">
        <v>423.7745029527677</v>
      </c>
    </row>
    <row r="97" spans="6:15" ht="19.5">
      <c r="F97" s="13">
        <v>95</v>
      </c>
      <c r="G97" s="14">
        <v>61889.340045526595</v>
      </c>
      <c r="H97" s="15">
        <v>0.005143012831822946</v>
      </c>
      <c r="I97" s="16">
        <v>558.5199950559381</v>
      </c>
      <c r="J97" s="16">
        <v>68.5627196955192</v>
      </c>
      <c r="K97" s="16">
        <v>489.9572753604189</v>
      </c>
      <c r="L97" s="16">
        <v>317.9450510600183</v>
      </c>
      <c r="M97" s="16">
        <v>25.787225018969416</v>
      </c>
      <c r="N97" s="16">
        <v>850.677821096987</v>
      </c>
      <c r="O97" s="20">
        <v>418.29714727093864</v>
      </c>
    </row>
    <row r="98" spans="6:15" ht="19.5">
      <c r="F98" s="13">
        <v>96</v>
      </c>
      <c r="G98" s="14">
        <v>61502.832274771055</v>
      </c>
      <c r="H98" s="15">
        <v>0.005143012831822946</v>
      </c>
      <c r="I98" s="16">
        <v>555.6475195545356</v>
      </c>
      <c r="J98" s="16">
        <v>68.75009737926473</v>
      </c>
      <c r="K98" s="16">
        <v>486.8974221752709</v>
      </c>
      <c r="L98" s="16">
        <v>315.9562729495914</v>
      </c>
      <c r="M98" s="16">
        <v>25.62618011448794</v>
      </c>
      <c r="N98" s="16">
        <v>845.977612389639</v>
      </c>
      <c r="O98" s="20">
        <v>412.8892808225544</v>
      </c>
    </row>
    <row r="99" spans="6:15" ht="19.5">
      <c r="F99" s="13">
        <v>97</v>
      </c>
      <c r="G99" s="14">
        <v>61118.125904442204</v>
      </c>
      <c r="H99" s="15">
        <v>0.005143012831822946</v>
      </c>
      <c r="I99" s="16">
        <v>552.7898172314962</v>
      </c>
      <c r="J99" s="16">
        <v>68.93798715466198</v>
      </c>
      <c r="K99" s="16">
        <v>483.8518300768342</v>
      </c>
      <c r="L99" s="16">
        <v>313.9767568309802</v>
      </c>
      <c r="M99" s="16">
        <v>25.465885793517586</v>
      </c>
      <c r="N99" s="16">
        <v>841.3006882689588</v>
      </c>
      <c r="O99" s="20">
        <v>407.5500280246317</v>
      </c>
    </row>
    <row r="100" spans="6:15" ht="19.5">
      <c r="F100" s="13">
        <v>98</v>
      </c>
      <c r="G100" s="14">
        <v>60735.21116045656</v>
      </c>
      <c r="H100" s="15">
        <v>0.005143012831822946</v>
      </c>
      <c r="I100" s="16">
        <v>549.9468121081735</v>
      </c>
      <c r="J100" s="16">
        <v>69.12639042122572</v>
      </c>
      <c r="K100" s="16">
        <v>480.8204216869478</v>
      </c>
      <c r="L100" s="16">
        <v>312.0064524287503</v>
      </c>
      <c r="M100" s="16">
        <v>25.306337983523566</v>
      </c>
      <c r="N100" s="16">
        <v>836.6469265534002</v>
      </c>
      <c r="O100" s="20">
        <v>402.2785242986769</v>
      </c>
    </row>
    <row r="101" spans="6:15" ht="19.5">
      <c r="F101" s="13">
        <v>99</v>
      </c>
      <c r="G101" s="14">
        <v>60354.07831760658</v>
      </c>
      <c r="H101" s="15">
        <v>0.005143012831822946</v>
      </c>
      <c r="I101" s="16">
        <v>547.118428596681</v>
      </c>
      <c r="J101" s="16">
        <v>69.31530858229559</v>
      </c>
      <c r="K101" s="16">
        <v>477.80312001438546</v>
      </c>
      <c r="L101" s="16">
        <v>310.0453097188172</v>
      </c>
      <c r="M101" s="16">
        <v>25.147532632336077</v>
      </c>
      <c r="N101" s="16">
        <v>832.0162056831622</v>
      </c>
      <c r="O101" s="20">
        <v>397.0739159325139</v>
      </c>
    </row>
    <row r="102" spans="6:15" ht="19.5">
      <c r="F102" s="13">
        <v>100</v>
      </c>
      <c r="G102" s="14">
        <v>59974.717699305475</v>
      </c>
      <c r="H102" s="15">
        <v>0.005143012831822946</v>
      </c>
      <c r="I102" s="16">
        <v>544.3045914978815</v>
      </c>
      <c r="J102" s="16">
        <v>69.50474304504644</v>
      </c>
      <c r="K102" s="16">
        <v>474.799848452835</v>
      </c>
      <c r="L102" s="16">
        <v>308.0932789271336</v>
      </c>
      <c r="M102" s="16">
        <v>24.989465708043948</v>
      </c>
      <c r="N102" s="16">
        <v>827.4084047169712</v>
      </c>
      <c r="O102" s="20">
        <v>391.9353599438427</v>
      </c>
    </row>
    <row r="103" spans="6:15" ht="19.5">
      <c r="F103" s="13">
        <v>101</v>
      </c>
      <c r="G103" s="14">
        <v>59597.1196773333</v>
      </c>
      <c r="H103" s="15">
        <v>0.005143012831822946</v>
      </c>
      <c r="I103" s="16">
        <v>541.5052259993878</v>
      </c>
      <c r="J103" s="16">
        <v>69.69469522049911</v>
      </c>
      <c r="K103" s="16">
        <v>471.8105307788887</v>
      </c>
      <c r="L103" s="16">
        <v>306.15031052838395</v>
      </c>
      <c r="M103" s="16">
        <v>24.832133198888876</v>
      </c>
      <c r="N103" s="16">
        <v>822.8234033288829</v>
      </c>
      <c r="O103" s="20">
        <v>386.86202394551333</v>
      </c>
    </row>
    <row r="104" spans="6:15" ht="19.5">
      <c r="F104" s="13">
        <v>102</v>
      </c>
      <c r="G104" s="14">
        <v>59221.27467158442</v>
      </c>
      <c r="H104" s="15">
        <v>0.005143012831822946</v>
      </c>
      <c r="I104" s="16">
        <v>538.7202576735738</v>
      </c>
      <c r="J104" s="16">
        <v>69.88516652353042</v>
      </c>
      <c r="K104" s="16">
        <v>468.83509115004335</v>
      </c>
      <c r="L104" s="16">
        <v>304.2163552446853</v>
      </c>
      <c r="M104" s="16">
        <v>24.675531113160176</v>
      </c>
      <c r="N104" s="16">
        <v>818.2610818050988</v>
      </c>
      <c r="O104" s="20">
        <v>381.8530860124886</v>
      </c>
    </row>
    <row r="105" spans="6:15" ht="19.5">
      <c r="F105" s="13">
        <v>103</v>
      </c>
      <c r="G105" s="14">
        <v>58847.173149816204</v>
      </c>
      <c r="H105" s="15">
        <v>0.005143012831822946</v>
      </c>
      <c r="I105" s="16">
        <v>535.9496124755957</v>
      </c>
      <c r="J105" s="16">
        <v>70.07615837288404</v>
      </c>
      <c r="K105" s="16">
        <v>465.87345410271166</v>
      </c>
      <c r="L105" s="16">
        <v>302.2913640442949</v>
      </c>
      <c r="M105" s="16">
        <v>24.519655479090087</v>
      </c>
      <c r="N105" s="16">
        <v>813.7213210408006</v>
      </c>
      <c r="O105" s="20">
        <v>376.9077345504787</v>
      </c>
    </row>
    <row r="106" spans="6:15" ht="19.5">
      <c r="F106" s="13">
        <v>104</v>
      </c>
      <c r="G106" s="14">
        <v>58474.80562739903</v>
      </c>
      <c r="H106" s="15">
        <v>0.005143012831822946</v>
      </c>
      <c r="I106" s="16">
        <v>533.193216741423</v>
      </c>
      <c r="J106" s="16">
        <v>70.26767219118068</v>
      </c>
      <c r="K106" s="16">
        <v>462.92554455024236</v>
      </c>
      <c r="L106" s="16">
        <v>300.3752881403243</v>
      </c>
      <c r="M106" s="16">
        <v>24.364502344749596</v>
      </c>
      <c r="N106" s="16">
        <v>809.2040025369978</v>
      </c>
      <c r="O106" s="20">
        <v>372.02516816622284</v>
      </c>
    </row>
    <row r="107" spans="6:15" ht="19.5">
      <c r="F107" s="13">
        <v>105</v>
      </c>
      <c r="G107" s="14">
        <v>58104.162667067525</v>
      </c>
      <c r="H107" s="15">
        <v>0.005143012831822946</v>
      </c>
      <c r="I107" s="16">
        <v>530.450997185881</v>
      </c>
      <c r="J107" s="16">
        <v>70.4597094049297</v>
      </c>
      <c r="K107" s="16">
        <v>459.99128778095127</v>
      </c>
      <c r="L107" s="16">
        <v>298.46807898945997</v>
      </c>
      <c r="M107" s="16">
        <v>24.210067777944804</v>
      </c>
      <c r="N107" s="16">
        <v>804.7090083973961</v>
      </c>
      <c r="O107" s="20">
        <v>367.20459553940043</v>
      </c>
    </row>
    <row r="108" spans="6:15" ht="19.5">
      <c r="F108" s="13">
        <v>106</v>
      </c>
      <c r="G108" s="14">
        <v>57735.23487867313</v>
      </c>
      <c r="H108" s="15">
        <v>0.005143012831822946</v>
      </c>
      <c r="I108" s="16">
        <v>527.7228809007007</v>
      </c>
      <c r="J108" s="16">
        <v>70.65227144453837</v>
      </c>
      <c r="K108" s="16">
        <v>457.07060945616234</v>
      </c>
      <c r="L108" s="16">
        <v>296.5696882906909</v>
      </c>
      <c r="M108" s="16">
        <v>24.056347866113807</v>
      </c>
      <c r="N108" s="16">
        <v>800.2362213252778</v>
      </c>
      <c r="O108" s="20">
        <v>362.4452352961494</v>
      </c>
    </row>
    <row r="109" spans="6:15" ht="19.5">
      <c r="F109" s="13">
        <v>107</v>
      </c>
      <c r="G109" s="14">
        <v>57368.0129189379</v>
      </c>
      <c r="H109" s="15">
        <v>0.005143012831822946</v>
      </c>
      <c r="I109" s="16">
        <v>525.0087953525818</v>
      </c>
      <c r="J109" s="16">
        <v>70.84535974432345</v>
      </c>
      <c r="K109" s="16">
        <v>454.1634356082584</v>
      </c>
      <c r="L109" s="16">
        <v>294.680067984042</v>
      </c>
      <c r="M109" s="16">
        <v>23.903338716224127</v>
      </c>
      <c r="N109" s="16">
        <v>795.7855246203998</v>
      </c>
      <c r="O109" s="20">
        <v>357.746315884172</v>
      </c>
    </row>
    <row r="110" spans="6:15" ht="19.5">
      <c r="F110" s="13">
        <v>108</v>
      </c>
      <c r="G110" s="14">
        <v>57002.48749120953</v>
      </c>
      <c r="H110" s="15">
        <v>0.005143012831822946</v>
      </c>
      <c r="I110" s="16">
        <v>522.3086683812636</v>
      </c>
      <c r="J110" s="16">
        <v>71.03897574252142</v>
      </c>
      <c r="K110" s="16">
        <v>451.2696926387422</v>
      </c>
      <c r="L110" s="16">
        <v>292.7991702493143</v>
      </c>
      <c r="M110" s="16">
        <v>23.75103645467064</v>
      </c>
      <c r="N110" s="16">
        <v>791.3568021759072</v>
      </c>
      <c r="O110" s="20">
        <v>353.10707544940857</v>
      </c>
    </row>
    <row r="111" spans="6:15" ht="19.5">
      <c r="F111" s="13">
        <v>109</v>
      </c>
      <c r="G111" s="14">
        <v>56638.649345217695</v>
      </c>
      <c r="H111" s="15">
        <v>0.005143012831822946</v>
      </c>
      <c r="I111" s="16">
        <v>519.6224281976064</v>
      </c>
      <c r="J111" s="16">
        <v>71.23312088129961</v>
      </c>
      <c r="K111" s="16">
        <v>448.38930731630677</v>
      </c>
      <c r="L111" s="16">
        <v>290.9269475048316</v>
      </c>
      <c r="M111" s="16">
        <v>23.59943722717404</v>
      </c>
      <c r="N111" s="16">
        <v>786.949938475264</v>
      </c>
      <c r="O111" s="20">
        <v>348.52676171425924</v>
      </c>
    </row>
    <row r="112" spans="6:15" ht="19.5">
      <c r="F112" s="13">
        <v>110</v>
      </c>
      <c r="G112" s="14">
        <v>56276.48927683156</v>
      </c>
      <c r="H112" s="15">
        <v>0.005143012831822946</v>
      </c>
      <c r="I112" s="16">
        <v>516.950003381683</v>
      </c>
      <c r="J112" s="16">
        <v>71.42779660676644</v>
      </c>
      <c r="K112" s="16">
        <v>445.5222067749166</v>
      </c>
      <c r="L112" s="16">
        <v>289.0633524061937</v>
      </c>
      <c r="M112" s="16">
        <v>23.44853719867982</v>
      </c>
      <c r="N112" s="16">
        <v>782.5648185891969</v>
      </c>
      <c r="O112" s="20">
        <v>344.00463185733355</v>
      </c>
    </row>
    <row r="113" spans="6:15" ht="19.5">
      <c r="F113" s="13">
        <v>111</v>
      </c>
      <c r="G113" s="14">
        <v>55915.9981278186</v>
      </c>
      <c r="H113" s="15">
        <v>0.005143012831822946</v>
      </c>
      <c r="I113" s="16">
        <v>514.2913228808801</v>
      </c>
      <c r="J113" s="16">
        <v>71.62300436898278</v>
      </c>
      <c r="K113" s="16">
        <v>442.6683185118973</v>
      </c>
      <c r="L113" s="16">
        <v>287.20833784503554</v>
      </c>
      <c r="M113" s="16">
        <v>23.29833255325775</v>
      </c>
      <c r="N113" s="16">
        <v>778.2013281726579</v>
      </c>
      <c r="O113" s="20">
        <v>339.539952394711</v>
      </c>
    </row>
    <row r="114" spans="6:15" ht="19.5">
      <c r="F114" s="13">
        <v>112</v>
      </c>
      <c r="G114" s="14">
        <v>55557.16678560459</v>
      </c>
      <c r="H114" s="15">
        <v>0.005143012831822946</v>
      </c>
      <c r="I114" s="16">
        <v>511.64631600800857</v>
      </c>
      <c r="J114" s="16">
        <v>71.8187456219722</v>
      </c>
      <c r="K114" s="16">
        <v>439.82757038603637</v>
      </c>
      <c r="L114" s="16">
        <v>285.3618569477928</v>
      </c>
      <c r="M114" s="16">
        <v>23.148819494001913</v>
      </c>
      <c r="N114" s="16">
        <v>773.8593534617994</v>
      </c>
      <c r="O114" s="20">
        <v>335.1319990626897</v>
      </c>
    </row>
    <row r="115" spans="6:15" ht="19.5">
      <c r="F115" s="13">
        <v>113</v>
      </c>
      <c r="G115" s="14">
        <v>55199.98618303482</v>
      </c>
      <c r="H115" s="15">
        <v>0.005143012831822946</v>
      </c>
      <c r="I115" s="16">
        <v>509.0149124394244</v>
      </c>
      <c r="J115" s="16">
        <v>72.01502182373201</v>
      </c>
      <c r="K115" s="16">
        <v>436.9998906156924</v>
      </c>
      <c r="L115" s="16">
        <v>283.523863074474</v>
      </c>
      <c r="M115" s="16">
        <v>22.999994242931177</v>
      </c>
      <c r="N115" s="16">
        <v>769.5387812709672</v>
      </c>
      <c r="O115" s="20">
        <v>330.7800567020091</v>
      </c>
    </row>
    <row r="116" spans="6:15" ht="19.5">
      <c r="F116" s="13">
        <v>114</v>
      </c>
      <c r="G116" s="14">
        <v>54844.44729813662</v>
      </c>
      <c r="H116" s="15">
        <v>0.005143012831822946</v>
      </c>
      <c r="I116" s="16">
        <v>506.39704221315935</v>
      </c>
      <c r="J116" s="16">
        <v>72.21183443624443</v>
      </c>
      <c r="K116" s="16">
        <v>434.1852077769149</v>
      </c>
      <c r="L116" s="16">
        <v>281.69430981743886</v>
      </c>
      <c r="M116" s="16">
        <v>22.85185304089026</v>
      </c>
      <c r="N116" s="16">
        <v>765.2394989897081</v>
      </c>
      <c r="O116" s="20">
        <v>326.48341914352426</v>
      </c>
    </row>
    <row r="117" spans="6:15" ht="19.5">
      <c r="F117" s="13">
        <v>115</v>
      </c>
      <c r="G117" s="14">
        <v>54490.541153882936</v>
      </c>
      <c r="H117" s="15">
        <v>0.005143012831822946</v>
      </c>
      <c r="I117" s="16">
        <v>503.79263572705986</v>
      </c>
      <c r="J117" s="16">
        <v>72.40918492548656</v>
      </c>
      <c r="K117" s="16">
        <v>431.3834508015733</v>
      </c>
      <c r="L117" s="16">
        <v>279.87315100018265</v>
      </c>
      <c r="M117" s="16">
        <v>22.704392147451223</v>
      </c>
      <c r="N117" s="16">
        <v>760.9613945797912</v>
      </c>
      <c r="O117" s="20">
        <v>322.2413890953155</v>
      </c>
    </row>
    <row r="118" spans="6:15" ht="19.5">
      <c r="F118" s="13">
        <v>116</v>
      </c>
      <c r="G118" s="14">
        <v>54138.25881795727</v>
      </c>
      <c r="H118" s="15">
        <v>0.005143012831822946</v>
      </c>
      <c r="I118" s="16">
        <v>501.2016237369376</v>
      </c>
      <c r="J118" s="16">
        <v>72.6070747614425</v>
      </c>
      <c r="K118" s="16">
        <v>428.5945489754951</v>
      </c>
      <c r="L118" s="16">
        <v>278.06034067612677</v>
      </c>
      <c r="M118" s="16">
        <v>22.557607840815532</v>
      </c>
      <c r="N118" s="16">
        <v>756.7043565722488</v>
      </c>
      <c r="O118" s="20">
        <v>318.05327803121656</v>
      </c>
    </row>
    <row r="119" spans="6:15" ht="19.5">
      <c r="F119" s="13">
        <v>117</v>
      </c>
      <c r="G119" s="14">
        <v>53787.5914025197</v>
      </c>
      <c r="H119" s="15">
        <v>0.005143012831822946</v>
      </c>
      <c r="I119" s="16">
        <v>498.62393735472807</v>
      </c>
      <c r="J119" s="16">
        <v>72.80550541811374</v>
      </c>
      <c r="K119" s="16">
        <v>425.81843193661433</v>
      </c>
      <c r="L119" s="16">
        <v>276.25583312741566</v>
      </c>
      <c r="M119" s="16">
        <v>22.411496417716542</v>
      </c>
      <c r="N119" s="16">
        <v>752.4682740644272</v>
      </c>
      <c r="O119" s="20">
        <v>313.91840608073903</v>
      </c>
    </row>
    <row r="120" spans="6:15" ht="19.5">
      <c r="F120" s="13">
        <v>118</v>
      </c>
      <c r="G120" s="14">
        <v>53438.53006397417</v>
      </c>
      <c r="H120" s="15">
        <v>0.005143012831822946</v>
      </c>
      <c r="I120" s="16">
        <v>496.05950804665855</v>
      </c>
      <c r="J120" s="16">
        <v>73.00447837352965</v>
      </c>
      <c r="K120" s="16">
        <v>423.0550296731289</v>
      </c>
      <c r="L120" s="16">
        <v>274.45958286371985</v>
      </c>
      <c r="M120" s="16">
        <v>22.26605419332257</v>
      </c>
      <c r="N120" s="16">
        <v>748.2530367170558</v>
      </c>
      <c r="O120" s="20">
        <v>309.8361019203813</v>
      </c>
    </row>
    <row r="121" spans="6:15" ht="19.5">
      <c r="F121" s="13">
        <v>119</v>
      </c>
      <c r="G121" s="14">
        <v>53091.06600273692</v>
      </c>
      <c r="H121" s="15">
        <v>0.005143012831822946</v>
      </c>
      <c r="I121" s="16">
        <v>493.5082676314269</v>
      </c>
      <c r="J121" s="16">
        <v>73.20399510975955</v>
      </c>
      <c r="K121" s="16">
        <v>420.3042725216674</v>
      </c>
      <c r="L121" s="16">
        <v>272.67154462104475</v>
      </c>
      <c r="M121" s="16">
        <v>22.121277501140387</v>
      </c>
      <c r="N121" s="16">
        <v>744.0585347513313</v>
      </c>
      <c r="O121" s="20">
        <v>305.80570266630014</v>
      </c>
    </row>
    <row r="122" spans="6:15" ht="19.5">
      <c r="F122" s="13">
        <v>120</v>
      </c>
      <c r="G122" s="14">
        <v>52745.19046300612</v>
      </c>
      <c r="H122" s="15">
        <v>0.005143012831822946</v>
      </c>
      <c r="I122" s="16">
        <v>490.9701482783877</v>
      </c>
      <c r="J122" s="16">
        <v>73.40405711292254</v>
      </c>
      <c r="K122" s="16">
        <v>417.56609116546514</v>
      </c>
      <c r="L122" s="16">
        <v>270.8916733605461</v>
      </c>
      <c r="M122" s="16">
        <v>21.97716269291922</v>
      </c>
      <c r="N122" s="16">
        <v>739.8846589460146</v>
      </c>
      <c r="O122" s="20">
        <v>301.82655376833</v>
      </c>
    </row>
    <row r="123" spans="6:15" ht="19.5">
      <c r="F123" s="13">
        <v>121</v>
      </c>
      <c r="G123" s="14">
        <v>52400.89473253265</v>
      </c>
      <c r="H123" s="15">
        <v>0.005143012831822946</v>
      </c>
      <c r="I123" s="16">
        <v>488.44508250575</v>
      </c>
      <c r="J123" s="16">
        <v>73.60466587319979</v>
      </c>
      <c r="K123" s="16">
        <v>414.8404166325502</v>
      </c>
      <c r="L123" s="16">
        <v>269.11992426735094</v>
      </c>
      <c r="M123" s="16">
        <v>21.83370613855527</v>
      </c>
      <c r="N123" s="16">
        <v>735.7313006345457</v>
      </c>
      <c r="O123" s="20">
        <v>297.8980089053327</v>
      </c>
    </row>
    <row r="124" spans="6:15" ht="19.5">
      <c r="F124" s="13">
        <v>122</v>
      </c>
      <c r="G124" s="14">
        <v>52058.1701423921</v>
      </c>
      <c r="H124" s="15">
        <v>0.005143012831822946</v>
      </c>
      <c r="I124" s="16">
        <v>485.93300317878203</v>
      </c>
      <c r="J124" s="16">
        <v>73.80582288484459</v>
      </c>
      <c r="K124" s="16">
        <v>412.12718029393744</v>
      </c>
      <c r="L124" s="16">
        <v>267.35625274938474</v>
      </c>
      <c r="M124" s="16">
        <v>21.690904225996707</v>
      </c>
      <c r="N124" s="16">
        <v>731.59835170217</v>
      </c>
      <c r="O124" s="20">
        <v>294.0194298818603</v>
      </c>
    </row>
    <row r="125" spans="6:15" ht="19.5">
      <c r="F125" s="13">
        <v>123</v>
      </c>
      <c r="G125" s="14">
        <v>51717.008066757866</v>
      </c>
      <c r="H125" s="15">
        <v>0.005143012831822946</v>
      </c>
      <c r="I125" s="16">
        <v>483.4338435080273</v>
      </c>
      <c r="J125" s="16">
        <v>74.00752964619414</v>
      </c>
      <c r="K125" s="16">
        <v>409.42631386183314</v>
      </c>
      <c r="L125" s="16">
        <v>265.60061443620464</v>
      </c>
      <c r="M125" s="16">
        <v>21.548753361149114</v>
      </c>
      <c r="N125" s="16">
        <v>727.4857045830828</v>
      </c>
      <c r="O125" s="20">
        <v>290.1901865261157</v>
      </c>
    </row>
    <row r="126" spans="6:15" ht="19.5">
      <c r="F126" s="13">
        <v>124</v>
      </c>
      <c r="G126" s="14">
        <v>51377.39992267547</v>
      </c>
      <c r="H126" s="15">
        <v>0.005143012831822946</v>
      </c>
      <c r="I126" s="16">
        <v>480.947537047528</v>
      </c>
      <c r="J126" s="16">
        <v>74.2097876596805</v>
      </c>
      <c r="K126" s="16">
        <v>406.7377493878475</v>
      </c>
      <c r="L126" s="16">
        <v>263.8529651778386</v>
      </c>
      <c r="M126" s="16">
        <v>21.407249967781446</v>
      </c>
      <c r="N126" s="16">
        <v>723.3932522575851</v>
      </c>
      <c r="O126" s="20">
        <v>286.40965658919345</v>
      </c>
    </row>
    <row r="127" spans="6:15" ht="19.5">
      <c r="F127" s="13">
        <v>125</v>
      </c>
      <c r="G127" s="14">
        <v>51039.33716983795</v>
      </c>
      <c r="H127" s="15">
        <v>0.005143012831822946</v>
      </c>
      <c r="I127" s="16">
        <v>478.4740176930589</v>
      </c>
      <c r="J127" s="16">
        <v>74.41259843184179</v>
      </c>
      <c r="K127" s="16">
        <v>404.0614192612171</v>
      </c>
      <c r="L127" s="16">
        <v>262.11326104363013</v>
      </c>
      <c r="M127" s="16">
        <v>21.26639048743248</v>
      </c>
      <c r="N127" s="16">
        <v>719.3208882492567</v>
      </c>
      <c r="O127" s="20">
        <v>282.6772256455855</v>
      </c>
    </row>
    <row r="128" spans="6:15" ht="19.5">
      <c r="F128" s="13">
        <v>126</v>
      </c>
      <c r="G128" s="14">
        <v>50702.81131036247</v>
      </c>
      <c r="H128" s="15">
        <v>0.005143012831822946</v>
      </c>
      <c r="I128" s="16">
        <v>476.01321968036956</v>
      </c>
      <c r="J128" s="16">
        <v>74.6159634733333</v>
      </c>
      <c r="K128" s="16">
        <v>401.39725620703626</v>
      </c>
      <c r="L128" s="16">
        <v>260.3814583210896</v>
      </c>
      <c r="M128" s="16">
        <v>21.126171379317697</v>
      </c>
      <c r="N128" s="16">
        <v>715.2685066221414</v>
      </c>
      <c r="O128" s="20">
        <v>278.99228699493597</v>
      </c>
    </row>
    <row r="129" spans="6:15" ht="19.5">
      <c r="F129" s="13">
        <v>127</v>
      </c>
      <c r="G129" s="14">
        <v>50367.813888568046</v>
      </c>
      <c r="H129" s="15">
        <v>0.005143012831822946</v>
      </c>
      <c r="I129" s="16">
        <v>473.56507758343605</v>
      </c>
      <c r="J129" s="16">
        <v>74.81988429893897</v>
      </c>
      <c r="K129" s="16">
        <v>398.7451932844971</v>
      </c>
      <c r="L129" s="16">
        <v>258.6575135147505</v>
      </c>
      <c r="M129" s="16">
        <v>20.986589120236687</v>
      </c>
      <c r="N129" s="16">
        <v>711.2360019779499</v>
      </c>
      <c r="O129" s="20">
        <v>275.3542415650292</v>
      </c>
    </row>
    <row r="130" spans="6:15" ht="19.5">
      <c r="F130" s="13">
        <v>128</v>
      </c>
      <c r="G130" s="14">
        <v>50034.33649075436</v>
      </c>
      <c r="H130" s="15">
        <v>0.005143012831822946</v>
      </c>
      <c r="I130" s="16">
        <v>471.1295263127212</v>
      </c>
      <c r="J130" s="16">
        <v>75.0243624275825</v>
      </c>
      <c r="K130" s="16">
        <v>396.1051638851387</v>
      </c>
      <c r="L130" s="16">
        <v>256.94138334503236</v>
      </c>
      <c r="M130" s="16">
        <v>20.847640204480985</v>
      </c>
      <c r="N130" s="16">
        <v>707.2232694532727</v>
      </c>
      <c r="O130" s="20">
        <v>271.7624978159952</v>
      </c>
    </row>
    <row r="131" spans="6:15" ht="19.5">
      <c r="F131" s="13">
        <v>129</v>
      </c>
      <c r="G131" s="14">
        <v>49702.370744981745</v>
      </c>
      <c r="H131" s="15">
        <v>0.005143012831822946</v>
      </c>
      <c r="I131" s="16">
        <v>468.70650111344423</v>
      </c>
      <c r="J131" s="16">
        <v>75.22939938233873</v>
      </c>
      <c r="K131" s="16">
        <v>393.4771017311055</v>
      </c>
      <c r="L131" s="16">
        <v>255.2330247471088</v>
      </c>
      <c r="M131" s="16">
        <v>20.709321143742397</v>
      </c>
      <c r="N131" s="16">
        <v>703.2302047168106</v>
      </c>
      <c r="O131" s="20">
        <v>268.21647164571743</v>
      </c>
    </row>
    <row r="132" spans="6:15" ht="19.5">
      <c r="F132" s="13">
        <v>130</v>
      </c>
      <c r="G132" s="14">
        <v>49371.90832085229</v>
      </c>
      <c r="H132" s="15">
        <v>0.005143012831822946</v>
      </c>
      <c r="I132" s="16">
        <v>466.2959375638589</v>
      </c>
      <c r="J132" s="16">
        <v>75.4349966904449</v>
      </c>
      <c r="K132" s="16">
        <v>390.860940873414</v>
      </c>
      <c r="L132" s="16">
        <v>253.53239486978194</v>
      </c>
      <c r="M132" s="16">
        <v>20.57162846702179</v>
      </c>
      <c r="N132" s="16">
        <v>699.256703966619</v>
      </c>
      <c r="O132" s="20">
        <v>264.7155862964289</v>
      </c>
    </row>
    <row r="133" spans="6:15" ht="19.5">
      <c r="F133" s="13">
        <v>131</v>
      </c>
      <c r="G133" s="14">
        <v>49042.94092929206</v>
      </c>
      <c r="H133" s="15">
        <v>0.005143012831822946</v>
      </c>
      <c r="I133" s="16">
        <v>463.897771573541</v>
      </c>
      <c r="J133" s="16">
        <v>75.64115588331214</v>
      </c>
      <c r="K133" s="16">
        <v>388.25661569022884</v>
      </c>
      <c r="L133" s="16">
        <v>251.83945107436205</v>
      </c>
      <c r="M133" s="16">
        <v>20.43455872053836</v>
      </c>
      <c r="N133" s="16">
        <v>695.3026639273647</v>
      </c>
      <c r="O133" s="20">
        <v>261.2592722624794</v>
      </c>
    </row>
    <row r="134" spans="6:15" ht="19.5">
      <c r="F134" s="13">
        <v>132</v>
      </c>
      <c r="G134" s="14">
        <v>48715.46032233439</v>
      </c>
      <c r="H134" s="15">
        <v>0.005143012831822946</v>
      </c>
      <c r="I134" s="16">
        <v>461.5119393816842</v>
      </c>
      <c r="J134" s="16">
        <v>75.84787849653696</v>
      </c>
      <c r="K134" s="16">
        <v>385.66406088514725</v>
      </c>
      <c r="L134" s="16">
        <v>250.15415093355313</v>
      </c>
      <c r="M134" s="16">
        <v>20.29810846763933</v>
      </c>
      <c r="N134" s="16">
        <v>691.3679818475981</v>
      </c>
      <c r="O134" s="20">
        <v>257.84696719926137</v>
      </c>
    </row>
    <row r="135" spans="6:15" ht="19.5">
      <c r="F135" s="13">
        <v>133</v>
      </c>
      <c r="G135" s="14">
        <v>48389.4582929043</v>
      </c>
      <c r="H135" s="15">
        <v>0.005143012831822946</v>
      </c>
      <c r="I135" s="16">
        <v>459.1383775554048</v>
      </c>
      <c r="J135" s="16">
        <v>76.05516606991239</v>
      </c>
      <c r="K135" s="16">
        <v>383.0832114854924</v>
      </c>
      <c r="L135" s="16">
        <v>248.4764522303441</v>
      </c>
      <c r="M135" s="16">
        <v>20.162274288710126</v>
      </c>
      <c r="N135" s="16">
        <v>687.4525554970388</v>
      </c>
      <c r="O135" s="20">
        <v>254.47811583327857</v>
      </c>
    </row>
    <row r="136" spans="6:15" ht="19.5">
      <c r="F136" s="13">
        <v>134</v>
      </c>
      <c r="G136" s="14">
        <v>48064.926674604045</v>
      </c>
      <c r="H136" s="15">
        <v>0.005143012831822946</v>
      </c>
      <c r="I136" s="16">
        <v>456.7770229880549</v>
      </c>
      <c r="J136" s="16">
        <v>76.26302014743953</v>
      </c>
      <c r="K136" s="16">
        <v>380.5140028406154</v>
      </c>
      <c r="L136" s="16">
        <v>246.80631295690577</v>
      </c>
      <c r="M136" s="16">
        <v>20.02705278108502</v>
      </c>
      <c r="N136" s="16">
        <v>683.5562831638757</v>
      </c>
      <c r="O136" s="20">
        <v>251.15216987334392</v>
      </c>
    </row>
    <row r="137" spans="6:15" ht="19.5">
      <c r="F137" s="13">
        <v>135</v>
      </c>
      <c r="G137" s="14">
        <v>47741.8573414997</v>
      </c>
      <c r="H137" s="15">
        <v>0.005143012831822946</v>
      </c>
      <c r="I137" s="16">
        <v>454.42781289754555</v>
      </c>
      <c r="J137" s="16">
        <v>76.47144227733958</v>
      </c>
      <c r="K137" s="16">
        <v>377.956370620206</v>
      </c>
      <c r="L137" s="16">
        <v>245.14369131349312</v>
      </c>
      <c r="M137" s="16">
        <v>19.89244055895821</v>
      </c>
      <c r="N137" s="16">
        <v>679.6790636520805</v>
      </c>
      <c r="O137" s="20">
        <v>247.86858792289183</v>
      </c>
    </row>
    <row r="138" spans="6:15" ht="19.5">
      <c r="F138" s="13">
        <v>136</v>
      </c>
      <c r="G138" s="14">
        <v>47420.242207908865</v>
      </c>
      <c r="H138" s="15">
        <v>0.005143012831822946</v>
      </c>
      <c r="I138" s="16">
        <v>452.09068482467615</v>
      </c>
      <c r="J138" s="16">
        <v>76.68043401206427</v>
      </c>
      <c r="K138" s="16">
        <v>375.4102508126119</v>
      </c>
      <c r="L138" s="16">
        <v>243.48854570735355</v>
      </c>
      <c r="M138" s="16">
        <v>19.758434253295363</v>
      </c>
      <c r="N138" s="16">
        <v>675.8207962787343</v>
      </c>
      <c r="O138" s="20">
        <v>244.6268353933909</v>
      </c>
    </row>
    <row r="139" spans="6:15" ht="19.5">
      <c r="F139" s="13">
        <v>137</v>
      </c>
      <c r="G139" s="14">
        <v>47100.073228189445</v>
      </c>
      <c r="H139" s="15">
        <v>0.005143012831822946</v>
      </c>
      <c r="I139" s="16">
        <v>449.76557663147514</v>
      </c>
      <c r="J139" s="16">
        <v>76.88999690830866</v>
      </c>
      <c r="K139" s="16">
        <v>372.8755797231665</v>
      </c>
      <c r="L139" s="16">
        <v>241.8408347516405</v>
      </c>
      <c r="M139" s="16">
        <v>19.625030511745603</v>
      </c>
      <c r="N139" s="16">
        <v>671.98138087137</v>
      </c>
      <c r="O139" s="20">
        <v>241.4263844188446</v>
      </c>
    </row>
    <row r="140" spans="6:15" ht="19.5">
      <c r="F140" s="13">
        <v>138</v>
      </c>
      <c r="G140" s="14">
        <v>46781.3423965295</v>
      </c>
      <c r="H140" s="15">
        <v>0.005143012831822946</v>
      </c>
      <c r="I140" s="16">
        <v>447.45242649954736</v>
      </c>
      <c r="J140" s="16">
        <v>77.10013252702214</v>
      </c>
      <c r="K140" s="16">
        <v>370.3522939725252</v>
      </c>
      <c r="L140" s="16">
        <v>240.20051726433232</v>
      </c>
      <c r="M140" s="16">
        <v>19.49222599855396</v>
      </c>
      <c r="N140" s="16">
        <v>668.1607177653257</v>
      </c>
      <c r="O140" s="20">
        <v>238.2667137713636</v>
      </c>
    </row>
    <row r="141" spans="6:15" ht="19.5">
      <c r="F141" s="13">
        <v>139</v>
      </c>
      <c r="G141" s="14">
        <v>46464.04174673815</v>
      </c>
      <c r="H141" s="15">
        <v>0.005143012831822946</v>
      </c>
      <c r="I141" s="16">
        <v>445.1511729284298</v>
      </c>
      <c r="J141" s="16">
        <v>77.3108424334194</v>
      </c>
      <c r="K141" s="16">
        <v>367.8403304950104</v>
      </c>
      <c r="L141" s="16">
        <v>238.56755226715723</v>
      </c>
      <c r="M141" s="16">
        <v>19.36001739447423</v>
      </c>
      <c r="N141" s="16">
        <v>664.3587078011128</v>
      </c>
      <c r="O141" s="20">
        <v>235.1473087777993</v>
      </c>
    </row>
    <row r="142" spans="6:15" ht="19.5">
      <c r="F142" s="13">
        <v>140</v>
      </c>
      <c r="G142" s="14">
        <v>46148.16335203757</v>
      </c>
      <c r="H142" s="15">
        <v>0.005143012831822946</v>
      </c>
      <c r="I142" s="16">
        <v>442.86175473395787</v>
      </c>
      <c r="J142" s="16">
        <v>77.52212819699372</v>
      </c>
      <c r="K142" s="16">
        <v>365.33962653696415</v>
      </c>
      <c r="L142" s="16">
        <v>236.94189898452328</v>
      </c>
      <c r="M142" s="16">
        <v>19.228401396682322</v>
      </c>
      <c r="N142" s="16">
        <v>660.5752523217989</v>
      </c>
      <c r="O142" s="20">
        <v>232.0676612374231</v>
      </c>
    </row>
    <row r="143" spans="6:15" ht="19.5">
      <c r="F143" s="13">
        <v>141</v>
      </c>
      <c r="G143" s="14">
        <v>45833.699324856054</v>
      </c>
      <c r="H143" s="15">
        <v>0.005143012831822946</v>
      </c>
      <c r="I143" s="16">
        <v>440.5841110466375</v>
      </c>
      <c r="J143" s="16">
        <v>77.73399139152701</v>
      </c>
      <c r="K143" s="16">
        <v>362.85011965511046</v>
      </c>
      <c r="L143" s="16">
        <v>235.32351684245396</v>
      </c>
      <c r="M143" s="16">
        <v>19.097374718690023</v>
      </c>
      <c r="N143" s="16">
        <v>656.8102531704013</v>
      </c>
      <c r="O143" s="20">
        <v>229.02726934063915</v>
      </c>
    </row>
    <row r="144" spans="6:15" ht="19.5">
      <c r="F144" s="13">
        <v>142</v>
      </c>
      <c r="G144" s="14">
        <v>45520.641816622076</v>
      </c>
      <c r="H144" s="15">
        <v>0.005143012831822946</v>
      </c>
      <c r="I144" s="16">
        <v>438.31818131002734</v>
      </c>
      <c r="J144" s="16">
        <v>77.94643359510252</v>
      </c>
      <c r="K144" s="16">
        <v>360.3717477149248</v>
      </c>
      <c r="L144" s="16">
        <v>233.71236546752905</v>
      </c>
      <c r="M144" s="16">
        <v>18.966934090259198</v>
      </c>
      <c r="N144" s="16">
        <v>653.0636126872972</v>
      </c>
      <c r="O144" s="20">
        <v>226.02563758871776</v>
      </c>
    </row>
    <row r="145" spans="6:15" ht="19.5">
      <c r="F145" s="13">
        <v>143</v>
      </c>
      <c r="G145" s="14">
        <v>45208.98301755944</v>
      </c>
      <c r="H145" s="15">
        <v>0.005143012831822946</v>
      </c>
      <c r="I145" s="16">
        <v>436.0639052791285</v>
      </c>
      <c r="J145" s="16">
        <v>78.15945639011625</v>
      </c>
      <c r="K145" s="16">
        <v>357.90444888901226</v>
      </c>
      <c r="L145" s="16">
        <v>232.10840468583118</v>
      </c>
      <c r="M145" s="16">
        <v>18.837076257316433</v>
      </c>
      <c r="N145" s="16">
        <v>649.3352337076433</v>
      </c>
      <c r="O145" s="20">
        <v>223.0622767145357</v>
      </c>
    </row>
    <row r="146" spans="6:15" ht="19.5">
      <c r="F146" s="13">
        <v>144</v>
      </c>
      <c r="G146" s="14">
        <v>44898.71515648349</v>
      </c>
      <c r="H146" s="15">
        <v>0.005143012831822946</v>
      </c>
      <c r="I146" s="16">
        <v>433.8212230187831</v>
      </c>
      <c r="J146" s="16">
        <v>78.37306136328874</v>
      </c>
      <c r="K146" s="16">
        <v>355.44816165549435</v>
      </c>
      <c r="L146" s="16">
        <v>230.51159452189736</v>
      </c>
      <c r="M146" s="16">
        <v>18.707797981868122</v>
      </c>
      <c r="N146" s="16">
        <v>645.6250195588124</v>
      </c>
      <c r="O146" s="20">
        <v>220.13670360431226</v>
      </c>
    </row>
    <row r="147" spans="6:15" ht="19.5">
      <c r="F147" s="13">
        <v>145</v>
      </c>
      <c r="G147" s="14">
        <v>44589.830500598306</v>
      </c>
      <c r="H147" s="15">
        <v>0.005143012831822946</v>
      </c>
      <c r="I147" s="16">
        <v>431.5900749020804</v>
      </c>
      <c r="J147" s="16">
        <v>78.58725010567713</v>
      </c>
      <c r="K147" s="16">
        <v>353.0028247964033</v>
      </c>
      <c r="L147" s="16">
        <v>228.9218951976761</v>
      </c>
      <c r="M147" s="16">
        <v>18.57909604191596</v>
      </c>
      <c r="N147" s="16">
        <v>641.9328740578405</v>
      </c>
      <c r="O147" s="20">
        <v>217.2484412203271</v>
      </c>
    </row>
    <row r="148" spans="6:15" ht="19.5">
      <c r="F148" s="13">
        <v>146</v>
      </c>
      <c r="G148" s="14">
        <v>44282.32135529495</v>
      </c>
      <c r="H148" s="15">
        <v>0.005143012831822946</v>
      </c>
      <c r="I148" s="16">
        <v>429.37040160877154</v>
      </c>
      <c r="J148" s="16">
        <v>78.80202421268649</v>
      </c>
      <c r="K148" s="16">
        <v>350.56837739608505</v>
      </c>
      <c r="L148" s="16">
        <v>227.33926713148975</v>
      </c>
      <c r="M148" s="16">
        <v>18.4509672313729</v>
      </c>
      <c r="N148" s="16">
        <v>638.2587015088884</v>
      </c>
      <c r="O148" s="20">
        <v>214.3970185246085</v>
      </c>
    </row>
    <row r="149" spans="6:15" ht="19.5">
      <c r="F149" s="13">
        <v>147</v>
      </c>
      <c r="G149" s="14">
        <v>43976.18006395078</v>
      </c>
      <c r="H149" s="15">
        <v>0.005143012831822946</v>
      </c>
      <c r="I149" s="16">
        <v>427.16214412369266</v>
      </c>
      <c r="J149" s="16">
        <v>79.01738528408231</v>
      </c>
      <c r="K149" s="16">
        <v>348.14475883961035</v>
      </c>
      <c r="L149" s="16">
        <v>225.76367093700216</v>
      </c>
      <c r="M149" s="16">
        <v>18.323408359979492</v>
      </c>
      <c r="N149" s="16">
        <v>634.6024067007154</v>
      </c>
      <c r="O149" s="20">
        <v>211.58197040357967</v>
      </c>
    </row>
    <row r="150" spans="6:15" ht="19.5">
      <c r="F150" s="13">
        <v>148</v>
      </c>
      <c r="G150" s="14">
        <v>43671.39900772969</v>
      </c>
      <c r="H150" s="15">
        <v>0.005143012831822946</v>
      </c>
      <c r="I150" s="16">
        <v>424.96524373519543</v>
      </c>
      <c r="J150" s="16">
        <v>79.23333492400201</v>
      </c>
      <c r="K150" s="16">
        <v>345.7319088111934</v>
      </c>
      <c r="L150" s="16">
        <v>224.1950674221914</v>
      </c>
      <c r="M150" s="16">
        <v>18.196416253220704</v>
      </c>
      <c r="N150" s="16">
        <v>630.9638949041661</v>
      </c>
      <c r="O150" s="20">
        <v>208.80283759365028</v>
      </c>
    </row>
    <row r="151" spans="6:15" ht="19.5">
      <c r="F151" s="13">
        <v>149</v>
      </c>
      <c r="G151" s="14">
        <v>43367.9706053835</v>
      </c>
      <c r="H151" s="15">
        <v>0.005143012831822946</v>
      </c>
      <c r="I151" s="16">
        <v>422.77964203358664</v>
      </c>
      <c r="J151" s="16">
        <v>79.44987474096723</v>
      </c>
      <c r="K151" s="16">
        <v>343.3297672926194</v>
      </c>
      <c r="L151" s="16">
        <v>222.63341758832817</v>
      </c>
      <c r="M151" s="16">
        <v>18.06998775224313</v>
      </c>
      <c r="N151" s="16">
        <v>627.3430718696717</v>
      </c>
      <c r="O151" s="20">
        <v>206.05916660774344</v>
      </c>
    </row>
    <row r="152" spans="6:15" ht="19.5">
      <c r="F152" s="13">
        <v>150</v>
      </c>
      <c r="G152" s="14">
        <v>43065.887313054205</v>
      </c>
      <c r="H152" s="15">
        <v>0.005143012831822946</v>
      </c>
      <c r="I152" s="16">
        <v>420.60528090957433</v>
      </c>
      <c r="J152" s="16">
        <v>79.66700634789515</v>
      </c>
      <c r="K152" s="16">
        <v>340.9382745616792</v>
      </c>
      <c r="L152" s="16">
        <v>221.07868262895866</v>
      </c>
      <c r="M152" s="16">
        <v>17.944119713772587</v>
      </c>
      <c r="N152" s="16">
        <v>623.7398438247604</v>
      </c>
      <c r="O152" s="20">
        <v>203.35050966274295</v>
      </c>
    </row>
    <row r="153" spans="6:15" ht="19.5">
      <c r="F153" s="13">
        <v>151</v>
      </c>
      <c r="G153" s="14">
        <v>42765.14162407735</v>
      </c>
      <c r="H153" s="15">
        <v>0.005143012831822946</v>
      </c>
      <c r="I153" s="16">
        <v>418.44210255272384</v>
      </c>
      <c r="J153" s="16">
        <v>79.8847313621115</v>
      </c>
      <c r="K153" s="16">
        <v>338.55737119061234</v>
      </c>
      <c r="L153" s="16">
        <v>219.53082392889334</v>
      </c>
      <c r="M153" s="16">
        <v>17.81880901003223</v>
      </c>
      <c r="N153" s="16">
        <v>620.1541174715849</v>
      </c>
      <c r="O153" s="20">
        <v>200.6764246078533</v>
      </c>
    </row>
    <row r="154" spans="6:15" ht="19.5">
      <c r="F154" s="13">
        <v>152</v>
      </c>
      <c r="G154" s="14">
        <v>42465.726068786345</v>
      </c>
      <c r="H154" s="15">
        <v>0.005143012831822946</v>
      </c>
      <c r="I154" s="16">
        <v>416.2900494499203</v>
      </c>
      <c r="J154" s="16">
        <v>80.10305140536167</v>
      </c>
      <c r="K154" s="16">
        <v>336.1869980445586</v>
      </c>
      <c r="L154" s="16">
        <v>217.9898030632004</v>
      </c>
      <c r="M154" s="16">
        <v>17.69405252866098</v>
      </c>
      <c r="N154" s="16">
        <v>616.5857999844596</v>
      </c>
      <c r="O154" s="20">
        <v>198.03647485385792</v>
      </c>
    </row>
    <row r="155" spans="6:15" ht="19.5">
      <c r="F155" s="13">
        <v>153</v>
      </c>
      <c r="G155" s="14">
        <v>42167.63321431778</v>
      </c>
      <c r="H155" s="15">
        <v>0.005143012831822946</v>
      </c>
      <c r="I155" s="16">
        <v>414.14906438383906</v>
      </c>
      <c r="J155" s="16">
        <v>80.32196810382328</v>
      </c>
      <c r="K155" s="16">
        <v>333.8270962800158</v>
      </c>
      <c r="L155" s="16">
        <v>216.45558179620457</v>
      </c>
      <c r="M155" s="16">
        <v>17.569847172632407</v>
      </c>
      <c r="N155" s="16">
        <v>613.0347990074112</v>
      </c>
      <c r="O155" s="20">
        <v>195.43022930326538</v>
      </c>
    </row>
    <row r="156" spans="6:15" ht="19.5">
      <c r="F156" s="13">
        <v>154</v>
      </c>
      <c r="G156" s="14">
        <v>41870.85566441775</v>
      </c>
      <c r="H156" s="15">
        <v>0.005143012831822946</v>
      </c>
      <c r="I156" s="16">
        <v>412.01909043142547</v>
      </c>
      <c r="J156" s="16">
        <v>80.54148308811824</v>
      </c>
      <c r="K156" s="16">
        <v>331.4776073433072</v>
      </c>
      <c r="L156" s="16">
        <v>214.92812208049074</v>
      </c>
      <c r="M156" s="16">
        <v>17.446189860174066</v>
      </c>
      <c r="N156" s="16">
        <v>609.5010226517421</v>
      </c>
      <c r="O156" s="20">
        <v>192.85726228133296</v>
      </c>
    </row>
    <row r="157" spans="6:15" ht="19.5">
      <c r="F157" s="13">
        <v>155</v>
      </c>
      <c r="G157" s="14">
        <v>41575.38605924914</v>
      </c>
      <c r="H157" s="15">
        <v>0.005143012831822946</v>
      </c>
      <c r="I157" s="16">
        <v>409.9000709623806</v>
      </c>
      <c r="J157" s="16">
        <v>80.76159799332487</v>
      </c>
      <c r="K157" s="16">
        <v>329.1384729690557</v>
      </c>
      <c r="L157" s="16">
        <v>213.40738605591295</v>
      </c>
      <c r="M157" s="16">
        <v>17.323077524687143</v>
      </c>
      <c r="N157" s="16">
        <v>605.9843794936064</v>
      </c>
      <c r="O157" s="20">
        <v>190.3171534679558</v>
      </c>
    </row>
    <row r="158" spans="6:15" ht="19.5">
      <c r="F158" s="13">
        <v>156</v>
      </c>
      <c r="G158" s="14">
        <v>41281.2170751999</v>
      </c>
      <c r="H158" s="15">
        <v>0.005143012831822946</v>
      </c>
      <c r="I158" s="16">
        <v>407.79194963765593</v>
      </c>
      <c r="J158" s="16">
        <v>80.98231445899</v>
      </c>
      <c r="K158" s="16">
        <v>326.8096351786659</v>
      </c>
      <c r="L158" s="16">
        <v>211.8933360486083</v>
      </c>
      <c r="M158" s="16">
        <v>17.200507114666625</v>
      </c>
      <c r="N158" s="16">
        <v>602.4847785715976</v>
      </c>
      <c r="O158" s="20">
        <v>187.80948783041106</v>
      </c>
    </row>
    <row r="159" spans="6:15" ht="19.5">
      <c r="F159" s="13">
        <v>157</v>
      </c>
      <c r="G159" s="14">
        <v>40988.3414246923</v>
      </c>
      <c r="H159" s="15">
        <v>0.005143012831822946</v>
      </c>
      <c r="I159" s="16">
        <v>405.69467040795536</v>
      </c>
      <c r="J159" s="16">
        <v>81.20363412914128</v>
      </c>
      <c r="K159" s="16">
        <v>324.4910362788141</v>
      </c>
      <c r="L159" s="16">
        <v>210.3859345700157</v>
      </c>
      <c r="M159" s="16">
        <v>17.078475593621793</v>
      </c>
      <c r="N159" s="16">
        <v>599.0021293843492</v>
      </c>
      <c r="O159" s="20">
        <v>185.33385555694653</v>
      </c>
    </row>
    <row r="160" spans="6:15" ht="19.5">
      <c r="F160" s="13">
        <v>158</v>
      </c>
      <c r="G160" s="14">
        <v>40696.75185599314</v>
      </c>
      <c r="H160" s="15">
        <v>0.005143012831822946</v>
      </c>
      <c r="I160" s="16">
        <v>403.60817751224505</v>
      </c>
      <c r="J160" s="16">
        <v>81.42555865229934</v>
      </c>
      <c r="K160" s="16">
        <v>322.1826188599457</v>
      </c>
      <c r="L160" s="16">
        <v>208.8851443158999</v>
      </c>
      <c r="M160" s="16">
        <v>16.956979939997144</v>
      </c>
      <c r="N160" s="16">
        <v>595.5363418881478</v>
      </c>
      <c r="O160" s="20">
        <v>182.88985199120276</v>
      </c>
    </row>
    <row r="161" spans="6:15" ht="19.5">
      <c r="F161" s="13">
        <v>159</v>
      </c>
      <c r="G161" s="14">
        <v>40406.44115302494</v>
      </c>
      <c r="H161" s="15">
        <v>0.005143012831822946</v>
      </c>
      <c r="I161" s="16">
        <v>401.5324154762709</v>
      </c>
      <c r="J161" s="16">
        <v>81.64808968149009</v>
      </c>
      <c r="K161" s="16">
        <v>319.8843257947808</v>
      </c>
      <c r="L161" s="16">
        <v>207.3909281653803</v>
      </c>
      <c r="M161" s="16">
        <v>16.836017147093727</v>
      </c>
      <c r="N161" s="16">
        <v>592.0873264945575</v>
      </c>
      <c r="O161" s="20">
        <v>180.47707756745834</v>
      </c>
    </row>
    <row r="162" spans="6:15" ht="19.5">
      <c r="F162" s="13">
        <v>160</v>
      </c>
      <c r="G162" s="14">
        <v>40117.40213517807</v>
      </c>
      <c r="H162" s="15">
        <v>0.005143012831822946</v>
      </c>
      <c r="I162" s="16">
        <v>399.4673291110834</v>
      </c>
      <c r="J162" s="16">
        <v>81.87122887425704</v>
      </c>
      <c r="K162" s="16">
        <v>317.5961002368264</v>
      </c>
      <c r="L162" s="16">
        <v>205.90324917996466</v>
      </c>
      <c r="M162" s="16">
        <v>16.715584222990863</v>
      </c>
      <c r="N162" s="16">
        <v>588.6549940680572</v>
      </c>
      <c r="O162" s="20">
        <v>178.0951377466883</v>
      </c>
    </row>
    <row r="163" spans="6:15" ht="19.5">
      <c r="F163" s="13">
        <v>161</v>
      </c>
      <c r="G163" s="14">
        <v>39829.62765712385</v>
      </c>
      <c r="H163" s="15">
        <v>0.005143012831822946</v>
      </c>
      <c r="I163" s="16">
        <v>397.4128635115712</v>
      </c>
      <c r="J163" s="16">
        <v>82.09497789267402</v>
      </c>
      <c r="K163" s="16">
        <v>315.31788561889715</v>
      </c>
      <c r="L163" s="16">
        <v>204.42207060258784</v>
      </c>
      <c r="M163" s="16">
        <v>16.59567819046827</v>
      </c>
      <c r="N163" s="16">
        <v>585.2392559236908</v>
      </c>
      <c r="O163" s="20">
        <v>175.74364295342508</v>
      </c>
    </row>
    <row r="164" spans="6:15" ht="19.5">
      <c r="F164" s="13">
        <v>162</v>
      </c>
      <c r="G164" s="14">
        <v>39543.11060862859</v>
      </c>
      <c r="H164" s="15">
        <v>0.005143012831822946</v>
      </c>
      <c r="I164" s="16">
        <v>395.3689640549996</v>
      </c>
      <c r="J164" s="16">
        <v>82.3193384033566</v>
      </c>
      <c r="K164" s="16">
        <v>313.049625651643</v>
      </c>
      <c r="L164" s="16">
        <v>202.94735585665524</v>
      </c>
      <c r="M164" s="16">
        <v>16.476296086928578</v>
      </c>
      <c r="N164" s="16">
        <v>581.8400238247262</v>
      </c>
      <c r="O164" s="20">
        <v>173.42220851341182</v>
      </c>
    </row>
    <row r="165" spans="6:15" ht="19.5">
      <c r="F165" s="13">
        <v>163</v>
      </c>
      <c r="G165" s="14">
        <v>39257.843914368575</v>
      </c>
      <c r="H165" s="15">
        <v>0.005143012831822946</v>
      </c>
      <c r="I165" s="16">
        <v>393.3355763995602</v>
      </c>
      <c r="J165" s="16">
        <v>82.54431207747558</v>
      </c>
      <c r="K165" s="16">
        <v>310.7912643220846</v>
      </c>
      <c r="L165" s="16">
        <v>201.4790685450915</v>
      </c>
      <c r="M165" s="16">
        <v>16.35743496432024</v>
      </c>
      <c r="N165" s="16">
        <v>578.4572099803315</v>
      </c>
      <c r="O165" s="20">
        <v>171.13045459203903</v>
      </c>
    </row>
    <row r="166" spans="6:15" ht="19.5">
      <c r="F166" s="13">
        <v>164</v>
      </c>
      <c r="G166" s="14">
        <v>38973.82053374601</v>
      </c>
      <c r="H166" s="15">
        <v>0.005143012831822946</v>
      </c>
      <c r="I166" s="16">
        <v>391.31264648292483</v>
      </c>
      <c r="J166" s="16">
        <v>82.76990059076888</v>
      </c>
      <c r="K166" s="16">
        <v>308.54274589215595</v>
      </c>
      <c r="L166" s="16">
        <v>200.0171724493933</v>
      </c>
      <c r="M166" s="16">
        <v>16.239091889060838</v>
      </c>
      <c r="N166" s="16">
        <v>575.0907270432573</v>
      </c>
      <c r="O166" s="20">
        <v>168.86800613355317</v>
      </c>
    </row>
    <row r="167" spans="6:15" ht="19.5">
      <c r="F167" s="13">
        <v>165</v>
      </c>
      <c r="G167" s="14">
        <v>38691.03346070585</v>
      </c>
      <c r="H167" s="15">
        <v>0.005143012831822946</v>
      </c>
      <c r="I167" s="16">
        <v>389.3001205208085</v>
      </c>
      <c r="J167" s="16">
        <v>82.99610562355383</v>
      </c>
      <c r="K167" s="16">
        <v>306.30401489725466</v>
      </c>
      <c r="L167" s="16">
        <v>198.56163152868785</v>
      </c>
      <c r="M167" s="16">
        <v>16.12126394196077</v>
      </c>
      <c r="N167" s="16">
        <v>571.7404881075355</v>
      </c>
      <c r="O167" s="20">
        <v>166.63449280102913</v>
      </c>
    </row>
    <row r="168" spans="6:15" ht="19.5">
      <c r="F168" s="13">
        <v>166</v>
      </c>
      <c r="G168" s="14">
        <v>38409.4757235536</v>
      </c>
      <c r="H168" s="15">
        <v>0.005143012831822946</v>
      </c>
      <c r="I168" s="16">
        <v>387.2979450055397</v>
      </c>
      <c r="J168" s="16">
        <v>83.22292886074035</v>
      </c>
      <c r="K168" s="16">
        <v>304.07501614479935</v>
      </c>
      <c r="L168" s="16">
        <v>197.11240991879544</v>
      </c>
      <c r="M168" s="16">
        <v>16.003948218147336</v>
      </c>
      <c r="N168" s="16">
        <v>568.4064067061878</v>
      </c>
      <c r="O168" s="20">
        <v>164.429548917096</v>
      </c>
    </row>
    <row r="169" spans="6:15" ht="19.5">
      <c r="F169" s="13">
        <v>167</v>
      </c>
      <c r="G169" s="14">
        <v>38129.140384774066</v>
      </c>
      <c r="H169" s="15">
        <v>0.005143012831822946</v>
      </c>
      <c r="I169" s="16">
        <v>385.30606670463754</v>
      </c>
      <c r="J169" s="16">
        <v>83.45037199184281</v>
      </c>
      <c r="K169" s="16">
        <v>301.85569471279473</v>
      </c>
      <c r="L169" s="16">
        <v>195.6694719312971</v>
      </c>
      <c r="M169" s="16">
        <v>15.887141826989195</v>
      </c>
      <c r="N169" s="16">
        <v>565.0883968089454</v>
      </c>
      <c r="O169" s="20">
        <v>162.25281340540676</v>
      </c>
    </row>
    <row r="170" spans="6:15" ht="19.5">
      <c r="F170" s="13">
        <v>168</v>
      </c>
      <c r="G170" s="14">
        <v>37850.02054085093</v>
      </c>
      <c r="H170" s="15">
        <v>0.005143012831822946</v>
      </c>
      <c r="I170" s="16">
        <v>383.32443265939645</v>
      </c>
      <c r="J170" s="16">
        <v>83.67843671099325</v>
      </c>
      <c r="K170" s="16">
        <v>299.6459959484032</v>
      </c>
      <c r="L170" s="16">
        <v>194.2327820526069</v>
      </c>
      <c r="M170" s="16">
        <v>15.77084189202122</v>
      </c>
      <c r="N170" s="16">
        <v>561.7863728199821</v>
      </c>
      <c r="O170" s="20">
        <v>160.10392973284291</v>
      </c>
    </row>
    <row r="171" spans="6:15" ht="19.5">
      <c r="F171" s="13">
        <v>169</v>
      </c>
      <c r="G171" s="14">
        <v>37572.10932208733</v>
      </c>
      <c r="H171" s="15">
        <v>0.005143012831822946</v>
      </c>
      <c r="I171" s="16">
        <v>381.3529901834779</v>
      </c>
      <c r="J171" s="16">
        <v>83.9071247169532</v>
      </c>
      <c r="K171" s="16">
        <v>297.4458654665247</v>
      </c>
      <c r="L171" s="16">
        <v>192.802304943049</v>
      </c>
      <c r="M171" s="16">
        <v>15.655045550869723</v>
      </c>
      <c r="N171" s="16">
        <v>558.5002495756571</v>
      </c>
      <c r="O171" s="20">
        <v>157.98254585244464</v>
      </c>
    </row>
    <row r="172" spans="6:15" ht="19.5">
      <c r="F172" s="13">
        <v>170</v>
      </c>
      <c r="G172" s="14">
        <v>37295.399892427326</v>
      </c>
      <c r="H172" s="15">
        <v>0.005143012831822946</v>
      </c>
      <c r="I172" s="16">
        <v>379.3916868615102</v>
      </c>
      <c r="J172" s="16">
        <v>84.13643771312718</v>
      </c>
      <c r="K172" s="16">
        <v>295.25524914838303</v>
      </c>
      <c r="L172" s="16">
        <v>191.3780054359394</v>
      </c>
      <c r="M172" s="16">
        <v>15.539749955178053</v>
      </c>
      <c r="N172" s="16">
        <v>555.2299423422716</v>
      </c>
      <c r="O172" s="20">
        <v>155.88831414705768</v>
      </c>
    </row>
    <row r="173" spans="6:15" ht="19.5">
      <c r="F173" s="13">
        <v>171</v>
      </c>
      <c r="G173" s="14">
        <v>37019.88544927826</v>
      </c>
      <c r="H173" s="15">
        <v>0.005143012831822946</v>
      </c>
      <c r="I173" s="16">
        <v>377.4404705476945</v>
      </c>
      <c r="J173" s="16">
        <v>84.36637740757487</v>
      </c>
      <c r="K173" s="16">
        <v>293.0740931401196</v>
      </c>
      <c r="L173" s="16">
        <v>189.9598485366721</v>
      </c>
      <c r="M173" s="16">
        <v>15.42495227053261</v>
      </c>
      <c r="N173" s="16">
        <v>551.9753668138341</v>
      </c>
      <c r="O173" s="20">
        <v>153.8208913736869</v>
      </c>
    </row>
    <row r="174" spans="6:15" ht="19.5">
      <c r="F174" s="13">
        <v>172</v>
      </c>
      <c r="G174" s="14">
        <v>36745.559223334014</v>
      </c>
      <c r="H174" s="15">
        <v>0.005143012831822946</v>
      </c>
      <c r="I174" s="16">
        <v>375.49928936441836</v>
      </c>
      <c r="J174" s="16">
        <v>84.59694551302408</v>
      </c>
      <c r="K174" s="16">
        <v>290.9023438513943</v>
      </c>
      <c r="L174" s="16">
        <v>188.54779942181034</v>
      </c>
      <c r="M174" s="16">
        <v>15.310649676389174</v>
      </c>
      <c r="N174" s="16">
        <v>548.7364391098395</v>
      </c>
      <c r="O174" s="20">
        <v>151.7799386085491</v>
      </c>
    </row>
    <row r="175" spans="6:15" ht="19.5">
      <c r="F175" s="13">
        <v>173</v>
      </c>
      <c r="G175" s="14">
        <v>36472.41447839918</v>
      </c>
      <c r="H175" s="15">
        <v>0.005143012831822946</v>
      </c>
      <c r="I175" s="16">
        <v>373.5680917008768</v>
      </c>
      <c r="J175" s="16">
        <v>84.82814374688326</v>
      </c>
      <c r="K175" s="16">
        <v>288.7399479539935</v>
      </c>
      <c r="L175" s="16">
        <v>187.14182343818206</v>
      </c>
      <c r="M175" s="16">
        <v>15.19683936599966</v>
      </c>
      <c r="N175" s="16">
        <v>545.5130757730592</v>
      </c>
      <c r="O175" s="20">
        <v>149.76512119281566</v>
      </c>
    </row>
    <row r="176" spans="6:15" ht="19.5">
      <c r="F176" s="13">
        <v>174</v>
      </c>
      <c r="G176" s="14">
        <v>36200.44451121411</v>
      </c>
      <c r="H176" s="15">
        <v>0.005143012831822946</v>
      </c>
      <c r="I176" s="16">
        <v>371.6468262116995</v>
      </c>
      <c r="J176" s="16">
        <v>85.05997383125441</v>
      </c>
      <c r="K176" s="16">
        <v>286.58685238044507</v>
      </c>
      <c r="L176" s="16">
        <v>185.74188610198007</v>
      </c>
      <c r="M176" s="16">
        <v>15.083518546339214</v>
      </c>
      <c r="N176" s="16">
        <v>542.3051937673404</v>
      </c>
      <c r="O176" s="20">
        <v>147.77610867903553</v>
      </c>
    </row>
    <row r="177" spans="6:15" ht="19.5">
      <c r="F177" s="13">
        <v>175</v>
      </c>
      <c r="G177" s="14">
        <v>35929.642651280876</v>
      </c>
      <c r="H177" s="15">
        <v>0.005143012831822946</v>
      </c>
      <c r="I177" s="16">
        <v>369.73544181558646</v>
      </c>
      <c r="J177" s="16">
        <v>85.29243749294619</v>
      </c>
      <c r="K177" s="16">
        <v>284.44300432264026</v>
      </c>
      <c r="L177" s="16">
        <v>184.34795309786688</v>
      </c>
      <c r="M177" s="16">
        <v>14.970684438033699</v>
      </c>
      <c r="N177" s="16">
        <v>539.1127104754196</v>
      </c>
      <c r="O177" s="20">
        <v>145.81257477823186</v>
      </c>
    </row>
    <row r="178" spans="6:15" ht="19.5">
      <c r="F178" s="13">
        <v>176</v>
      </c>
      <c r="G178" s="14">
        <v>35660.00226069006</v>
      </c>
      <c r="H178" s="15">
        <v>0.005143012831822946</v>
      </c>
      <c r="I178" s="16">
        <v>367.8338876939491</v>
      </c>
      <c r="J178" s="16">
        <v>85.5255364634861</v>
      </c>
      <c r="K178" s="16">
        <v>282.308351230463</v>
      </c>
      <c r="L178" s="16">
        <v>182.959990278084</v>
      </c>
      <c r="M178" s="16">
        <v>14.858334275287525</v>
      </c>
      <c r="N178" s="16">
        <v>535.9355436967455</v>
      </c>
      <c r="O178" s="20">
        <v>143.87419730766203</v>
      </c>
    </row>
    <row r="179" spans="6:15" ht="19.5">
      <c r="F179" s="13">
        <v>177</v>
      </c>
      <c r="G179" s="14">
        <v>35391.51673394849</v>
      </c>
      <c r="H179" s="15">
        <v>0.005143012831822946</v>
      </c>
      <c r="I179" s="16">
        <v>365.9421132895598</v>
      </c>
      <c r="J179" s="16">
        <v>85.75927247913427</v>
      </c>
      <c r="K179" s="16">
        <v>280.18284081042555</v>
      </c>
      <c r="L179" s="16">
        <v>181.57796366156563</v>
      </c>
      <c r="M179" s="16">
        <v>14.746465305811872</v>
      </c>
      <c r="N179" s="16">
        <v>532.7736116453136</v>
      </c>
      <c r="O179" s="20">
        <v>141.96065813923374</v>
      </c>
    </row>
    <row r="180" spans="6:15" ht="19.5">
      <c r="F180" s="13">
        <v>178</v>
      </c>
      <c r="G180" s="14">
        <v>35124.179497807796</v>
      </c>
      <c r="H180" s="15">
        <v>0.005143012831822946</v>
      </c>
      <c r="I180" s="16">
        <v>364.06006830520727</v>
      </c>
      <c r="J180" s="16">
        <v>85.99364728089552</v>
      </c>
      <c r="K180" s="16">
        <v>278.06642102431175</v>
      </c>
      <c r="L180" s="16">
        <v>180.20183943305702</v>
      </c>
      <c r="M180" s="16">
        <v>14.635074790753249</v>
      </c>
      <c r="N180" s="16">
        <v>529.626832947511</v>
      </c>
      <c r="O180" s="20">
        <v>140.0716431485687</v>
      </c>
    </row>
    <row r="181" spans="6:15" ht="19.5">
      <c r="F181" s="13">
        <v>179</v>
      </c>
      <c r="G181" s="14">
        <v>34857.98401109384</v>
      </c>
      <c r="H181" s="15">
        <v>0.005143012831822946</v>
      </c>
      <c r="I181" s="16">
        <v>362.18770270235916</v>
      </c>
      <c r="J181" s="16">
        <v>86.22866261453294</v>
      </c>
      <c r="K181" s="16">
        <v>275.9590400878262</v>
      </c>
      <c r="L181" s="16">
        <v>178.83158394223722</v>
      </c>
      <c r="M181" s="16">
        <v>14.524160004622434</v>
      </c>
      <c r="N181" s="16">
        <v>526.4951266399739</v>
      </c>
      <c r="O181" s="20">
        <v>138.20684216470576</v>
      </c>
    </row>
    <row r="182" spans="6:15" ht="19.5">
      <c r="F182" s="13">
        <v>180</v>
      </c>
      <c r="G182" s="14">
        <v>34592.92376453707</v>
      </c>
      <c r="H182" s="15">
        <v>0.005143012831822946</v>
      </c>
      <c r="I182" s="16">
        <v>360.32496669983243</v>
      </c>
      <c r="J182" s="16">
        <v>86.46432023058065</v>
      </c>
      <c r="K182" s="16">
        <v>273.8606464692518</v>
      </c>
      <c r="L182" s="16">
        <v>177.46716370284634</v>
      </c>
      <c r="M182" s="16">
        <v>14.41371823522378</v>
      </c>
      <c r="N182" s="16">
        <v>523.378412167455</v>
      </c>
      <c r="O182" s="20">
        <v>136.36594892043556</v>
      </c>
    </row>
    <row r="183" spans="6:15" ht="19.5">
      <c r="F183" s="13">
        <v>181</v>
      </c>
      <c r="G183" s="14">
        <v>34328.99228060364</v>
      </c>
      <c r="H183" s="15">
        <v>0.005143012831822946</v>
      </c>
      <c r="I183" s="16">
        <v>358.47181077246904</v>
      </c>
      <c r="J183" s="16">
        <v>86.70062188435685</v>
      </c>
      <c r="K183" s="16">
        <v>271.7711888881122</v>
      </c>
      <c r="L183" s="16">
        <v>176.1085453918171</v>
      </c>
      <c r="M183" s="16">
        <v>14.30374678358485</v>
      </c>
      <c r="N183" s="16">
        <v>520.2766093807013</v>
      </c>
      <c r="O183" s="20">
        <v>134.54866100325836</v>
      </c>
    </row>
    <row r="184" spans="6:15" ht="19.5">
      <c r="F184" s="13">
        <v>182</v>
      </c>
      <c r="G184" s="14">
        <v>34066.18311332746</v>
      </c>
      <c r="H184" s="15">
        <v>0.005143012831822946</v>
      </c>
      <c r="I184" s="16">
        <v>356.62818564981933</v>
      </c>
      <c r="J184" s="16">
        <v>86.93756933597689</v>
      </c>
      <c r="K184" s="16">
        <v>269.69061631384244</v>
      </c>
      <c r="L184" s="16">
        <v>174.75569584841088</v>
      </c>
      <c r="M184" s="16">
        <v>14.194242963886444</v>
      </c>
      <c r="N184" s="16">
        <v>517.1896385343438</v>
      </c>
      <c r="O184" s="20">
        <v>132.754679806958</v>
      </c>
    </row>
    <row r="185" spans="6:15" ht="19.5">
      <c r="F185" s="13">
        <v>183</v>
      </c>
      <c r="G185" s="14">
        <v>33804.48984814307</v>
      </c>
      <c r="H185" s="15">
        <v>0.005143012831822946</v>
      </c>
      <c r="I185" s="16">
        <v>354.79404231483255</v>
      </c>
      <c r="J185" s="16">
        <v>87.17516435036657</v>
      </c>
      <c r="K185" s="16">
        <v>267.618877964466</v>
      </c>
      <c r="L185" s="16">
        <v>173.40858207335813</v>
      </c>
      <c r="M185" s="16">
        <v>14.085204103392947</v>
      </c>
      <c r="N185" s="16">
        <v>514.1174202847977</v>
      </c>
      <c r="O185" s="20">
        <v>130.98371048378345</v>
      </c>
    </row>
    <row r="186" spans="6:15" ht="19.5">
      <c r="F186" s="13">
        <v>184</v>
      </c>
      <c r="G186" s="14">
        <v>33543.906101719345</v>
      </c>
      <c r="H186" s="15">
        <v>0.005143012831822946</v>
      </c>
      <c r="I186" s="16">
        <v>352.969332002553</v>
      </c>
      <c r="J186" s="16">
        <v>87.41340869727486</v>
      </c>
      <c r="K186" s="16">
        <v>265.55592330527816</v>
      </c>
      <c r="L186" s="16">
        <v>172.06717122800313</v>
      </c>
      <c r="M186" s="16">
        <v>13.976627542383062</v>
      </c>
      <c r="N186" s="16">
        <v>511.05987568817307</v>
      </c>
      <c r="O186" s="20">
        <v>129.23546189723092</v>
      </c>
    </row>
    <row r="187" spans="6:15" ht="19.5">
      <c r="F187" s="13">
        <v>185</v>
      </c>
      <c r="G187" s="14">
        <v>33284.425521794066</v>
      </c>
      <c r="H187" s="15">
        <v>0.005143012831822946</v>
      </c>
      <c r="I187" s="16">
        <v>351.1540061988239</v>
      </c>
      <c r="J187" s="16">
        <v>87.65230415128752</v>
      </c>
      <c r="K187" s="16">
        <v>263.50170204753636</v>
      </c>
      <c r="L187" s="16">
        <v>170.73143063345313</v>
      </c>
      <c r="M187" s="16">
        <v>13.868510634080861</v>
      </c>
      <c r="N187" s="16">
        <v>508.0169261981962</v>
      </c>
      <c r="O187" s="20">
        <v>127.50964657541854</v>
      </c>
    </row>
    <row r="188" spans="6:15" ht="19.5">
      <c r="F188" s="13">
        <v>186</v>
      </c>
      <c r="G188" s="14">
        <v>33026.04178700933</v>
      </c>
      <c r="H188" s="15">
        <v>0.005143012831822946</v>
      </c>
      <c r="I188" s="16">
        <v>349.3480166389973</v>
      </c>
      <c r="J188" s="16">
        <v>87.8918524918401</v>
      </c>
      <c r="K188" s="16">
        <v>261.4561641471572</v>
      </c>
      <c r="L188" s="16">
        <v>169.40132776973158</v>
      </c>
      <c r="M188" s="16">
        <v>13.760850744587222</v>
      </c>
      <c r="N188" s="16">
        <v>504.9884936641417</v>
      </c>
      <c r="O188" s="20">
        <v>125.8059806650465</v>
      </c>
    </row>
    <row r="189" spans="6:15" ht="19.5">
      <c r="F189" s="13">
        <v>187</v>
      </c>
      <c r="G189" s="14">
        <v>32768.74860674776</v>
      </c>
      <c r="H189" s="15">
        <v>0.005143012831822946</v>
      </c>
      <c r="I189" s="16">
        <v>347.5513153066511</v>
      </c>
      <c r="J189" s="16">
        <v>88.1320555032313</v>
      </c>
      <c r="K189" s="16">
        <v>259.4192598034198</v>
      </c>
      <c r="L189" s="16">
        <v>168.07683027493596</v>
      </c>
      <c r="M189" s="16">
        <v>13.653645252811566</v>
      </c>
      <c r="N189" s="16">
        <v>501.97450032877543</v>
      </c>
      <c r="O189" s="20">
        <v>124.12418388593538</v>
      </c>
    </row>
    <row r="190" spans="6:15" ht="19.5">
      <c r="F190" s="13">
        <v>188</v>
      </c>
      <c r="G190" s="14">
        <v>32512.53972096959</v>
      </c>
      <c r="H190" s="15">
        <v>0.005143012831822946</v>
      </c>
      <c r="I190" s="16">
        <v>345.76385443231203</v>
      </c>
      <c r="J190" s="16">
        <v>88.3729149746361</v>
      </c>
      <c r="K190" s="16">
        <v>257.3909394576759</v>
      </c>
      <c r="L190" s="16">
        <v>166.75790594439968</v>
      </c>
      <c r="M190" s="16">
        <v>13.546891550403997</v>
      </c>
      <c r="N190" s="16">
        <v>498.97486882630767</v>
      </c>
      <c r="O190" s="20">
        <v>122.46397948613476</v>
      </c>
    </row>
    <row r="191" spans="6:15" ht="19.5">
      <c r="F191" s="13">
        <v>189</v>
      </c>
      <c r="G191" s="14">
        <v>32257.408900050556</v>
      </c>
      <c r="H191" s="15">
        <v>0.005143012831822946</v>
      </c>
      <c r="I191" s="16">
        <v>343.98558649218603</v>
      </c>
      <c r="J191" s="16">
        <v>88.61443270011912</v>
      </c>
      <c r="K191" s="16">
        <v>255.3711537920669</v>
      </c>
      <c r="L191" s="16">
        <v>165.44452272985828</v>
      </c>
      <c r="M191" s="16">
        <v>13.440587041687733</v>
      </c>
      <c r="N191" s="16">
        <v>495.9895221803566</v>
      </c>
      <c r="O191" s="20">
        <v>120.82509419759589</v>
      </c>
    </row>
    <row r="192" spans="6:15" ht="19.5">
      <c r="F192" s="13">
        <v>190</v>
      </c>
      <c r="G192" s="14">
        <v>32003.34994462058</v>
      </c>
      <c r="H192" s="15">
        <v>0.005143012831822946</v>
      </c>
      <c r="I192" s="16">
        <v>342.2164642068946</v>
      </c>
      <c r="J192" s="16">
        <v>88.85661047864835</v>
      </c>
      <c r="K192" s="16">
        <v>253.35985372824626</v>
      </c>
      <c r="L192" s="16">
        <v>164.13664873861984</v>
      </c>
      <c r="M192" s="16">
        <v>13.33472914359191</v>
      </c>
      <c r="N192" s="16">
        <v>493.01838380192254</v>
      </c>
      <c r="O192" s="20">
        <v>119.20725819240062</v>
      </c>
    </row>
    <row r="193" spans="6:15" ht="19.5">
      <c r="F193" s="13">
        <v>191</v>
      </c>
      <c r="G193" s="14">
        <v>31750.356685403312</v>
      </c>
      <c r="H193" s="15">
        <v>0.005143012831822946</v>
      </c>
      <c r="I193" s="16">
        <v>340.45644054021744</v>
      </c>
      <c r="J193" s="16">
        <v>89.09945011410787</v>
      </c>
      <c r="K193" s="16">
        <v>251.35699042610958</v>
      </c>
      <c r="L193" s="16">
        <v>162.8342522327395</v>
      </c>
      <c r="M193" s="16">
        <v>13.229315285584715</v>
      </c>
      <c r="N193" s="16">
        <v>490.0613774873722</v>
      </c>
      <c r="O193" s="20">
        <v>117.61020503953978</v>
      </c>
    </row>
    <row r="194" spans="6:15" ht="19.5">
      <c r="F194" s="13">
        <v>192</v>
      </c>
      <c r="G194" s="14">
        <v>31498.422983056465</v>
      </c>
      <c r="H194" s="15">
        <v>0.005143012831822946</v>
      </c>
      <c r="I194" s="16">
        <v>338.7054686978424</v>
      </c>
      <c r="J194" s="16">
        <v>89.342953415312</v>
      </c>
      <c r="K194" s="16">
        <v>249.36251528253038</v>
      </c>
      <c r="L194" s="16">
        <v>161.5373016281983</v>
      </c>
      <c r="M194" s="16">
        <v>13.124342909606861</v>
      </c>
      <c r="N194" s="16">
        <v>487.1184274164338</v>
      </c>
      <c r="O194" s="20">
        <v>116.03367166223451</v>
      </c>
    </row>
    <row r="195" spans="6:15" ht="19.5">
      <c r="F195" s="13">
        <v>193</v>
      </c>
      <c r="G195" s="14">
        <v>31247.542728012955</v>
      </c>
      <c r="H195" s="15">
        <v>0.005143012831822946</v>
      </c>
      <c r="I195" s="16">
        <v>336.9635021261207</v>
      </c>
      <c r="J195" s="16">
        <v>89.58712219601813</v>
      </c>
      <c r="K195" s="16">
        <v>247.3763799301026</v>
      </c>
      <c r="L195" s="16">
        <v>160.2457654940862</v>
      </c>
      <c r="M195" s="16">
        <v>13.019809470005399</v>
      </c>
      <c r="N195" s="16">
        <v>484.1894581502015</v>
      </c>
      <c r="O195" s="20">
        <v>114.47739829579302</v>
      </c>
    </row>
    <row r="196" spans="6:15" ht="19.5">
      <c r="F196" s="13">
        <v>194</v>
      </c>
      <c r="G196" s="14">
        <v>30997.709840322852</v>
      </c>
      <c r="H196" s="15">
        <v>0.005143012831822946</v>
      </c>
      <c r="I196" s="16">
        <v>335.23049451083006</v>
      </c>
      <c r="J196" s="16">
        <v>89.8319582749408</v>
      </c>
      <c r="K196" s="16">
        <v>245.39853623588925</v>
      </c>
      <c r="L196" s="16">
        <v>158.95961255178904</v>
      </c>
      <c r="M196" s="16">
        <v>12.915712433467856</v>
      </c>
      <c r="N196" s="16">
        <v>481.27439462915123</v>
      </c>
      <c r="O196" s="20">
        <v>112.94112844599671</v>
      </c>
    </row>
    <row r="197" spans="6:15" ht="19.5">
      <c r="F197" s="13">
        <v>195</v>
      </c>
      <c r="G197" s="14">
        <v>30748.918269496124</v>
      </c>
      <c r="H197" s="15">
        <v>0.005143012831822946</v>
      </c>
      <c r="I197" s="16">
        <v>333.50639977594255</v>
      </c>
      <c r="J197" s="16">
        <v>90.07746347576489</v>
      </c>
      <c r="K197" s="16">
        <v>243.42893630017767</v>
      </c>
      <c r="L197" s="16">
        <v>157.67881167417966</v>
      </c>
      <c r="M197" s="16">
        <v>12.812049278956719</v>
      </c>
      <c r="N197" s="16">
        <v>478.3731621711655</v>
      </c>
      <c r="O197" s="20">
        <v>111.4246088480087</v>
      </c>
    </row>
    <row r="198" spans="6:15" ht="19.5">
      <c r="F198" s="13">
        <v>196</v>
      </c>
      <c r="G198" s="14">
        <v>30501.161994346177</v>
      </c>
      <c r="H198" s="15">
        <v>0.005143012831822946</v>
      </c>
      <c r="I198" s="16">
        <v>331.7911720823998</v>
      </c>
      <c r="J198" s="16">
        <v>90.3236396271592</v>
      </c>
      <c r="K198" s="16">
        <v>241.4675324552406</v>
      </c>
      <c r="L198" s="16">
        <v>156.40333188481333</v>
      </c>
      <c r="M198" s="16">
        <v>12.708817497644242</v>
      </c>
      <c r="N198" s="16">
        <v>475.48568646956886</v>
      </c>
      <c r="O198" s="20">
        <v>109.927589425798</v>
      </c>
    </row>
    <row r="199" spans="6:15" ht="19.5">
      <c r="F199" s="13">
        <v>197</v>
      </c>
      <c r="G199" s="14">
        <v>30254.435022834205</v>
      </c>
      <c r="H199" s="15">
        <v>0.005143012831822946</v>
      </c>
      <c r="I199" s="16">
        <v>330.0847658268944</v>
      </c>
      <c r="J199" s="16">
        <v>90.57048856279025</v>
      </c>
      <c r="K199" s="16">
        <v>239.51427726410415</v>
      </c>
      <c r="L199" s="16">
        <v>155.13314235712696</v>
      </c>
      <c r="M199" s="16">
        <v>12.606014592847586</v>
      </c>
      <c r="N199" s="16">
        <v>472.6118935911737</v>
      </c>
      <c r="O199" s="20">
        <v>108.44982325207356</v>
      </c>
    </row>
    <row r="200" spans="6:15" ht="19.5">
      <c r="F200" s="13">
        <v>198</v>
      </c>
      <c r="G200" s="14">
        <v>30008.731391914287</v>
      </c>
      <c r="H200" s="15">
        <v>0.005143012831822946</v>
      </c>
      <c r="I200" s="16">
        <v>328.3871356406574</v>
      </c>
      <c r="J200" s="16">
        <v>90.81801212133593</v>
      </c>
      <c r="K200" s="16">
        <v>237.56912351932147</v>
      </c>
      <c r="L200" s="16">
        <v>153.86821241364254</v>
      </c>
      <c r="M200" s="16">
        <v>12.503638079964286</v>
      </c>
      <c r="N200" s="16">
        <v>469.75170997433565</v>
      </c>
      <c r="O200" s="20">
        <v>106.99106650872098</v>
      </c>
    </row>
    <row r="201" spans="6:15" ht="19.5">
      <c r="F201" s="13">
        <v>199</v>
      </c>
      <c r="G201" s="14">
        <v>29764.045167379307</v>
      </c>
      <c r="H201" s="15">
        <v>0.005143012831822946</v>
      </c>
      <c r="I201" s="16">
        <v>326.6982363882519</v>
      </c>
      <c r="J201" s="16">
        <v>91.06621214649905</v>
      </c>
      <c r="K201" s="16">
        <v>235.63202424175287</v>
      </c>
      <c r="L201" s="16">
        <v>152.60851152517458</v>
      </c>
      <c r="M201" s="16">
        <v>12.401685486408045</v>
      </c>
      <c r="N201" s="16">
        <v>466.9050624270185</v>
      </c>
      <c r="O201" s="20">
        <v>105.55107844773593</v>
      </c>
    </row>
    <row r="202" spans="6:15" ht="19.5">
      <c r="F202" s="13">
        <v>200</v>
      </c>
      <c r="G202" s="14">
        <v>29520.370443707634</v>
      </c>
      <c r="H202" s="15">
        <v>0.005143012831822946</v>
      </c>
      <c r="I202" s="16">
        <v>325.0180231663732</v>
      </c>
      <c r="J202" s="16">
        <v>91.31509048702108</v>
      </c>
      <c r="K202" s="16">
        <v>233.70293267935213</v>
      </c>
      <c r="L202" s="16">
        <v>151.3540093100414</v>
      </c>
      <c r="M202" s="16">
        <v>12.300154351544847</v>
      </c>
      <c r="N202" s="16">
        <v>464.0718781248697</v>
      </c>
      <c r="O202" s="20">
        <v>104.12962135264834</v>
      </c>
    </row>
    <row r="203" spans="6:15" ht="19.5">
      <c r="F203" s="13">
        <v>201</v>
      </c>
      <c r="G203" s="14">
        <v>29277.701343910572</v>
      </c>
      <c r="H203" s="15">
        <v>0.005143012831822946</v>
      </c>
      <c r="I203" s="16">
        <v>323.34645130265477</v>
      </c>
      <c r="J203" s="16">
        <v>91.56464899669606</v>
      </c>
      <c r="K203" s="16">
        <v>231.7818023059587</v>
      </c>
      <c r="L203" s="16">
        <v>150.1046755332806</v>
      </c>
      <c r="M203" s="16">
        <v>12.199042226629405</v>
      </c>
      <c r="N203" s="16">
        <v>461.252084609306</v>
      </c>
      <c r="O203" s="20">
        <v>102.72646050043063</v>
      </c>
    </row>
    <row r="204" spans="6:15" ht="19.5">
      <c r="F204" s="13">
        <v>202</v>
      </c>
      <c r="G204" s="14">
        <v>29036.032019380596</v>
      </c>
      <c r="H204" s="15">
        <v>0.005143012831822946</v>
      </c>
      <c r="I204" s="16">
        <v>321.68347635448083</v>
      </c>
      <c r="J204" s="16">
        <v>91.81488953438443</v>
      </c>
      <c r="K204" s="16">
        <v>229.8685868200964</v>
      </c>
      <c r="L204" s="16">
        <v>148.8604801058686</v>
      </c>
      <c r="M204" s="16">
        <v>12.098346674741917</v>
      </c>
      <c r="N204" s="16">
        <v>458.44560978560753</v>
      </c>
      <c r="O204" s="20">
        <v>101.34136412388426</v>
      </c>
    </row>
    <row r="205" spans="6:15" ht="19.5">
      <c r="F205" s="13">
        <v>203</v>
      </c>
      <c r="G205" s="14">
        <v>28795.356649740344</v>
      </c>
      <c r="H205" s="15">
        <v>0.005143012831822946</v>
      </c>
      <c r="I205" s="16">
        <v>320.0290541078043</v>
      </c>
      <c r="J205" s="16">
        <v>92.06581396402657</v>
      </c>
      <c r="K205" s="16">
        <v>227.96324014377774</v>
      </c>
      <c r="L205" s="16">
        <v>147.6213930839436</v>
      </c>
      <c r="M205" s="16">
        <v>11.998065270725144</v>
      </c>
      <c r="N205" s="16">
        <v>455.65238192102277</v>
      </c>
      <c r="O205" s="20">
        <v>99.97410337449857</v>
      </c>
    </row>
    <row r="206" spans="6:15" ht="19.5">
      <c r="F206" s="13">
        <v>204</v>
      </c>
      <c r="G206" s="14">
        <v>28555.669442692375</v>
      </c>
      <c r="H206" s="15">
        <v>0.005143012831822946</v>
      </c>
      <c r="I206" s="16">
        <v>318.3831405759717</v>
      </c>
      <c r="J206" s="16">
        <v>92.31742415465706</v>
      </c>
      <c r="K206" s="16">
        <v>226.06571642131465</v>
      </c>
      <c r="L206" s="16">
        <v>146.38738466803304</v>
      </c>
      <c r="M206" s="16">
        <v>11.898195601121824</v>
      </c>
      <c r="N206" s="16">
        <v>452.8723296428829</v>
      </c>
      <c r="O206" s="20">
        <v>98.62445228577586</v>
      </c>
    </row>
    <row r="207" spans="6:15" ht="19.5">
      <c r="F207" s="13">
        <v>205</v>
      </c>
      <c r="G207" s="14">
        <v>28316.964633869684</v>
      </c>
      <c r="H207" s="15">
        <v>0.005143012831822946</v>
      </c>
      <c r="I207" s="16">
        <v>316.74569199855335</v>
      </c>
      <c r="J207" s="16">
        <v>92.56972198041834</v>
      </c>
      <c r="K207" s="16">
        <v>224.17597001813502</v>
      </c>
      <c r="L207" s="16">
        <v>145.15842520228477</v>
      </c>
      <c r="M207" s="16">
        <v>11.798735264112368</v>
      </c>
      <c r="N207" s="16">
        <v>450.10538193672573</v>
      </c>
      <c r="O207" s="20">
        <v>97.2921877370171</v>
      </c>
    </row>
    <row r="208" spans="6:15" ht="19.5">
      <c r="F208" s="13">
        <v>206</v>
      </c>
      <c r="G208" s="14">
        <v>28079.236486686983</v>
      </c>
      <c r="H208" s="15">
        <v>0.005143012831822946</v>
      </c>
      <c r="I208" s="16">
        <v>315.11666484018025</v>
      </c>
      <c r="J208" s="16">
        <v>92.82270932057494</v>
      </c>
      <c r="K208" s="16">
        <v>222.2939555196053</v>
      </c>
      <c r="L208" s="16">
        <v>143.93448517370192</v>
      </c>
      <c r="M208" s="16">
        <v>11.69968186945291</v>
      </c>
      <c r="N208" s="16">
        <v>447.3514681444293</v>
      </c>
      <c r="O208" s="20">
        <v>95.97708941756204</v>
      </c>
    </row>
    <row r="209" spans="6:15" ht="19.5">
      <c r="F209" s="13">
        <v>207</v>
      </c>
      <c r="G209" s="14">
        <v>27842.479292192707</v>
      </c>
      <c r="H209" s="15">
        <v>0.005143012831822946</v>
      </c>
      <c r="I209" s="16">
        <v>313.49601578938586</v>
      </c>
      <c r="J209" s="16">
        <v>93.07638805952692</v>
      </c>
      <c r="K209" s="16">
        <v>220.41962772985895</v>
      </c>
      <c r="L209" s="16">
        <v>142.71553521138188</v>
      </c>
      <c r="M209" s="16">
        <v>11.601033038413629</v>
      </c>
      <c r="N209" s="16">
        <v>444.6105179623541</v>
      </c>
      <c r="O209" s="20">
        <v>94.67893979147833</v>
      </c>
    </row>
    <row r="210" spans="6:15" ht="19.5">
      <c r="F210" s="13">
        <v>208</v>
      </c>
      <c r="G210" s="14">
        <v>27606.6873689218</v>
      </c>
      <c r="H210" s="15">
        <v>0.005143012831822946</v>
      </c>
      <c r="I210" s="16">
        <v>311.88370175745575</v>
      </c>
      <c r="J210" s="16">
        <v>93.33076008682482</v>
      </c>
      <c r="K210" s="16">
        <v>218.55294167063093</v>
      </c>
      <c r="L210" s="16">
        <v>141.50154608575895</v>
      </c>
      <c r="M210" s="16">
        <v>11.502786403717417</v>
      </c>
      <c r="N210" s="16">
        <v>441.88246143949726</v>
      </c>
      <c r="O210" s="20">
        <v>93.3975240626945</v>
      </c>
    </row>
    <row r="211" spans="6:15" ht="19.5">
      <c r="F211" s="13">
        <v>209</v>
      </c>
      <c r="G211" s="14">
        <v>27371.85506274922</v>
      </c>
      <c r="H211" s="15">
        <v>0.005143012831822946</v>
      </c>
      <c r="I211" s="16">
        <v>310.27967987728067</v>
      </c>
      <c r="J211" s="16">
        <v>93.58582729718268</v>
      </c>
      <c r="K211" s="16">
        <v>216.693852580098</v>
      </c>
      <c r="L211" s="16">
        <v>140.29248870785094</v>
      </c>
      <c r="M211" s="16">
        <v>11.404939609478841</v>
      </c>
      <c r="N211" s="16">
        <v>439.1672289756528</v>
      </c>
      <c r="O211" s="20">
        <v>92.13263014056986</v>
      </c>
    </row>
    <row r="212" spans="6:15" ht="19.5">
      <c r="F212" s="13">
        <v>210</v>
      </c>
      <c r="G212" s="14">
        <v>27137.976746744185</v>
      </c>
      <c r="H212" s="15">
        <v>0.005143012831822946</v>
      </c>
      <c r="I212" s="16">
        <v>308.6839075022179</v>
      </c>
      <c r="J212" s="16">
        <v>93.84159159049307</v>
      </c>
      <c r="K212" s="16">
        <v>214.84231591172482</v>
      </c>
      <c r="L212" s="16">
        <v>139.0883341285095</v>
      </c>
      <c r="M212" s="16">
        <v>11.307490311143411</v>
      </c>
      <c r="N212" s="16">
        <v>436.464751319584</v>
      </c>
      <c r="O212" s="20">
        <v>90.88404860589735</v>
      </c>
    </row>
    <row r="213" spans="6:15" ht="19.5">
      <c r="F213" s="13">
        <v>211</v>
      </c>
      <c r="G213" s="14">
        <v>26905.046821025186</v>
      </c>
      <c r="H213" s="15">
        <v>0.005143012831822946</v>
      </c>
      <c r="I213" s="16">
        <v>307.0963422049568</v>
      </c>
      <c r="J213" s="16">
        <v>94.0980548718407</v>
      </c>
      <c r="K213" s="16">
        <v>212.99828733311608</v>
      </c>
      <c r="L213" s="16">
        <v>137.88905353767424</v>
      </c>
      <c r="M213" s="16">
        <v>11.210436175427162</v>
      </c>
      <c r="N213" s="16">
        <v>433.77495956720384</v>
      </c>
      <c r="O213" s="20">
        <v>89.65157267733296</v>
      </c>
    </row>
    <row r="214" spans="6:15" ht="19.5">
      <c r="F214" s="13">
        <v>212</v>
      </c>
      <c r="G214" s="14">
        <v>26673.05971261567</v>
      </c>
      <c r="H214" s="15">
        <v>0.005143012831822946</v>
      </c>
      <c r="I214" s="16">
        <v>305.5169417763908</v>
      </c>
      <c r="J214" s="16">
        <v>94.35521905151671</v>
      </c>
      <c r="K214" s="16">
        <v>211.1617227248741</v>
      </c>
      <c r="L214" s="16">
        <v>136.69461826363064</v>
      </c>
      <c r="M214" s="16">
        <v>11.11377488025653</v>
      </c>
      <c r="N214" s="16">
        <v>431.09778515976495</v>
      </c>
      <c r="O214" s="20">
        <v>88.43499817824676</v>
      </c>
    </row>
    <row r="215" spans="6:15" ht="19.5">
      <c r="F215" s="13">
        <v>213</v>
      </c>
      <c r="G215" s="14">
        <v>26442.009875300522</v>
      </c>
      <c r="H215" s="15">
        <v>0.005143012831822946</v>
      </c>
      <c r="I215" s="16">
        <v>303.94566422449543</v>
      </c>
      <c r="J215" s="16">
        <v>94.61308604503296</v>
      </c>
      <c r="K215" s="16">
        <v>209.33257817946247</v>
      </c>
      <c r="L215" s="16">
        <v>135.50499977227167</v>
      </c>
      <c r="M215" s="16">
        <v>11.01750411470855</v>
      </c>
      <c r="N215" s="16">
        <v>428.43315988205853</v>
      </c>
      <c r="O215" s="20">
        <v>87.23412350398985</v>
      </c>
    </row>
    <row r="216" spans="6:15" ht="19.5">
      <c r="F216" s="13">
        <v>214</v>
      </c>
      <c r="G216" s="14">
        <v>26211.89178948322</v>
      </c>
      <c r="H216" s="15">
        <v>0.005143012831822946</v>
      </c>
      <c r="I216" s="16">
        <v>302.382467773212</v>
      </c>
      <c r="J216" s="16">
        <v>94.87165777313649</v>
      </c>
      <c r="K216" s="16">
        <v>207.5108100000755</v>
      </c>
      <c r="L216" s="16">
        <v>134.32016966636317</v>
      </c>
      <c r="M216" s="16">
        <v>10.921621578951342</v>
      </c>
      <c r="N216" s="16">
        <v>425.7810158606238</v>
      </c>
      <c r="O216" s="20">
        <v>86.0487495895729</v>
      </c>
    </row>
    <row r="217" spans="6:15" ht="19.5">
      <c r="F217" s="13">
        <v>215</v>
      </c>
      <c r="G217" s="14">
        <v>25982.69996204372</v>
      </c>
      <c r="H217" s="15">
        <v>0.005143012831822946</v>
      </c>
      <c r="I217" s="16">
        <v>300.827310861336</v>
      </c>
      <c r="J217" s="16">
        <v>95.1309361618232</v>
      </c>
      <c r="K217" s="16">
        <v>205.6963746995128</v>
      </c>
      <c r="L217" s="16">
        <v>133.14009968481284</v>
      </c>
      <c r="M217" s="16">
        <v>10.826124984184885</v>
      </c>
      <c r="N217" s="16">
        <v>423.1412855619639</v>
      </c>
      <c r="O217" s="20">
        <v>84.87867987774972</v>
      </c>
    </row>
    <row r="218" spans="6:15" ht="19.5">
      <c r="F218" s="13">
        <v>216</v>
      </c>
      <c r="G218" s="14">
        <v>25754.428926197084</v>
      </c>
      <c r="H218" s="15">
        <v>0.005143012831822946</v>
      </c>
      <c r="I218" s="16">
        <v>299.2801521414134</v>
      </c>
      <c r="J218" s="16">
        <v>95.39092314235313</v>
      </c>
      <c r="K218" s="16">
        <v>203.88922899906026</v>
      </c>
      <c r="L218" s="16">
        <v>131.9647617019431</v>
      </c>
      <c r="M218" s="16">
        <v>10.73101205258212</v>
      </c>
      <c r="N218" s="16">
        <v>420.51390179077436</v>
      </c>
      <c r="O218" s="20">
        <v>83.72372028750227</v>
      </c>
    </row>
    <row r="219" spans="6:15" ht="19.5">
      <c r="F219" s="13">
        <v>217</v>
      </c>
      <c r="G219" s="14">
        <v>25527.073241352788</v>
      </c>
      <c r="H219" s="15">
        <v>0.005143012831822946</v>
      </c>
      <c r="I219" s="16">
        <v>297.7409504786402</v>
      </c>
      <c r="J219" s="16">
        <v>95.65162065126393</v>
      </c>
      <c r="K219" s="16">
        <v>202.08932982737625</v>
      </c>
      <c r="L219" s="16">
        <v>130.79412772676744</v>
      </c>
      <c r="M219" s="16">
        <v>10.636280517230329</v>
      </c>
      <c r="N219" s="16">
        <v>417.8987976881773</v>
      </c>
      <c r="O219" s="20">
        <v>82.58367918292086</v>
      </c>
    </row>
    <row r="220" spans="6:15" ht="19.5">
      <c r="F220" s="13">
        <v>218</v>
      </c>
      <c r="G220" s="14">
        <v>25300.627492974756</v>
      </c>
      <c r="H220" s="15">
        <v>0.005143012831822946</v>
      </c>
      <c r="I220" s="16">
        <v>296.2096649497693</v>
      </c>
      <c r="J220" s="16">
        <v>95.9130306303858</v>
      </c>
      <c r="K220" s="16">
        <v>200.29663431938351</v>
      </c>
      <c r="L220" s="16">
        <v>129.62816990227049</v>
      </c>
      <c r="M220" s="16">
        <v>10.541928122072816</v>
      </c>
      <c r="N220" s="16">
        <v>415.295906729967</v>
      </c>
      <c r="O220" s="20">
        <v>81.45836734247538</v>
      </c>
    </row>
    <row r="221" spans="6:15" ht="19.5">
      <c r="F221" s="13">
        <v>219</v>
      </c>
      <c r="G221" s="14">
        <v>25075.0862924421</v>
      </c>
      <c r="H221" s="15">
        <v>0.005143012831822946</v>
      </c>
      <c r="I221" s="16">
        <v>294.6862548420227</v>
      </c>
      <c r="J221" s="16">
        <v>96.17515502685606</v>
      </c>
      <c r="K221" s="16">
        <v>198.51109981516666</v>
      </c>
      <c r="L221" s="16">
        <v>128.4668605046917</v>
      </c>
      <c r="M221" s="16">
        <v>10.447952621850876</v>
      </c>
      <c r="N221" s="16">
        <v>412.70516272486356</v>
      </c>
      <c r="O221" s="20">
        <v>80.34759792867233</v>
      </c>
    </row>
    <row r="222" spans="6:15" ht="19.5">
      <c r="F222" s="13">
        <v>220</v>
      </c>
      <c r="G222" s="14">
        <v>24850.444276910555</v>
      </c>
      <c r="H222" s="15">
        <v>0.005143012831822946</v>
      </c>
      <c r="I222" s="16">
        <v>293.1706796520083</v>
      </c>
      <c r="J222" s="16">
        <v>96.43799579313304</v>
      </c>
      <c r="K222" s="16">
        <v>196.73268385887525</v>
      </c>
      <c r="L222" s="16">
        <v>127.3101719428127</v>
      </c>
      <c r="M222" s="16">
        <v>10.354351782046065</v>
      </c>
      <c r="N222" s="16">
        <v>410.1264998127749</v>
      </c>
      <c r="O222" s="20">
        <v>79.25118645809258</v>
      </c>
    </row>
    <row r="223" spans="6:15" ht="19.5">
      <c r="F223" s="13">
        <v>221</v>
      </c>
      <c r="G223" s="14">
        <v>24626.69610917461</v>
      </c>
      <c r="H223" s="15">
        <v>0.005143012831822946</v>
      </c>
      <c r="I223" s="16">
        <v>291.66289908464375</v>
      </c>
      <c r="J223" s="16">
        <v>96.70155488701141</v>
      </c>
      <c r="K223" s="16">
        <v>194.96134419763234</v>
      </c>
      <c r="L223" s="16">
        <v>126.15807675724811</v>
      </c>
      <c r="M223" s="16">
        <v>10.261123378822754</v>
      </c>
      <c r="N223" s="16">
        <v>407.55985246306915</v>
      </c>
      <c r="O223" s="20">
        <v>78.16895077180577</v>
      </c>
    </row>
    <row r="224" spans="6:15" ht="19.5">
      <c r="F224" s="13">
        <v>222</v>
      </c>
      <c r="G224" s="14">
        <v>24403.83647753035</v>
      </c>
      <c r="H224" s="15">
        <v>0.005143012831822946</v>
      </c>
      <c r="I224" s="16">
        <v>290.1628730520847</v>
      </c>
      <c r="J224" s="16">
        <v>96.96583427163608</v>
      </c>
      <c r="K224" s="16">
        <v>193.19703878044862</v>
      </c>
      <c r="L224" s="16">
        <v>125.01054761974004</v>
      </c>
      <c r="M224" s="16">
        <v>10.16826519897098</v>
      </c>
      <c r="N224" s="16">
        <v>405.00515547285374</v>
      </c>
      <c r="O224" s="20">
        <v>77.10071100615569</v>
      </c>
    </row>
    <row r="225" spans="6:15" ht="19.5">
      <c r="F225" s="13">
        <v>223</v>
      </c>
      <c r="G225" s="14">
        <v>24181.860095638975</v>
      </c>
      <c r="H225" s="15">
        <v>0.005143012831822946</v>
      </c>
      <c r="I225" s="16">
        <v>288.6705616726593</v>
      </c>
      <c r="J225" s="16">
        <v>97.23083591551739</v>
      </c>
      <c r="K225" s="16">
        <v>191.4397257571419</v>
      </c>
      <c r="L225" s="16">
        <v>123.86755733245613</v>
      </c>
      <c r="M225" s="16">
        <v>10.075775039849573</v>
      </c>
      <c r="N225" s="16">
        <v>402.4623439652658</v>
      </c>
      <c r="O225" s="20">
        <v>76.04628956391299</v>
      </c>
    </row>
    <row r="226" spans="6:15" ht="19.5">
      <c r="F226" s="13">
        <v>224</v>
      </c>
      <c r="G226" s="14">
        <v>23960.761702391002</v>
      </c>
      <c r="H226" s="15">
        <v>0.005143012831822946</v>
      </c>
      <c r="I226" s="16">
        <v>287.1859252698073</v>
      </c>
      <c r="J226" s="16">
        <v>97.49656179254518</v>
      </c>
      <c r="K226" s="16">
        <v>189.6893634772621</v>
      </c>
      <c r="L226" s="16">
        <v>122.72907882729108</v>
      </c>
      <c r="M226" s="16">
        <v>9.983650709329584</v>
      </c>
      <c r="N226" s="16">
        <v>399.93135338776875</v>
      </c>
      <c r="O226" s="20">
        <v>75.00551108578965</v>
      </c>
    </row>
    <row r="227" spans="6:15" ht="19.5">
      <c r="F227" s="13">
        <v>225</v>
      </c>
      <c r="G227" s="14">
        <v>23740.536061771167</v>
      </c>
      <c r="H227" s="15">
        <v>0.005143012831822946</v>
      </c>
      <c r="I227" s="16">
        <v>285.70892437102566</v>
      </c>
      <c r="J227" s="16">
        <v>97.76301388200392</v>
      </c>
      <c r="K227" s="16">
        <v>187.94591048902174</v>
      </c>
      <c r="L227" s="16">
        <v>121.59508516517168</v>
      </c>
      <c r="M227" s="16">
        <v>9.891890025737986</v>
      </c>
      <c r="N227" s="16">
        <v>397.4121195104593</v>
      </c>
      <c r="O227" s="20">
        <v>73.97820242231136</v>
      </c>
    </row>
    <row r="228" spans="6:15" ht="19.5">
      <c r="F228" s="13">
        <v>226</v>
      </c>
      <c r="G228" s="14">
        <v>23521.177962723992</v>
      </c>
      <c r="H228" s="15">
        <v>0.005143012831822946</v>
      </c>
      <c r="I228" s="16">
        <v>284.2395197068192</v>
      </c>
      <c r="J228" s="16">
        <v>98.03019416858757</v>
      </c>
      <c r="K228" s="16">
        <v>186.2093255382316</v>
      </c>
      <c r="L228" s="16">
        <v>120.46554953536545</v>
      </c>
      <c r="M228" s="16">
        <v>9.800490817801665</v>
      </c>
      <c r="N228" s="16">
        <v>394.904578424383</v>
      </c>
      <c r="O228" s="20">
        <v>72.96419260604317</v>
      </c>
    </row>
    <row r="229" spans="6:15" ht="19.5">
      <c r="F229" s="13">
        <v>227</v>
      </c>
      <c r="G229" s="14">
        <v>23302.68221902004</v>
      </c>
      <c r="H229" s="15">
        <v>0.005143012831822946</v>
      </c>
      <c r="I229" s="16">
        <v>282.7776722096558</v>
      </c>
      <c r="J229" s="16">
        <v>98.29810464241382</v>
      </c>
      <c r="K229" s="16">
        <v>184.479567567242</v>
      </c>
      <c r="L229" s="16">
        <v>119.34044525479267</v>
      </c>
      <c r="M229" s="16">
        <v>9.709450924591684</v>
      </c>
      <c r="N229" s="16">
        <v>392.40866653985677</v>
      </c>
      <c r="O229" s="20">
        <v>71.9633128241636</v>
      </c>
    </row>
    <row r="230" spans="6:15" ht="19.5">
      <c r="F230" s="13">
        <v>228</v>
      </c>
      <c r="G230" s="14">
        <v>23085.043669122835</v>
      </c>
      <c r="H230" s="15">
        <v>0.005143012831822946</v>
      </c>
      <c r="I230" s="16">
        <v>281.32334301292855</v>
      </c>
      <c r="J230" s="16">
        <v>98.5667472990394</v>
      </c>
      <c r="K230" s="16">
        <v>182.75659571388914</v>
      </c>
      <c r="L230" s="16">
        <v>118.2197457673418</v>
      </c>
      <c r="M230" s="16">
        <v>9.61876819546785</v>
      </c>
      <c r="N230" s="16">
        <v>389.9243205848025</v>
      </c>
      <c r="O230" s="20">
        <v>70.97539639138331</v>
      </c>
    </row>
    <row r="231" spans="6:15" ht="19.5">
      <c r="F231" s="13">
        <v>229</v>
      </c>
      <c r="G231" s="14">
        <v>22868.257176056453</v>
      </c>
      <c r="H231" s="15">
        <v>0.005143012831822946</v>
      </c>
      <c r="I231" s="16">
        <v>279.87649344992167</v>
      </c>
      <c r="J231" s="16">
        <v>98.83612413947472</v>
      </c>
      <c r="K231" s="16">
        <v>181.04036931044695</v>
      </c>
      <c r="L231" s="16">
        <v>117.10342464318855</v>
      </c>
      <c r="M231" s="16">
        <v>9.528440490023522</v>
      </c>
      <c r="N231" s="16">
        <v>387.4514776030867</v>
      </c>
      <c r="O231" s="20">
        <v>70.00027872320383</v>
      </c>
    </row>
    <row r="232" spans="6:15" ht="19.5">
      <c r="F232" s="13">
        <v>230</v>
      </c>
      <c r="G232" s="14">
        <v>22652.31762727379</v>
      </c>
      <c r="H232" s="15">
        <v>0.005143012831822946</v>
      </c>
      <c r="I232" s="16">
        <v>278.4370850527831</v>
      </c>
      <c r="J232" s="16">
        <v>99.10623717019894</v>
      </c>
      <c r="K232" s="16">
        <v>179.33084788258418</v>
      </c>
      <c r="L232" s="16">
        <v>115.9914555781182</v>
      </c>
      <c r="M232" s="16">
        <v>9.438465678030747</v>
      </c>
      <c r="N232" s="16">
        <v>384.9900749528706</v>
      </c>
      <c r="O232" s="20">
        <v>69.037797309512</v>
      </c>
    </row>
    <row r="233" spans="6:15" ht="19.5">
      <c r="F233" s="13">
        <v>231</v>
      </c>
      <c r="G233" s="14">
        <v>22437.219934525474</v>
      </c>
      <c r="H233" s="15">
        <v>0.005143012831822946</v>
      </c>
      <c r="I233" s="16">
        <v>277.00507955150124</v>
      </c>
      <c r="J233" s="16">
        <v>99.37708840317455</v>
      </c>
      <c r="K233" s="16">
        <v>177.62799114832669</v>
      </c>
      <c r="L233" s="16">
        <v>114.8838123928514</v>
      </c>
      <c r="M233" s="16">
        <v>9.348841639385615</v>
      </c>
      <c r="N233" s="16">
        <v>382.540050304967</v>
      </c>
      <c r="O233" s="20">
        <v>68.08779168850592</v>
      </c>
    </row>
    <row r="234" spans="6:15" ht="19.5">
      <c r="F234" s="13">
        <v>232</v>
      </c>
      <c r="G234" s="14">
        <v>22222.95903372945</v>
      </c>
      <c r="H234" s="15">
        <v>0.005143012831822946</v>
      </c>
      <c r="I234" s="16">
        <v>275.5804388728878</v>
      </c>
      <c r="J234" s="16">
        <v>99.64867985586295</v>
      </c>
      <c r="K234" s="16">
        <v>175.93175901702483</v>
      </c>
      <c r="L234" s="16">
        <v>113.78046903237332</v>
      </c>
      <c r="M234" s="16">
        <v>9.259566264053937</v>
      </c>
      <c r="N234" s="16">
        <v>380.10134164120717</v>
      </c>
      <c r="O234" s="20">
        <v>67.15010342094851</v>
      </c>
    </row>
    <row r="235" spans="6:15" ht="19.5">
      <c r="F235" s="13">
        <v>233</v>
      </c>
      <c r="G235" s="14">
        <v>22009.529884841217</v>
      </c>
      <c r="H235" s="15">
        <v>0.005143012831822946</v>
      </c>
      <c r="I235" s="16">
        <v>274.1631251395651</v>
      </c>
      <c r="J235" s="16">
        <v>99.92101355123881</v>
      </c>
      <c r="K235" s="16">
        <v>174.2421115883263</v>
      </c>
      <c r="L235" s="16">
        <v>112.6813995652662</v>
      </c>
      <c r="M235" s="16">
        <v>9.170637452017175</v>
      </c>
      <c r="N235" s="16">
        <v>377.67388725281415</v>
      </c>
      <c r="O235" s="20">
        <v>66.22457606474408</v>
      </c>
    </row>
    <row r="236" spans="6:15" ht="19.5">
      <c r="F236" s="13">
        <v>234</v>
      </c>
      <c r="G236" s="14">
        <v>21796.92747172471</v>
      </c>
      <c r="H236" s="15">
        <v>0.005143012831822946</v>
      </c>
      <c r="I236" s="16">
        <v>272.75310066895963</v>
      </c>
      <c r="J236" s="16">
        <v>100.19409151780567</v>
      </c>
      <c r="K236" s="16">
        <v>172.55900915115396</v>
      </c>
      <c r="L236" s="16">
        <v>111.58657818304536</v>
      </c>
      <c r="M236" s="16">
        <v>9.08205311321863</v>
      </c>
      <c r="N236" s="16">
        <v>375.2576257387864</v>
      </c>
      <c r="O236" s="20">
        <v>65.31105514983435</v>
      </c>
    </row>
    <row r="237" spans="6:15" ht="19.5">
      <c r="F237" s="13">
        <v>235</v>
      </c>
      <c r="G237" s="14">
        <v>21585.146802023857</v>
      </c>
      <c r="H237" s="15">
        <v>0.005143012831822946</v>
      </c>
      <c r="I237" s="16">
        <v>271.3503279722996</v>
      </c>
      <c r="J237" s="16">
        <v>100.46791578961074</v>
      </c>
      <c r="K237" s="16">
        <v>170.88241218268888</v>
      </c>
      <c r="L237" s="16">
        <v>110.49597919949827</v>
      </c>
      <c r="M237" s="16">
        <v>8.993811167509941</v>
      </c>
      <c r="N237" s="16">
        <v>372.85249600428796</v>
      </c>
      <c r="O237" s="20">
        <v>64.40938815340965</v>
      </c>
    </row>
    <row r="238" spans="6:15" ht="19.5">
      <c r="F238" s="13">
        <v>236</v>
      </c>
      <c r="G238" s="14">
        <v>21374.18290703475</v>
      </c>
      <c r="H238" s="15">
        <v>0.005143012831822946</v>
      </c>
      <c r="I238" s="16">
        <v>269.9547697536187</v>
      </c>
      <c r="J238" s="16">
        <v>100.74248840626024</v>
      </c>
      <c r="K238" s="16">
        <v>169.21228134735844</v>
      </c>
      <c r="L238" s="16">
        <v>109.40957705002722</v>
      </c>
      <c r="M238" s="16">
        <v>8.905909544597812</v>
      </c>
      <c r="N238" s="16">
        <v>370.4584372590481</v>
      </c>
      <c r="O238" s="20">
        <v>63.51942447543132</v>
      </c>
    </row>
    <row r="239" spans="6:15" ht="19.5">
      <c r="F239" s="13">
        <v>237</v>
      </c>
      <c r="G239" s="14">
        <v>21164.03084157846</v>
      </c>
      <c r="H239" s="15">
        <v>0.005143012831822946</v>
      </c>
      <c r="I239" s="16">
        <v>268.56638890876405</v>
      </c>
      <c r="J239" s="16">
        <v>101.01781141293458</v>
      </c>
      <c r="K239" s="16">
        <v>167.54857749582948</v>
      </c>
      <c r="L239" s="16">
        <v>108.32734629099522</v>
      </c>
      <c r="M239" s="16">
        <v>8.818346183991025</v>
      </c>
      <c r="N239" s="16">
        <v>368.0753890157682</v>
      </c>
      <c r="O239" s="20">
        <v>62.641015414461584</v>
      </c>
    </row>
    <row r="240" spans="6:15" ht="19.5">
      <c r="F240" s="13">
        <v>238</v>
      </c>
      <c r="G240" s="14">
        <v>20954.68568387453</v>
      </c>
      <c r="H240" s="15">
        <v>0.005143012831822946</v>
      </c>
      <c r="I240" s="16">
        <v>267.1851485244099</v>
      </c>
      <c r="J240" s="16">
        <v>101.29388686040318</v>
      </c>
      <c r="K240" s="16">
        <v>165.89126166400672</v>
      </c>
      <c r="L240" s="16">
        <v>107.24926159907503</v>
      </c>
      <c r="M240" s="16">
        <v>8.73111903494772</v>
      </c>
      <c r="N240" s="16">
        <v>365.7032910885372</v>
      </c>
      <c r="O240" s="20">
        <v>61.774014143796755</v>
      </c>
    </row>
    <row r="241" spans="6:15" ht="19.5">
      <c r="F241" s="13">
        <v>239</v>
      </c>
      <c r="G241" s="14">
        <v>20746.142535415052</v>
      </c>
      <c r="H241" s="15">
        <v>0.005143012831822946</v>
      </c>
      <c r="I241" s="16">
        <v>265.81101187707634</v>
      </c>
      <c r="J241" s="16">
        <v>101.57071680504049</v>
      </c>
      <c r="K241" s="16">
        <v>164.24029507203585</v>
      </c>
      <c r="L241" s="16">
        <v>106.17529777060167</v>
      </c>
      <c r="M241" s="16">
        <v>8.644226056422939</v>
      </c>
      <c r="N241" s="16">
        <v>363.34208359125506</v>
      </c>
      <c r="O241" s="20">
        <v>60.91827568790039</v>
      </c>
    </row>
    <row r="242" spans="6:15" ht="19.5">
      <c r="F242" s="13">
        <v>240</v>
      </c>
      <c r="G242" s="14">
        <v>20538.39652083941</v>
      </c>
      <c r="H242" s="15">
        <v>0.005143012831822946</v>
      </c>
      <c r="I242" s="16">
        <v>264.44394243215265</v>
      </c>
      <c r="J242" s="16">
        <v>101.84830330884063</v>
      </c>
      <c r="K242" s="16">
        <v>162.59563912331203</v>
      </c>
      <c r="L242" s="16">
        <v>105.10542972092809</v>
      </c>
      <c r="M242" s="16">
        <v>8.557665217016423</v>
      </c>
      <c r="N242" s="16">
        <v>360.9917069360643</v>
      </c>
      <c r="O242" s="20">
        <v>60.0736568991321</v>
      </c>
    </row>
    <row r="243" spans="6:15" ht="19.5">
      <c r="F243" s="13">
        <v>241</v>
      </c>
      <c r="G243" s="14">
        <v>20331.442787809643</v>
      </c>
      <c r="H243" s="15">
        <v>0.005143012831822946</v>
      </c>
      <c r="I243" s="16">
        <v>263.08390384292625</v>
      </c>
      <c r="J243" s="16">
        <v>102.12664843943324</v>
      </c>
      <c r="K243" s="16">
        <v>160.957255403493</v>
      </c>
      <c r="L243" s="16">
        <v>104.03963248378402</v>
      </c>
      <c r="M243" s="16">
        <v>8.471434494920684</v>
      </c>
      <c r="N243" s="16">
        <v>358.6521018317896</v>
      </c>
      <c r="O243" s="20">
        <v>59.24001643476883</v>
      </c>
    </row>
    <row r="244" spans="6:15" ht="19.5">
      <c r="F244" s="13">
        <v>242</v>
      </c>
      <c r="G244" s="14">
        <v>20125.276506886425</v>
      </c>
      <c r="H244" s="15">
        <v>0.005143012831822946</v>
      </c>
      <c r="I244" s="16">
        <v>261.730859949616</v>
      </c>
      <c r="J244" s="16">
        <v>102.40575427009844</v>
      </c>
      <c r="K244" s="16">
        <v>159.32510567951755</v>
      </c>
      <c r="L244" s="16">
        <v>102.97788121063815</v>
      </c>
      <c r="M244" s="16">
        <v>8.385531877869344</v>
      </c>
      <c r="N244" s="16">
        <v>356.32320928238477</v>
      </c>
      <c r="O244" s="20">
        <v>58.41721473431453</v>
      </c>
    </row>
    <row r="245" spans="6:15" ht="19.5">
      <c r="F245" s="13">
        <v>243</v>
      </c>
      <c r="G245" s="14">
        <v>19919.89287140569</v>
      </c>
      <c r="H245" s="15">
        <v>0.005143012831822946</v>
      </c>
      <c r="I245" s="16">
        <v>260.3847747784111</v>
      </c>
      <c r="J245" s="16">
        <v>102.68562287978273</v>
      </c>
      <c r="K245" s="16">
        <v>157.69915189862837</v>
      </c>
      <c r="L245" s="16">
        <v>101.92015117006343</v>
      </c>
      <c r="M245" s="16">
        <v>8.299955363085704</v>
      </c>
      <c r="N245" s="16">
        <v>354.00497058538883</v>
      </c>
      <c r="O245" s="20">
        <v>57.60511399709478</v>
      </c>
    </row>
    <row r="246" spans="6:15" ht="19.5">
      <c r="F246" s="13">
        <v>244</v>
      </c>
      <c r="G246" s="14">
        <v>19715.287097355842</v>
      </c>
      <c r="H246" s="15">
        <v>0.005143012831822946</v>
      </c>
      <c r="I246" s="16">
        <v>259.0456125405143</v>
      </c>
      <c r="J246" s="16">
        <v>102.96625635311386</v>
      </c>
      <c r="K246" s="16">
        <v>156.07935618740044</v>
      </c>
      <c r="L246" s="16">
        <v>100.86641774710563</v>
      </c>
      <c r="M246" s="16">
        <v>8.214702957231601</v>
      </c>
      <c r="N246" s="16">
        <v>351.6973273303883</v>
      </c>
      <c r="O246" s="20">
        <v>56.80357816013282</v>
      </c>
    </row>
    <row r="247" spans="6:15" ht="19.5">
      <c r="F247" s="13">
        <v>245</v>
      </c>
      <c r="G247" s="14">
        <v>19511.45442325562</v>
      </c>
      <c r="H247" s="15">
        <v>0.005143012831822946</v>
      </c>
      <c r="I247" s="16">
        <v>257.71333763119094</v>
      </c>
      <c r="J247" s="16">
        <v>103.24765678041726</v>
      </c>
      <c r="K247" s="16">
        <v>154.46568085077368</v>
      </c>
      <c r="L247" s="16">
        <v>99.8166564426549</v>
      </c>
      <c r="M247" s="16">
        <v>8.12977267635651</v>
      </c>
      <c r="N247" s="16">
        <v>349.4002213974893</v>
      </c>
      <c r="O247" s="20">
        <v>56.01247287630343</v>
      </c>
    </row>
    <row r="248" spans="6:15" ht="19.5">
      <c r="F248" s="13">
        <v>246</v>
      </c>
      <c r="G248" s="14">
        <v>19308.39011003255</v>
      </c>
      <c r="H248" s="15">
        <v>0.005143012831822946</v>
      </c>
      <c r="I248" s="16">
        <v>256.3879146288218</v>
      </c>
      <c r="J248" s="16">
        <v>103.5298262577308</v>
      </c>
      <c r="K248" s="16">
        <v>152.85808837109101</v>
      </c>
      <c r="L248" s="16">
        <v>98.77084287282077</v>
      </c>
      <c r="M248" s="16">
        <v>8.045162545846896</v>
      </c>
      <c r="N248" s="16">
        <v>347.1135949557957</v>
      </c>
      <c r="O248" s="20">
        <v>55.23166549276098</v>
      </c>
    </row>
    <row r="249" spans="6:15" ht="19.5">
      <c r="F249" s="13">
        <v>247</v>
      </c>
      <c r="G249" s="14">
        <v>19106.089440901997</v>
      </c>
      <c r="H249" s="15">
        <v>0.005143012831822946</v>
      </c>
      <c r="I249" s="16">
        <v>255.06930829396143</v>
      </c>
      <c r="J249" s="16">
        <v>103.81276688682061</v>
      </c>
      <c r="K249" s="16">
        <v>151.25654140714082</v>
      </c>
      <c r="L249" s="16">
        <v>97.7289527683099</v>
      </c>
      <c r="M249" s="16">
        <v>7.9608706003758325</v>
      </c>
      <c r="N249" s="16">
        <v>344.8373904618955</v>
      </c>
      <c r="O249" s="20">
        <v>54.461025029638535</v>
      </c>
    </row>
    <row r="250" spans="6:15" ht="19.5">
      <c r="F250" s="13">
        <v>248</v>
      </c>
      <c r="G250" s="14">
        <v>18904.547721246865</v>
      </c>
      <c r="H250" s="15">
        <v>0.005143012831822946</v>
      </c>
      <c r="I250" s="16">
        <v>253.75748356840134</v>
      </c>
      <c r="J250" s="16">
        <v>104.096480775197</v>
      </c>
      <c r="K250" s="16">
        <v>149.66100279320435</v>
      </c>
      <c r="L250" s="16">
        <v>96.69096197380742</v>
      </c>
      <c r="M250" s="16">
        <v>7.876894883852861</v>
      </c>
      <c r="N250" s="16">
        <v>342.57155065835593</v>
      </c>
      <c r="O250" s="20">
        <v>53.70042215901442</v>
      </c>
    </row>
    <row r="251" spans="6:15" ht="19.5">
      <c r="F251" s="13">
        <v>249</v>
      </c>
      <c r="G251" s="14">
        <v>18703.760278497863</v>
      </c>
      <c r="H251" s="15">
        <v>0.005143012831822946</v>
      </c>
      <c r="I251" s="16">
        <v>252.45240557423799</v>
      </c>
      <c r="J251" s="16">
        <v>104.3809700361299</v>
      </c>
      <c r="K251" s="16">
        <v>148.0714355381081</v>
      </c>
      <c r="L251" s="16">
        <v>95.65684644736088</v>
      </c>
      <c r="M251" s="16">
        <v>7.79323344937411</v>
      </c>
      <c r="N251" s="16">
        <v>340.3160185722248</v>
      </c>
      <c r="O251" s="20">
        <v>52.94972918414286</v>
      </c>
    </row>
    <row r="252" spans="6:15" ht="19.5">
      <c r="F252" s="13">
        <v>250</v>
      </c>
      <c r="G252" s="14">
        <v>18503.72246201437</v>
      </c>
      <c r="H252" s="15">
        <v>0.005143012831822946</v>
      </c>
      <c r="I252" s="16">
        <v>251.15403961294507</v>
      </c>
      <c r="J252" s="16">
        <v>104.6662367886646</v>
      </c>
      <c r="K252" s="16">
        <v>146.48780282428046</v>
      </c>
      <c r="L252" s="16">
        <v>94.62658225976767</v>
      </c>
      <c r="M252" s="16">
        <v>7.709884359172655</v>
      </c>
      <c r="N252" s="16">
        <v>338.0707375135401</v>
      </c>
      <c r="O252" s="20">
        <v>52.20882001894546</v>
      </c>
    </row>
    <row r="253" spans="6:15" ht="19.5">
      <c r="F253" s="13">
        <v>251</v>
      </c>
      <c r="G253" s="14">
        <v>18304.42964296594</v>
      </c>
      <c r="H253" s="15">
        <v>0.005143012831822946</v>
      </c>
      <c r="I253" s="16">
        <v>249.86235116445152</v>
      </c>
      <c r="J253" s="16">
        <v>104.95228315763782</v>
      </c>
      <c r="K253" s="16">
        <v>144.9100680068137</v>
      </c>
      <c r="L253" s="16">
        <v>93.6001455939653</v>
      </c>
      <c r="M253" s="16">
        <v>7.626845684569142</v>
      </c>
      <c r="N253" s="16">
        <v>335.83565107384766</v>
      </c>
      <c r="O253" s="20">
        <v>51.47757016776029</v>
      </c>
    </row>
    <row r="254" spans="6:15" ht="19.5">
      <c r="F254" s="13">
        <v>252</v>
      </c>
      <c r="G254" s="14">
        <v>18105.877214214335</v>
      </c>
      <c r="H254" s="15">
        <v>0.005143012831822946</v>
      </c>
      <c r="I254" s="16">
        <v>248.57730588622323</v>
      </c>
      <c r="J254" s="16">
        <v>105.23911127369306</v>
      </c>
      <c r="K254" s="16">
        <v>143.33819461253017</v>
      </c>
      <c r="L254" s="16">
        <v>92.5775127444248</v>
      </c>
      <c r="M254" s="16">
        <v>7.54411550592264</v>
      </c>
      <c r="N254" s="16">
        <v>333.6107031247254</v>
      </c>
      <c r="O254" s="20">
        <v>50.75585670534519</v>
      </c>
    </row>
    <row r="255" spans="6:15" ht="19.5">
      <c r="F255" s="13">
        <v>253</v>
      </c>
      <c r="G255" s="14">
        <v>17908.06059019622</v>
      </c>
      <c r="H255" s="15">
        <v>0.005143012831822946</v>
      </c>
      <c r="I255" s="16">
        <v>247.29886961235044</v>
      </c>
      <c r="J255" s="16">
        <v>105.52672327329702</v>
      </c>
      <c r="K255" s="16">
        <v>141.77214633905342</v>
      </c>
      <c r="L255" s="16">
        <v>91.55866011654716</v>
      </c>
      <c r="M255" s="16">
        <v>7.461691912581759</v>
      </c>
      <c r="N255" s="16">
        <v>331.3958378163158</v>
      </c>
      <c r="O255" s="20">
        <v>50.04355825713226</v>
      </c>
    </row>
    <row r="256" spans="6:15" ht="19.5">
      <c r="F256" s="13">
        <v>254</v>
      </c>
      <c r="G256" s="14">
        <v>17710.97520680637</v>
      </c>
      <c r="H256" s="15">
        <v>0.005143012831822946</v>
      </c>
      <c r="I256" s="16">
        <v>246.02700835263877</v>
      </c>
      <c r="J256" s="16">
        <v>105.81512129875497</v>
      </c>
      <c r="K256" s="16">
        <v>140.2118870538838</v>
      </c>
      <c r="L256" s="16">
        <v>90.54356422606284</v>
      </c>
      <c r="M256" s="16">
        <v>7.379573002835989</v>
      </c>
      <c r="N256" s="16">
        <v>329.19099957586565</v>
      </c>
      <c r="O256" s="20">
        <v>49.340554979730285</v>
      </c>
    </row>
    <row r="257" spans="6:15" ht="19.5">
      <c r="F257" s="13">
        <v>255</v>
      </c>
      <c r="G257" s="14">
        <v>17514.616521281554</v>
      </c>
      <c r="H257" s="15">
        <v>0.005143012831822946</v>
      </c>
      <c r="I257" s="16">
        <v>244.7616882917061</v>
      </c>
      <c r="J257" s="16">
        <v>106.10430749822712</v>
      </c>
      <c r="K257" s="16">
        <v>138.65738079347898</v>
      </c>
      <c r="L257" s="16">
        <v>89.53220169843414</v>
      </c>
      <c r="M257" s="16">
        <v>7.297756883867315</v>
      </c>
      <c r="N257" s="16">
        <v>326.9961331062729</v>
      </c>
      <c r="O257" s="20">
        <v>48.646728541671976</v>
      </c>
    </row>
    <row r="258" spans="6:15" ht="19.5">
      <c r="F258" s="13">
        <v>256</v>
      </c>
      <c r="G258" s="14">
        <v>17318.980012084892</v>
      </c>
      <c r="H258" s="15">
        <v>0.005143012831822946</v>
      </c>
      <c r="I258" s="16">
        <v>243.5028757880832</v>
      </c>
      <c r="J258" s="16">
        <v>106.39428402574447</v>
      </c>
      <c r="K258" s="16">
        <v>137.10859176233873</v>
      </c>
      <c r="L258" s="16">
        <v>88.52454926826071</v>
      </c>
      <c r="M258" s="16">
        <v>7.216241671702039</v>
      </c>
      <c r="N258" s="16">
        <v>324.8111833846419</v>
      </c>
      <c r="O258" s="20">
        <v>47.96196210440318</v>
      </c>
    </row>
    <row r="259" spans="6:15" ht="19.5">
      <c r="F259" s="13">
        <v>257</v>
      </c>
      <c r="G259" s="14">
        <v>17124.061178790886</v>
      </c>
      <c r="H259" s="15">
        <v>0.005143012831822946</v>
      </c>
      <c r="I259" s="16">
        <v>242.25053737331925</v>
      </c>
      <c r="J259" s="16">
        <v>106.68505304122473</v>
      </c>
      <c r="K259" s="16">
        <v>135.5654843320945</v>
      </c>
      <c r="L259" s="16">
        <v>87.52058377868796</v>
      </c>
      <c r="M259" s="16">
        <v>7.135025491162869</v>
      </c>
      <c r="N259" s="16">
        <v>322.6360956608443</v>
      </c>
      <c r="O259" s="20">
        <v>47.28614030351048</v>
      </c>
    </row>
    <row r="260" spans="6:15" ht="19.5">
      <c r="F260" s="13">
        <v>258</v>
      </c>
      <c r="G260" s="14">
        <v>16929.855541970974</v>
      </c>
      <c r="H260" s="15">
        <v>0.005143012831822946</v>
      </c>
      <c r="I260" s="16">
        <v>241.0046397510923</v>
      </c>
      <c r="J260" s="16">
        <v>106.97661671048874</v>
      </c>
      <c r="K260" s="16">
        <v>134.02802304060356</v>
      </c>
      <c r="L260" s="16">
        <v>86.52028218081848</v>
      </c>
      <c r="M260" s="16">
        <v>7.054106475821239</v>
      </c>
      <c r="N260" s="16">
        <v>320.47081545608955</v>
      </c>
      <c r="O260" s="20">
        <v>46.61914923018497</v>
      </c>
    </row>
    <row r="261" spans="6:15" ht="19.5">
      <c r="F261" s="13">
        <v>259</v>
      </c>
      <c r="G261" s="14">
        <v>16736.358643079664</v>
      </c>
      <c r="H261" s="15">
        <v>0.005143012831822946</v>
      </c>
      <c r="I261" s="16">
        <v>239.76514979632347</v>
      </c>
      <c r="J261" s="16">
        <v>107.26897720527612</v>
      </c>
      <c r="K261" s="16">
        <v>132.49617259104735</v>
      </c>
      <c r="L261" s="16">
        <v>85.52362153312633</v>
      </c>
      <c r="M261" s="16">
        <v>6.973482767949861</v>
      </c>
      <c r="N261" s="16">
        <v>318.3152885614999</v>
      </c>
      <c r="O261" s="20">
        <v>45.96087641291843</v>
      </c>
    </row>
    <row r="262" spans="6:15" ht="19.5">
      <c r="F262" s="13">
        <v>260</v>
      </c>
      <c r="G262" s="14">
        <v>16543.56604434126</v>
      </c>
      <c r="H262" s="15">
        <v>0.005143012831822946</v>
      </c>
      <c r="I262" s="16">
        <v>238.53203455429698</v>
      </c>
      <c r="J262" s="16">
        <v>107.56213670326201</v>
      </c>
      <c r="K262" s="16">
        <v>130.96989785103497</v>
      </c>
      <c r="L262" s="16">
        <v>84.53057900087431</v>
      </c>
      <c r="M262" s="16">
        <v>6.893152518475525</v>
      </c>
      <c r="N262" s="16">
        <v>316.1694610366958</v>
      </c>
      <c r="O262" s="20">
        <v>45.3112107994297</v>
      </c>
    </row>
    <row r="263" spans="6:15" ht="19.5">
      <c r="F263" s="13">
        <v>261</v>
      </c>
      <c r="G263" s="14">
        <v>16351.473328637123</v>
      </c>
      <c r="H263" s="15">
        <v>0.005143012831822946</v>
      </c>
      <c r="I263" s="16">
        <v>237.3052612397834</v>
      </c>
      <c r="J263" s="16">
        <v>107.85609738807281</v>
      </c>
      <c r="K263" s="16">
        <v>129.44916385171058</v>
      </c>
      <c r="L263" s="16">
        <v>83.54113185553419</v>
      </c>
      <c r="M263" s="16">
        <v>6.813113886932135</v>
      </c>
      <c r="N263" s="16">
        <v>314.03327920838547</v>
      </c>
      <c r="O263" s="20">
        <v>44.67004273881778</v>
      </c>
    </row>
    <row r="264" spans="6:15" ht="19.5">
      <c r="F264" s="13">
        <v>262</v>
      </c>
      <c r="G264" s="14">
        <v>16160.076099393516</v>
      </c>
      <c r="H264" s="15">
        <v>0.005143012831822946</v>
      </c>
      <c r="I264" s="16">
        <v>236.08479723616804</v>
      </c>
      <c r="J264" s="16">
        <v>108.1508614493027</v>
      </c>
      <c r="K264" s="16">
        <v>127.93393578686535</v>
      </c>
      <c r="L264" s="16">
        <v>82.55525747420968</v>
      </c>
      <c r="M264" s="16">
        <v>6.733365041413966</v>
      </c>
      <c r="N264" s="16">
        <v>311.9066896689638</v>
      </c>
      <c r="O264" s="20">
        <v>44.037263963939154</v>
      </c>
    </row>
    <row r="265" spans="6:15" ht="19.5">
      <c r="F265" s="13">
        <v>263</v>
      </c>
      <c r="G265" s="14">
        <v>15969.369980470003</v>
      </c>
      <c r="H265" s="15">
        <v>0.005143012831822946</v>
      </c>
      <c r="I265" s="16">
        <v>234.87061009458412</v>
      </c>
      <c r="J265" s="16">
        <v>108.44643108252993</v>
      </c>
      <c r="K265" s="16">
        <v>126.4241790120542</v>
      </c>
      <c r="L265" s="16">
        <v>81.57293333906253</v>
      </c>
      <c r="M265" s="16">
        <v>6.653904158529168</v>
      </c>
      <c r="N265" s="16">
        <v>309.7896392751175</v>
      </c>
      <c r="O265" s="20">
        <v>43.41276757400656</v>
      </c>
    </row>
    <row r="266" spans="6:15" ht="19.5">
      <c r="F266" s="13">
        <v>264</v>
      </c>
      <c r="G266" s="14">
        <v>15779.35061604841</v>
      </c>
      <c r="H266" s="15">
        <v>0.005143012831822946</v>
      </c>
      <c r="I266" s="16">
        <v>233.66266753304953</v>
      </c>
      <c r="J266" s="16">
        <v>108.74280848933293</v>
      </c>
      <c r="K266" s="16">
        <v>124.9198590437166</v>
      </c>
      <c r="L266" s="16">
        <v>80.59413703674119</v>
      </c>
      <c r="M266" s="16">
        <v>6.574729423353505</v>
      </c>
      <c r="N266" s="16">
        <v>307.68207514643717</v>
      </c>
      <c r="O266" s="20">
        <v>42.79644801740603</v>
      </c>
    </row>
    <row r="267" spans="6:15" ht="19.5">
      <c r="F267" s="13">
        <v>265</v>
      </c>
      <c r="G267" s="14">
        <v>15590.013670522336</v>
      </c>
      <c r="H267" s="15">
        <v>0.005143012831822946</v>
      </c>
      <c r="I267" s="16">
        <v>232.46093743560908</v>
      </c>
      <c r="J267" s="16">
        <v>109.03999587730725</v>
      </c>
      <c r="K267" s="16">
        <v>123.42094155830183</v>
      </c>
      <c r="L267" s="16">
        <v>79.6188462578126</v>
      </c>
      <c r="M267" s="16">
        <v>6.495839029384307</v>
      </c>
      <c r="N267" s="16">
        <v>305.5839446640374</v>
      </c>
      <c r="O267" s="20">
        <v>42.18820107473006</v>
      </c>
    </row>
    <row r="268" spans="6:15" ht="19.5">
      <c r="F268" s="13">
        <v>266</v>
      </c>
      <c r="G268" s="14">
        <v>15401.354828387217</v>
      </c>
      <c r="H268" s="15">
        <v>0.005143012831822946</v>
      </c>
      <c r="I268" s="16">
        <v>231.26538785148014</v>
      </c>
      <c r="J268" s="16">
        <v>109.33799546008133</v>
      </c>
      <c r="K268" s="16">
        <v>121.92739239139881</v>
      </c>
      <c r="L268" s="16">
        <v>78.64703879619675</v>
      </c>
      <c r="M268" s="16">
        <v>6.417231178494674</v>
      </c>
      <c r="N268" s="16">
        <v>303.49519546918225</v>
      </c>
      <c r="O268" s="20">
        <v>41.58792384202351</v>
      </c>
    </row>
    <row r="269" spans="6:15" ht="19.5">
      <c r="F269" s="13">
        <v>267</v>
      </c>
      <c r="G269" s="14">
        <v>15213.36979413094</v>
      </c>
      <c r="H269" s="15">
        <v>0.005143012831822946</v>
      </c>
      <c r="I269" s="16">
        <v>230.07598699420348</v>
      </c>
      <c r="J269" s="16">
        <v>109.63680945733353</v>
      </c>
      <c r="K269" s="16">
        <v>120.43917753686995</v>
      </c>
      <c r="L269" s="16">
        <v>77.67869254860385</v>
      </c>
      <c r="M269" s="16">
        <v>6.338904080887892</v>
      </c>
      <c r="N269" s="16">
        <v>301.4157754619194</v>
      </c>
      <c r="O269" s="20">
        <v>40.99551471424024</v>
      </c>
    </row>
    <row r="270" spans="6:15" ht="19.5">
      <c r="F270" s="13">
        <v>268</v>
      </c>
      <c r="G270" s="14">
        <v>15026.054292125003</v>
      </c>
      <c r="H270" s="15">
        <v>0.005143012831822946</v>
      </c>
      <c r="I270" s="16">
        <v>228.8927032407979</v>
      </c>
      <c r="J270" s="16">
        <v>109.93644009480829</v>
      </c>
      <c r="K270" s="16">
        <v>118.95626314598962</v>
      </c>
      <c r="L270" s="16">
        <v>76.71378551397461</v>
      </c>
      <c r="M270" s="16">
        <v>6.260855955052085</v>
      </c>
      <c r="N270" s="16">
        <v>299.3456327997204</v>
      </c>
      <c r="O270" s="20">
        <v>40.4108733689073</v>
      </c>
    </row>
    <row r="271" spans="6:15" ht="19.5">
      <c r="F271" s="13">
        <v>269</v>
      </c>
      <c r="G271" s="14">
        <v>14839.40406651622</v>
      </c>
      <c r="H271" s="15">
        <v>0.005143012831822946</v>
      </c>
      <c r="I271" s="16">
        <v>227.71550513091984</v>
      </c>
      <c r="J271" s="16">
        <v>110.23688960433309</v>
      </c>
      <c r="K271" s="16">
        <v>117.47861552658675</v>
      </c>
      <c r="L271" s="16">
        <v>75.75229579292319</v>
      </c>
      <c r="M271" s="16">
        <v>6.183085027715092</v>
      </c>
      <c r="N271" s="16">
        <v>297.2847158961279</v>
      </c>
      <c r="O271" s="20">
        <v>39.83390074999445</v>
      </c>
    </row>
    <row r="272" spans="6:15" ht="19.5">
      <c r="F272" s="13">
        <v>270</v>
      </c>
      <c r="G272" s="14">
        <v>14653.414881118963</v>
      </c>
      <c r="H272" s="15">
        <v>0.005143012831822946</v>
      </c>
      <c r="I272" s="16">
        <v>226.5443613660264</v>
      </c>
      <c r="J272" s="16">
        <v>110.53816022383461</v>
      </c>
      <c r="K272" s="16">
        <v>116.0062011421918</v>
      </c>
      <c r="L272" s="16">
        <v>74.79420158718285</v>
      </c>
      <c r="M272" s="16">
        <v>6.105589533799568</v>
      </c>
      <c r="N272" s="16">
        <v>295.2329734194097</v>
      </c>
      <c r="O272" s="20">
        <v>39.264499051986064</v>
      </c>
    </row>
    <row r="273" spans="6:15" ht="19.5">
      <c r="F273" s="13">
        <v>271</v>
      </c>
      <c r="G273" s="14">
        <v>14468.082519307945</v>
      </c>
      <c r="H273" s="15">
        <v>0.005143012831822946</v>
      </c>
      <c r="I273" s="16">
        <v>225.37924080854378</v>
      </c>
      <c r="J273" s="16">
        <v>110.84025419735588</v>
      </c>
      <c r="K273" s="16">
        <v>114.53898661118791</v>
      </c>
      <c r="L273" s="16">
        <v>73.8394811990545</v>
      </c>
      <c r="M273" s="16">
        <v>6.028367716378311</v>
      </c>
      <c r="N273" s="16">
        <v>293.19035429122</v>
      </c>
      <c r="O273" s="20">
        <v>38.70257170415335</v>
      </c>
    </row>
    <row r="274" spans="6:15" ht="19.5">
      <c r="F274" s="13">
        <v>272</v>
      </c>
      <c r="G274" s="14">
        <v>14283.402783911535</v>
      </c>
      <c r="H274" s="15">
        <v>0.005143012831822946</v>
      </c>
      <c r="I274" s="16">
        <v>224.2201124810389</v>
      </c>
      <c r="J274" s="16">
        <v>111.14317377507258</v>
      </c>
      <c r="K274" s="16">
        <v>113.07693870596633</v>
      </c>
      <c r="L274" s="16">
        <v>72.8881130308579</v>
      </c>
      <c r="M274" s="16">
        <v>5.951417826629807</v>
      </c>
      <c r="N274" s="16">
        <v>291.15680768526704</v>
      </c>
      <c r="O274" s="20">
        <v>38.14802335502381</v>
      </c>
    </row>
    <row r="275" spans="6:15" ht="19.5">
      <c r="F275" s="13">
        <v>273</v>
      </c>
      <c r="G275" s="14">
        <v>14099.371497105605</v>
      </c>
      <c r="H275" s="15">
        <v>0.005143012831822946</v>
      </c>
      <c r="I275" s="16">
        <v>223.0669455653962</v>
      </c>
      <c r="J275" s="16">
        <v>111.44692121331015</v>
      </c>
      <c r="K275" s="16">
        <v>111.62002435208605</v>
      </c>
      <c r="L275" s="16">
        <v>71.94007558438561</v>
      </c>
      <c r="M275" s="16">
        <v>5.874738123794002</v>
      </c>
      <c r="N275" s="16">
        <v>289.1322830259878</v>
      </c>
      <c r="O275" s="20">
        <v>37.60075985704601</v>
      </c>
    </row>
    <row r="276" spans="6:15" ht="19.5">
      <c r="F276" s="13">
        <v>274</v>
      </c>
      <c r="G276" s="14">
        <v>13915.98450030791</v>
      </c>
      <c r="H276" s="15">
        <v>0.005143012831822946</v>
      </c>
      <c r="I276" s="16">
        <v>221.91970940199775</v>
      </c>
      <c r="J276" s="16">
        <v>111.75149877456012</v>
      </c>
      <c r="K276" s="16">
        <v>110.16821062743763</v>
      </c>
      <c r="L276" s="16">
        <v>70.99534746035981</v>
      </c>
      <c r="M276" s="16">
        <v>5.798326875128296</v>
      </c>
      <c r="N276" s="16">
        <v>287.1167299872293</v>
      </c>
      <c r="O276" s="20">
        <v>37.060688251446784</v>
      </c>
    </row>
    <row r="277" spans="6:15" ht="19.5">
      <c r="F277" s="13">
        <v>275</v>
      </c>
      <c r="G277" s="14">
        <v>13733.237654072991</v>
      </c>
      <c r="H277" s="15">
        <v>0.005143012831822946</v>
      </c>
      <c r="I277" s="16">
        <v>220.77837348890887</v>
      </c>
      <c r="J277" s="16">
        <v>112.05690872749769</v>
      </c>
      <c r="K277" s="16">
        <v>108.72146476141118</v>
      </c>
      <c r="L277" s="16">
        <v>70.05390735789152</v>
      </c>
      <c r="M277" s="16">
        <v>5.722182355863747</v>
      </c>
      <c r="N277" s="16">
        <v>285.1100984909366</v>
      </c>
      <c r="O277" s="20">
        <v>36.52771675327876</v>
      </c>
    </row>
    <row r="278" spans="6:15" ht="19.5">
      <c r="F278" s="13">
        <v>276</v>
      </c>
      <c r="G278" s="14">
        <v>13551.126837987602</v>
      </c>
      <c r="H278" s="15">
        <v>0.005143012831822946</v>
      </c>
      <c r="I278" s="16">
        <v>219.64290748106643</v>
      </c>
      <c r="J278" s="16">
        <v>112.3631533469979</v>
      </c>
      <c r="K278" s="16">
        <v>107.27975413406853</v>
      </c>
      <c r="L278" s="16">
        <v>69.11573407394285</v>
      </c>
      <c r="M278" s="16">
        <v>5.6463028491615015</v>
      </c>
      <c r="N278" s="16">
        <v>283.1123387058478</v>
      </c>
      <c r="O278" s="20">
        <v>36.001754736655585</v>
      </c>
    </row>
    <row r="279" spans="6:15" ht="19.5">
      <c r="F279" s="13">
        <v>277</v>
      </c>
      <c r="G279" s="14">
        <v>13369.647950566661</v>
      </c>
      <c r="H279" s="15">
        <v>0.005143012831822946</v>
      </c>
      <c r="I279" s="16">
        <v>218.51328118947234</v>
      </c>
      <c r="J279" s="16">
        <v>112.67023491415293</v>
      </c>
      <c r="K279" s="16">
        <v>105.84304627531941</v>
      </c>
      <c r="L279" s="16">
        <v>68.1808065027917</v>
      </c>
      <c r="M279" s="16">
        <v>5.570686646069443</v>
      </c>
      <c r="N279" s="16">
        <v>281.1234010461946</v>
      </c>
      <c r="O279" s="20">
        <v>35.48271272017259</v>
      </c>
    </row>
    <row r="280" spans="6:15" ht="19.5">
      <c r="F280" s="13">
        <v>278</v>
      </c>
      <c r="G280" s="14">
        <v>13188.796909149718</v>
      </c>
      <c r="H280" s="15">
        <v>0.005143012831822946</v>
      </c>
      <c r="I280" s="16">
        <v>217.38946458039118</v>
      </c>
      <c r="J280" s="16">
        <v>112.97815571628924</v>
      </c>
      <c r="K280" s="16">
        <v>104.41130886410194</v>
      </c>
      <c r="L280" s="16">
        <v>67.24910363549924</v>
      </c>
      <c r="M280" s="16">
        <v>5.495332045479049</v>
      </c>
      <c r="N280" s="16">
        <v>279.14323617041134</v>
      </c>
      <c r="O280" s="20">
        <v>34.9705023525107</v>
      </c>
    </row>
    <row r="281" spans="6:15" ht="19.5">
      <c r="F281" s="13">
        <v>279</v>
      </c>
      <c r="G281" s="14">
        <v>13008.56964979793</v>
      </c>
      <c r="H281" s="15">
        <v>0.005143012831822946</v>
      </c>
      <c r="I281" s="16">
        <v>216.27142777455103</v>
      </c>
      <c r="J281" s="16">
        <v>113.28691804698407</v>
      </c>
      <c r="K281" s="16">
        <v>102.98450972756696</v>
      </c>
      <c r="L281" s="16">
        <v>66.32060455937997</v>
      </c>
      <c r="M281" s="16">
        <v>5.420237354082471</v>
      </c>
      <c r="N281" s="16">
        <v>277.1717949798485</v>
      </c>
      <c r="O281" s="20">
        <v>34.465036398221</v>
      </c>
    </row>
    <row r="282" spans="6:15" ht="19.5">
      <c r="F282" s="13">
        <v>280</v>
      </c>
      <c r="G282" s="14">
        <v>12828.962127191566</v>
      </c>
      <c r="H282" s="15">
        <v>0.005143012831822946</v>
      </c>
      <c r="I282" s="16">
        <v>215.15914104634987</v>
      </c>
      <c r="J282" s="16">
        <v>113.5965242060833</v>
      </c>
      <c r="K282" s="16">
        <v>101.56261684026657</v>
      </c>
      <c r="L282" s="16">
        <v>65.39528845747445</v>
      </c>
      <c r="M282" s="16">
        <v>5.345400886329819</v>
      </c>
      <c r="N282" s="16">
        <v>275.20902861749454</v>
      </c>
      <c r="O282" s="20">
        <v>33.96622872368799</v>
      </c>
    </row>
    <row r="283" spans="6:15" ht="19.5">
      <c r="F283" s="13">
        <v>281</v>
      </c>
      <c r="G283" s="14">
        <v>12649.97031452801</v>
      </c>
      <c r="H283" s="15">
        <v>0.005143012831822946</v>
      </c>
      <c r="I283" s="16">
        <v>214.05257482306448</v>
      </c>
      <c r="J283" s="16">
        <v>113.90697649971773</v>
      </c>
      <c r="K283" s="16">
        <v>100.14559832334675</v>
      </c>
      <c r="L283" s="16">
        <v>64.4731346080247</v>
      </c>
      <c r="M283" s="16">
        <v>5.270820964386671</v>
      </c>
      <c r="N283" s="16">
        <v>273.25488846670254</v>
      </c>
      <c r="O283" s="20">
        <v>33.473994283268986</v>
      </c>
    </row>
    <row r="284" spans="6:15" ht="19.5">
      <c r="F284" s="13">
        <v>282</v>
      </c>
      <c r="G284" s="14">
        <v>12471.590203420266</v>
      </c>
      <c r="H284" s="15">
        <v>0.005143012831822946</v>
      </c>
      <c r="I284" s="16">
        <v>212.9516996840647</v>
      </c>
      <c r="J284" s="16">
        <v>114.21827724032092</v>
      </c>
      <c r="K284" s="16">
        <v>98.73342244374378</v>
      </c>
      <c r="L284" s="16">
        <v>63.5541223839521</v>
      </c>
      <c r="M284" s="16">
        <v>5.196495918091778</v>
      </c>
      <c r="N284" s="16">
        <v>271.309326149925</v>
      </c>
      <c r="O284" s="20">
        <v>32.98824910560782</v>
      </c>
    </row>
    <row r="285" spans="6:15" ht="19.5">
      <c r="F285" s="13">
        <v>283</v>
      </c>
      <c r="G285" s="14">
        <v>12293.817803795993</v>
      </c>
      <c r="H285" s="15">
        <v>0.005143012831822946</v>
      </c>
      <c r="I285" s="16">
        <v>211.856486360031</v>
      </c>
      <c r="J285" s="16">
        <v>114.53042874664604</v>
      </c>
      <c r="K285" s="16">
        <v>97.32605761338496</v>
      </c>
      <c r="L285" s="16">
        <v>62.638231252338</v>
      </c>
      <c r="M285" s="16">
        <v>5.122424084914997</v>
      </c>
      <c r="N285" s="16">
        <v>269.372293527454</v>
      </c>
      <c r="O285" s="20">
        <v>32.50891028012028</v>
      </c>
    </row>
    <row r="286" spans="6:15" ht="19.5">
      <c r="F286" s="13">
        <v>284</v>
      </c>
      <c r="G286" s="14">
        <v>12116.649143797009</v>
      </c>
      <c r="H286" s="15">
        <v>0.005143012831822946</v>
      </c>
      <c r="I286" s="16">
        <v>210.7669057321764</v>
      </c>
      <c r="J286" s="16">
        <v>114.84343334378342</v>
      </c>
      <c r="K286" s="16">
        <v>95.923472388393</v>
      </c>
      <c r="L286" s="16">
        <v>61.72544077390685</v>
      </c>
      <c r="M286" s="16">
        <v>5.048603809915421</v>
      </c>
      <c r="N286" s="16">
        <v>267.4437426961678</v>
      </c>
      <c r="O286" s="20">
        <v>32.035895943649344</v>
      </c>
    </row>
    <row r="287" spans="6:15" ht="19.5">
      <c r="F287" s="13">
        <v>285</v>
      </c>
      <c r="G287" s="14">
        <v>11940.080269679318</v>
      </c>
      <c r="H287" s="15">
        <v>0.005143012831822946</v>
      </c>
      <c r="I287" s="16">
        <v>209.68292883147214</v>
      </c>
      <c r="J287" s="16">
        <v>115.15729336317753</v>
      </c>
      <c r="K287" s="16">
        <v>94.52563546829461</v>
      </c>
      <c r="L287" s="16">
        <v>60.81573060251189</v>
      </c>
      <c r="M287" s="16">
        <v>4.975033445699716</v>
      </c>
      <c r="N287" s="16">
        <v>265.5236259882843</v>
      </c>
      <c r="O287" s="20">
        <v>31.569125267288086</v>
      </c>
    </row>
    <row r="288" spans="6:15" ht="19.5">
      <c r="F288" s="13">
        <v>286</v>
      </c>
      <c r="G288" s="14">
        <v>11764.107245713629</v>
      </c>
      <c r="H288" s="15">
        <v>0.005143012831822946</v>
      </c>
      <c r="I288" s="16">
        <v>208.60452683787767</v>
      </c>
      <c r="J288" s="16">
        <v>115.47201114264477</v>
      </c>
      <c r="K288" s="16">
        <v>93.1325156952329</v>
      </c>
      <c r="L288" s="16">
        <v>59.909080484623466</v>
      </c>
      <c r="M288" s="16">
        <v>4.901711352380679</v>
      </c>
      <c r="N288" s="16">
        <v>263.61189597012043</v>
      </c>
      <c r="O288" s="20">
        <v>31.108518443368034</v>
      </c>
    </row>
    <row r="289" spans="6:15" ht="19.5">
      <c r="F289" s="13">
        <v>287</v>
      </c>
      <c r="G289" s="14">
        <v>11588.72615408636</v>
      </c>
      <c r="H289" s="15">
        <v>0.005143012831822946</v>
      </c>
      <c r="I289" s="16">
        <v>207.53167107957412</v>
      </c>
      <c r="J289" s="16">
        <v>115.78758902639044</v>
      </c>
      <c r="K289" s="16">
        <v>91.74408205318369</v>
      </c>
      <c r="L289" s="16">
        <v>59.00547025881976</v>
      </c>
      <c r="M289" s="16">
        <v>4.8286358975359835</v>
      </c>
      <c r="N289" s="16">
        <v>261.7085054408579</v>
      </c>
      <c r="O289" s="20">
        <v>30.653996672610987</v>
      </c>
    </row>
    <row r="290" spans="6:15" ht="19.5">
      <c r="F290" s="13">
        <v>288</v>
      </c>
      <c r="G290" s="14">
        <v>11413.933094801148</v>
      </c>
      <c r="H290" s="15">
        <v>0.005143012831822946</v>
      </c>
      <c r="I290" s="16">
        <v>206.46433303220215</v>
      </c>
      <c r="J290" s="16">
        <v>116.10402936502638</v>
      </c>
      <c r="K290" s="16">
        <v>90.36030366717577</v>
      </c>
      <c r="L290" s="16">
        <v>58.104879855280224</v>
      </c>
      <c r="M290" s="16">
        <v>4.7558054561671455</v>
      </c>
      <c r="N290" s="16">
        <v>259.8134074313152</v>
      </c>
      <c r="O290" s="20">
        <v>30.20548215144222</v>
      </c>
    </row>
    <row r="291" spans="6:15" ht="19.5">
      <c r="F291" s="13">
        <v>289</v>
      </c>
      <c r="G291" s="14">
        <v>11239.724185580842</v>
      </c>
      <c r="H291" s="15">
        <v>0.005143012831822946</v>
      </c>
      <c r="I291" s="16">
        <v>205.40248431810372</v>
      </c>
      <c r="J291" s="16">
        <v>116.42133451558871</v>
      </c>
      <c r="K291" s="16">
        <v>88.981149802515</v>
      </c>
      <c r="L291" s="16">
        <v>57.207289295281356</v>
      </c>
      <c r="M291" s="16">
        <v>4.683218410658685</v>
      </c>
      <c r="N291" s="16">
        <v>257.9265552027264</v>
      </c>
      <c r="O291" s="20">
        <v>29.76289805946306</v>
      </c>
    </row>
    <row r="292" spans="6:15" ht="19.5">
      <c r="F292" s="13">
        <v>290</v>
      </c>
      <c r="G292" s="14">
        <v>11066.095561769971</v>
      </c>
      <c r="H292" s="15">
        <v>0.005143012831822946</v>
      </c>
      <c r="I292" s="16">
        <v>204.34609670556736</v>
      </c>
      <c r="J292" s="16">
        <v>116.73950684155508</v>
      </c>
      <c r="K292" s="16">
        <v>87.60658986401228</v>
      </c>
      <c r="L292" s="16">
        <v>56.312678690695115</v>
      </c>
      <c r="M292" s="16">
        <v>4.610873150737488</v>
      </c>
      <c r="N292" s="16">
        <v>256.047902245525</v>
      </c>
      <c r="O292" s="20">
        <v>29.326168547080815</v>
      </c>
    </row>
    <row r="293" spans="6:15" ht="19.5">
      <c r="F293" s="13">
        <v>291</v>
      </c>
      <c r="G293" s="14">
        <v>10893.04337623772</v>
      </c>
      <c r="H293" s="15">
        <v>0.005143012831822946</v>
      </c>
      <c r="I293" s="16">
        <v>203.2951421080776</v>
      </c>
      <c r="J293" s="16">
        <v>117.05854871286232</v>
      </c>
      <c r="K293" s="16">
        <v>86.2365933952153</v>
      </c>
      <c r="L293" s="16">
        <v>55.421028243489715</v>
      </c>
      <c r="M293" s="16">
        <v>4.538768073432384</v>
      </c>
      <c r="N293" s="16">
        <v>254.17740227813493</v>
      </c>
      <c r="O293" s="20">
        <v>28.895218723294057</v>
      </c>
    </row>
    <row r="294" spans="6:15" ht="19.5">
      <c r="F294" s="13">
        <v>292</v>
      </c>
      <c r="G294" s="14">
        <v>10720.563799281366</v>
      </c>
      <c r="H294" s="15">
        <v>0.005143012831822946</v>
      </c>
      <c r="I294" s="16">
        <v>202.2495925835685</v>
      </c>
      <c r="J294" s="16">
        <v>117.37846250592435</v>
      </c>
      <c r="K294" s="16">
        <v>84.87113007764415</v>
      </c>
      <c r="L294" s="16">
        <v>54.532318245233</v>
      </c>
      <c r="M294" s="16">
        <v>4.466901583033903</v>
      </c>
      <c r="N294" s="16">
        <v>252.3150092457676</v>
      </c>
      <c r="O294" s="20">
        <v>28.469974643631392</v>
      </c>
    </row>
    <row r="295" spans="6:15" ht="19.5">
      <c r="F295" s="13">
        <v>293</v>
      </c>
      <c r="G295" s="14">
        <v>10548.653018530207</v>
      </c>
      <c r="H295" s="15">
        <v>0.005143012831822946</v>
      </c>
      <c r="I295" s="16">
        <v>201.20942033368013</v>
      </c>
      <c r="J295" s="16">
        <v>117.69925060364932</v>
      </c>
      <c r="K295" s="16">
        <v>83.51016973003081</v>
      </c>
      <c r="L295" s="16">
        <v>53.6465290765982</v>
      </c>
      <c r="M295" s="16">
        <v>4.395272091054253</v>
      </c>
      <c r="N295" s="16">
        <v>250.46067731922406</v>
      </c>
      <c r="O295" s="20">
        <v>28.050363298241646</v>
      </c>
    </row>
    <row r="296" spans="6:15" ht="19.5">
      <c r="F296" s="13">
        <v>294</v>
      </c>
      <c r="G296" s="14">
        <v>10377.30723884996</v>
      </c>
      <c r="H296" s="15">
        <v>0.005143012831822946</v>
      </c>
      <c r="I296" s="16">
        <v>200.1745977030204</v>
      </c>
      <c r="J296" s="16">
        <v>118.0209153954582</v>
      </c>
      <c r="K296" s="16">
        <v>82.15368230756219</v>
      </c>
      <c r="L296" s="16">
        <v>52.76364120687216</v>
      </c>
      <c r="M296" s="16">
        <v>4.323878016187484</v>
      </c>
      <c r="N296" s="16">
        <v>248.61436089370508</v>
      </c>
      <c r="O296" s="20">
        <v>27.63631260013382</v>
      </c>
    </row>
    <row r="297" spans="6:15" ht="19.5">
      <c r="F297" s="13">
        <v>295</v>
      </c>
      <c r="G297" s="14">
        <v>10206.52268224763</v>
      </c>
      <c r="H297" s="15">
        <v>0.005143012831822946</v>
      </c>
      <c r="I297" s="16">
        <v>199.14509717842873</v>
      </c>
      <c r="J297" s="16">
        <v>118.34345927730165</v>
      </c>
      <c r="K297" s="16">
        <v>80.80163790112708</v>
      </c>
      <c r="L297" s="16">
        <v>51.88363519346604</v>
      </c>
      <c r="M297" s="16">
        <v>4.252717784269846</v>
      </c>
      <c r="N297" s="16">
        <v>246.77601458762493</v>
      </c>
      <c r="O297" s="20">
        <v>27.22775137356454</v>
      </c>
    </row>
    <row r="298" spans="6:15" ht="19.5">
      <c r="F298" s="13">
        <v>296</v>
      </c>
      <c r="G298" s="14">
        <v>10036.295587776864</v>
      </c>
      <c r="H298" s="15">
        <v>0.005143012831822946</v>
      </c>
      <c r="I298" s="16">
        <v>198.1208913882454</v>
      </c>
      <c r="J298" s="16">
        <v>118.66688465167857</v>
      </c>
      <c r="K298" s="16">
        <v>79.45400673656684</v>
      </c>
      <c r="L298" s="16">
        <v>51.00649168142839</v>
      </c>
      <c r="M298" s="16">
        <v>4.18178982824036</v>
      </c>
      <c r="N298" s="16">
        <v>244.94559324143344</v>
      </c>
      <c r="O298" s="20">
        <v>26.824609342571634</v>
      </c>
    </row>
    <row r="299" spans="6:15" ht="19.5">
      <c r="F299" s="13">
        <v>297</v>
      </c>
      <c r="G299" s="14">
        <v>9866.622211443757</v>
      </c>
      <c r="H299" s="15">
        <v>0.005143012831822946</v>
      </c>
      <c r="I299" s="16">
        <v>197.1019531015835</v>
      </c>
      <c r="J299" s="16">
        <v>118.99119392765374</v>
      </c>
      <c r="K299" s="16">
        <v>78.11075917392975</v>
      </c>
      <c r="L299" s="16">
        <v>50.13219140296068</v>
      </c>
      <c r="M299" s="16">
        <v>4.111092588101566</v>
      </c>
      <c r="N299" s="16">
        <v>243.1230519164426</v>
      </c>
      <c r="O299" s="20">
        <v>26.42681711965153</v>
      </c>
    </row>
    <row r="300" spans="6:15" ht="19.5">
      <c r="F300" s="13">
        <v>298</v>
      </c>
      <c r="G300" s="14">
        <v>9697.498826113142</v>
      </c>
      <c r="H300" s="15">
        <v>0.005143012831822946</v>
      </c>
      <c r="I300" s="16">
        <v>196.08825522760463</v>
      </c>
      <c r="J300" s="16">
        <v>119.31638952087559</v>
      </c>
      <c r="K300" s="16">
        <v>76.77186570672905</v>
      </c>
      <c r="L300" s="16">
        <v>49.26071517693519</v>
      </c>
      <c r="M300" s="16">
        <v>4.040624510880476</v>
      </c>
      <c r="N300" s="16">
        <v>241.30834589365938</v>
      </c>
      <c r="O300" s="20">
        <v>26.034306194579035</v>
      </c>
    </row>
    <row r="301" spans="6:15" ht="19.5">
      <c r="F301" s="13">
        <v>299</v>
      </c>
      <c r="G301" s="14">
        <v>9528.92172141533</v>
      </c>
      <c r="H301" s="15">
        <v>0.005143012831822946</v>
      </c>
      <c r="I301" s="16">
        <v>195.07977081479922</v>
      </c>
      <c r="J301" s="16">
        <v>119.64247385359451</v>
      </c>
      <c r="K301" s="16">
        <v>75.43729696120471</v>
      </c>
      <c r="L301" s="16">
        <v>48.39204390841536</v>
      </c>
      <c r="M301" s="16">
        <v>3.9703840505897214</v>
      </c>
      <c r="N301" s="16">
        <v>239.50143067262485</v>
      </c>
      <c r="O301" s="20">
        <v>25.647008923367466</v>
      </c>
    </row>
    <row r="302" spans="6:15" ht="19.5">
      <c r="F302" s="13">
        <v>300</v>
      </c>
      <c r="G302" s="14">
        <v>9360.88720365332</v>
      </c>
      <c r="H302" s="15">
        <v>0.005143012831822946</v>
      </c>
      <c r="I302" s="16">
        <v>194.0764730502696</v>
      </c>
      <c r="J302" s="16">
        <v>119.96944935468083</v>
      </c>
      <c r="K302" s="16">
        <v>74.10702369558878</v>
      </c>
      <c r="L302" s="16">
        <v>47.52615858817838</v>
      </c>
      <c r="M302" s="16">
        <v>3.9003696681888833</v>
      </c>
      <c r="N302" s="16">
        <v>237.70226197025912</v>
      </c>
      <c r="O302" s="20">
        <v>25.264858517367564</v>
      </c>
    </row>
    <row r="303" spans="6:15" ht="19.5">
      <c r="F303" s="13">
        <v>301</v>
      </c>
      <c r="G303" s="14">
        <v>9193.39159571046</v>
      </c>
      <c r="H303" s="15">
        <v>0.005143012831822946</v>
      </c>
      <c r="I303" s="16">
        <v>193.07833525901705</v>
      </c>
      <c r="J303" s="16">
        <v>120.29731845964257</v>
      </c>
      <c r="K303" s="16">
        <v>72.78101679937448</v>
      </c>
      <c r="L303" s="16">
        <v>46.66304029224029</v>
      </c>
      <c r="M303" s="16">
        <v>3.830579831546025</v>
      </c>
      <c r="N303" s="16">
        <v>235.9107957197113</v>
      </c>
      <c r="O303" s="20">
        <v>24.88778903250323</v>
      </c>
    </row>
    <row r="304" spans="6:15" ht="19.5">
      <c r="F304" s="13">
        <v>302</v>
      </c>
      <c r="G304" s="14">
        <v>9026.431236958577</v>
      </c>
      <c r="H304" s="15">
        <v>0.005143012831822946</v>
      </c>
      <c r="I304" s="16">
        <v>192.08533090323292</v>
      </c>
      <c r="J304" s="16">
        <v>120.62608361064417</v>
      </c>
      <c r="K304" s="16">
        <v>71.45924729258874</v>
      </c>
      <c r="L304" s="16">
        <v>45.802670181383334</v>
      </c>
      <c r="M304" s="16">
        <v>3.7610130153994072</v>
      </c>
      <c r="N304" s="16">
        <v>234.12698806921682</v>
      </c>
      <c r="O304" s="20">
        <v>24.515735358642583</v>
      </c>
    </row>
    <row r="305" spans="6:15" ht="19.5">
      <c r="F305" s="13">
        <v>303</v>
      </c>
      <c r="G305" s="14">
        <v>8860.002483166549</v>
      </c>
      <c r="H305" s="15">
        <v>0.005143012831822946</v>
      </c>
      <c r="I305" s="16">
        <v>191.09743358159255</v>
      </c>
      <c r="J305" s="16">
        <v>120.95574725652403</v>
      </c>
      <c r="K305" s="16">
        <v>70.14168632506852</v>
      </c>
      <c r="L305" s="16">
        <v>44.945029500685685</v>
      </c>
      <c r="M305" s="16">
        <v>3.6916677013193957</v>
      </c>
      <c r="N305" s="16">
        <v>232.35079538095883</v>
      </c>
      <c r="O305" s="20">
        <v>24.1486332091025</v>
      </c>
    </row>
    <row r="306" spans="6:15" ht="19.5">
      <c r="F306" s="13">
        <v>304</v>
      </c>
      <c r="G306" s="14">
        <v>8694.101706409338</v>
      </c>
      <c r="H306" s="15">
        <v>0.005143012831822946</v>
      </c>
      <c r="I306" s="16">
        <v>190.11461702855394</v>
      </c>
      <c r="J306" s="16">
        <v>121.28631185281334</v>
      </c>
      <c r="K306" s="16">
        <v>68.8283051757406</v>
      </c>
      <c r="L306" s="16">
        <v>44.0900995790535</v>
      </c>
      <c r="M306" s="16">
        <v>3.6225423776705576</v>
      </c>
      <c r="N306" s="16">
        <v>230.5821742299369</v>
      </c>
      <c r="O306" s="20">
        <v>23.786419110285028</v>
      </c>
    </row>
    <row r="307" spans="6:15" ht="19.5">
      <c r="F307" s="13">
        <v>305</v>
      </c>
      <c r="G307" s="14">
        <v>8528.72529497747</v>
      </c>
      <c r="H307" s="15">
        <v>0.005143012831822946</v>
      </c>
      <c r="I307" s="16">
        <v>189.13685511365892</v>
      </c>
      <c r="J307" s="16">
        <v>121.61777986175395</v>
      </c>
      <c r="K307" s="16">
        <v>67.51907525190498</v>
      </c>
      <c r="L307" s="16">
        <v>43.23786182875526</v>
      </c>
      <c r="M307" s="16">
        <v>3.5536355395739463</v>
      </c>
      <c r="N307" s="16">
        <v>228.82108140284024</v>
      </c>
      <c r="O307" s="20">
        <v>23.429030391443952</v>
      </c>
    </row>
    <row r="308" spans="6:15" ht="19.5">
      <c r="F308" s="13">
        <v>306</v>
      </c>
      <c r="G308" s="14">
        <v>8363.869653286962</v>
      </c>
      <c r="H308" s="15">
        <v>0.005143012831822946</v>
      </c>
      <c r="I308" s="16">
        <v>188.16412184083876</v>
      </c>
      <c r="J308" s="16">
        <v>121.95015375231698</v>
      </c>
      <c r="K308" s="16">
        <v>66.21396808852178</v>
      </c>
      <c r="L308" s="16">
        <v>42.38829774495843</v>
      </c>
      <c r="M308" s="16">
        <v>3.484945688869568</v>
      </c>
      <c r="N308" s="16">
        <v>227.06747389692762</v>
      </c>
      <c r="O308" s="20">
        <v>23.076405174579993</v>
      </c>
    </row>
    <row r="309" spans="6:15" ht="19.5">
      <c r="F309" s="13">
        <v>307</v>
      </c>
      <c r="G309" s="14">
        <v>8199.531201789687</v>
      </c>
      <c r="H309" s="15">
        <v>0.005143012831822946</v>
      </c>
      <c r="I309" s="16">
        <v>187.1963913477226</v>
      </c>
      <c r="J309" s="16">
        <v>122.2834360002209</v>
      </c>
      <c r="K309" s="16">
        <v>64.9129553475017</v>
      </c>
      <c r="L309" s="16">
        <v>41.54138890526845</v>
      </c>
      <c r="M309" s="16">
        <v>3.4164713340790365</v>
      </c>
      <c r="N309" s="16">
        <v>225.32130891891202</v>
      </c>
      <c r="O309" s="20">
        <v>22.72848236446285</v>
      </c>
    </row>
    <row r="310" spans="6:15" ht="19.5">
      <c r="F310" s="13">
        <v>308</v>
      </c>
      <c r="G310" s="14">
        <v>8035.706376884197</v>
      </c>
      <c r="H310" s="15">
        <v>0.005143012831822946</v>
      </c>
      <c r="I310" s="16">
        <v>186.23363790495026</v>
      </c>
      <c r="J310" s="16">
        <v>122.61762908795035</v>
      </c>
      <c r="K310" s="16">
        <v>63.6160088169999</v>
      </c>
      <c r="L310" s="16">
        <v>40.69711696926987</v>
      </c>
      <c r="M310" s="16">
        <v>3.3482109903684156</v>
      </c>
      <c r="N310" s="16">
        <v>223.5825438838517</v>
      </c>
      <c r="O310" s="20">
        <v>22.38520163877869</v>
      </c>
    </row>
    <row r="311" spans="6:15" ht="19.5">
      <c r="F311" s="13">
        <v>309</v>
      </c>
      <c r="G311" s="14">
        <v>7872.391630826977</v>
      </c>
      <c r="H311" s="15">
        <v>0.005143012831822946</v>
      </c>
      <c r="I311" s="16">
        <v>185.27583591548802</v>
      </c>
      <c r="J311" s="16">
        <v>122.95273550477444</v>
      </c>
      <c r="K311" s="16">
        <v>62.32310041071357</v>
      </c>
      <c r="L311" s="16">
        <v>39.855463678069924</v>
      </c>
      <c r="M311" s="16">
        <v>3.280163179511241</v>
      </c>
      <c r="N311" s="16">
        <v>221.8511364140467</v>
      </c>
      <c r="O311" s="20">
        <v>22.0465034384014</v>
      </c>
    </row>
    <row r="312" spans="6:15" ht="19.5">
      <c r="F312" s="13">
        <v>310</v>
      </c>
      <c r="G312" s="14">
        <v>7709.583431644132</v>
      </c>
      <c r="H312" s="15">
        <v>0.005143012831822946</v>
      </c>
      <c r="I312" s="16">
        <v>184.32295991394784</v>
      </c>
      <c r="J312" s="16">
        <v>123.28875774676513</v>
      </c>
      <c r="K312" s="16">
        <v>61.03420216718272</v>
      </c>
      <c r="L312" s="16">
        <v>39.016410853844235</v>
      </c>
      <c r="M312" s="16">
        <v>3.2123264298517222</v>
      </c>
      <c r="N312" s="16">
        <v>220.12704433794036</v>
      </c>
      <c r="O312" s="20">
        <v>21.712328957785992</v>
      </c>
    </row>
    <row r="313" spans="6:15" ht="19.5">
      <c r="F313" s="13">
        <v>311</v>
      </c>
      <c r="G313" s="14">
        <v>7547.278263043523</v>
      </c>
      <c r="H313" s="15">
        <v>0.005143012831822946</v>
      </c>
      <c r="I313" s="16">
        <v>183.37498456591084</v>
      </c>
      <c r="J313" s="16">
        <v>123.62569831681628</v>
      </c>
      <c r="K313" s="16">
        <v>59.74928624909456</v>
      </c>
      <c r="L313" s="16">
        <v>38.17994039938478</v>
      </c>
      <c r="M313" s="16">
        <v>3.1446992762681347</v>
      </c>
      <c r="N313" s="16">
        <v>218.41022568902747</v>
      </c>
      <c r="O313" s="20">
        <v>21.3826201354828</v>
      </c>
    </row>
    <row r="314" spans="6:15" ht="19.5">
      <c r="F314" s="13">
        <v>312</v>
      </c>
      <c r="G314" s="14">
        <v>7385.472624327323</v>
      </c>
      <c r="H314" s="15">
        <v>0.005143012831822946</v>
      </c>
      <c r="I314" s="16">
        <v>182.43188466725294</v>
      </c>
      <c r="J314" s="16">
        <v>123.96355972466164</v>
      </c>
      <c r="K314" s="16">
        <v>58.46832494259131</v>
      </c>
      <c r="L314" s="16">
        <v>37.34603429765013</v>
      </c>
      <c r="M314" s="16">
        <v>3.0772802601363844</v>
      </c>
      <c r="N314" s="16">
        <v>216.7006387047667</v>
      </c>
      <c r="O314" s="20">
        <v>21.057319644770764</v>
      </c>
    </row>
    <row r="315" spans="6:15" ht="19.5">
      <c r="F315" s="13">
        <v>313</v>
      </c>
      <c r="G315" s="14">
        <v>7224.163030305011</v>
      </c>
      <c r="H315" s="15">
        <v>0.005143012831822946</v>
      </c>
      <c r="I315" s="16">
        <v>181.4936351434756</v>
      </c>
      <c r="J315" s="16">
        <v>124.30234448689424</v>
      </c>
      <c r="K315" s="16">
        <v>57.19129065658134</v>
      </c>
      <c r="L315" s="16">
        <v>36.51467461131784</v>
      </c>
      <c r="M315" s="16">
        <v>3.0100679292937547</v>
      </c>
      <c r="N315" s="16">
        <v>214.99824182549966</v>
      </c>
      <c r="O315" s="20">
        <v>20.736370884408466</v>
      </c>
    </row>
    <row r="316" spans="6:15" ht="19.5">
      <c r="F316" s="13">
        <v>314</v>
      </c>
      <c r="G316" s="14">
        <v>7063.346011206799</v>
      </c>
      <c r="H316" s="15">
        <v>0.005143012831822946</v>
      </c>
      <c r="I316" s="16">
        <v>180.5602110490385</v>
      </c>
      <c r="J316" s="16">
        <v>124.64205512698466</v>
      </c>
      <c r="K316" s="16">
        <v>55.91815592205383</v>
      </c>
      <c r="L316" s="16">
        <v>35.68584348233912</v>
      </c>
      <c r="M316" s="16">
        <v>2.943060838002833</v>
      </c>
      <c r="N316" s="16">
        <v>213.3029936933748</v>
      </c>
      <c r="O316" s="20">
        <v>20.41971796950131</v>
      </c>
    </row>
    <row r="317" spans="6:15" ht="19.5">
      <c r="F317" s="13">
        <v>315</v>
      </c>
      <c r="G317" s="14">
        <v>6903.018112597475</v>
      </c>
      <c r="H317" s="15">
        <v>0.005143012831822946</v>
      </c>
      <c r="I317" s="16">
        <v>179.63158756669657</v>
      </c>
      <c r="J317" s="16">
        <v>124.98269417529988</v>
      </c>
      <c r="K317" s="16">
        <v>54.64889339139668</v>
      </c>
      <c r="L317" s="16">
        <v>34.859523131495656</v>
      </c>
      <c r="M317" s="16">
        <v>2.876257546915615</v>
      </c>
      <c r="N317" s="16">
        <v>211.6148531512766</v>
      </c>
      <c r="O317" s="20">
        <v>20.107305722483474</v>
      </c>
    </row>
    <row r="318" spans="6:15" ht="19.5">
      <c r="F318" s="13">
        <v>316</v>
      </c>
      <c r="G318" s="14">
        <v>6743.175895290679</v>
      </c>
      <c r="H318" s="15">
        <v>0.005143012831822946</v>
      </c>
      <c r="I318" s="16">
        <v>178.7077400068403</v>
      </c>
      <c r="J318" s="16">
        <v>125.32426416912243</v>
      </c>
      <c r="K318" s="16">
        <v>53.38347583771788</v>
      </c>
      <c r="L318" s="16">
        <v>34.035695857958586</v>
      </c>
      <c r="M318" s="16">
        <v>2.809656623037783</v>
      </c>
      <c r="N318" s="16">
        <v>209.9337792417611</v>
      </c>
      <c r="O318" s="20">
        <v>19.799079664213178</v>
      </c>
    </row>
    <row r="319" spans="6:15" ht="19.5">
      <c r="F319" s="13">
        <v>317</v>
      </c>
      <c r="G319" s="14">
        <v>6583.8159352635985</v>
      </c>
      <c r="H319" s="15">
        <v>0.005143012831822946</v>
      </c>
      <c r="I319" s="16">
        <v>177.788643806839</v>
      </c>
      <c r="J319" s="16">
        <v>125.66676765266882</v>
      </c>
      <c r="K319" s="16">
        <v>52.12187615417016</v>
      </c>
      <c r="L319" s="16">
        <v>33.21434403884969</v>
      </c>
      <c r="M319" s="16">
        <v>2.743256639693166</v>
      </c>
      <c r="N319" s="16">
        <v>208.2597312059955</v>
      </c>
      <c r="O319" s="20">
        <v>19.494986005179776</v>
      </c>
    </row>
    <row r="320" spans="6:15" ht="19.5">
      <c r="F320" s="13">
        <v>318</v>
      </c>
      <c r="G320" s="14">
        <v>6424.93482357208</v>
      </c>
      <c r="H320" s="15">
        <v>0.005143012831822946</v>
      </c>
      <c r="I320" s="16">
        <v>176.874274530388</v>
      </c>
      <c r="J320" s="16">
        <v>126.01020717710902</v>
      </c>
      <c r="K320" s="16">
        <v>50.86406735327897</v>
      </c>
      <c r="L320" s="16">
        <v>32.39545012880477</v>
      </c>
      <c r="M320" s="16">
        <v>2.677056176488367</v>
      </c>
      <c r="N320" s="16">
        <v>206.5926684827044</v>
      </c>
      <c r="O320" s="20">
        <v>19.194971636821407</v>
      </c>
    </row>
    <row r="321" spans="6:15" ht="19.5">
      <c r="F321" s="13">
        <v>319</v>
      </c>
      <c r="G321" s="14">
        <v>6266.529166266167</v>
      </c>
      <c r="H321" s="15">
        <v>0.005143012831822946</v>
      </c>
      <c r="I321" s="16">
        <v>175.96460786685884</v>
      </c>
      <c r="J321" s="16">
        <v>126.35458530058503</v>
      </c>
      <c r="K321" s="16">
        <v>49.61002256627382</v>
      </c>
      <c r="L321" s="16">
        <v>31.578996659539065</v>
      </c>
      <c r="M321" s="16">
        <v>2.6110538192775694</v>
      </c>
      <c r="N321" s="16">
        <v>204.93255070712033</v>
      </c>
      <c r="O321" s="20">
        <v>18.898984122951646</v>
      </c>
    </row>
    <row r="322" spans="6:15" ht="19.5">
      <c r="F322" s="13">
        <v>320</v>
      </c>
      <c r="G322" s="14">
        <v>6108.595584306042</v>
      </c>
      <c r="H322" s="15">
        <v>0.005143012831822946</v>
      </c>
      <c r="I322" s="16">
        <v>175.05961963065278</v>
      </c>
      <c r="J322" s="16">
        <v>126.69990458822994</v>
      </c>
      <c r="K322" s="16">
        <v>48.359715042422835</v>
      </c>
      <c r="L322" s="16">
        <v>30.76496623941495</v>
      </c>
      <c r="M322" s="16">
        <v>2.5452481601275174</v>
      </c>
      <c r="N322" s="16">
        <v>203.2793377099402</v>
      </c>
      <c r="O322" s="20">
        <v>18.60697169129392</v>
      </c>
    </row>
    <row r="323" spans="6:15" ht="19.5">
      <c r="F323" s="13">
        <v>321</v>
      </c>
      <c r="G323" s="14">
        <v>5951.1307134783965</v>
      </c>
      <c r="H323" s="15">
        <v>0.005143012831822946</v>
      </c>
      <c r="I323" s="16">
        <v>174.15928576055828</v>
      </c>
      <c r="J323" s="16">
        <v>127.04616761218763</v>
      </c>
      <c r="K323" s="16">
        <v>47.113118148370646</v>
      </c>
      <c r="L323" s="16">
        <v>29.95334155301163</v>
      </c>
      <c r="M323" s="16">
        <v>2.4796377972826655</v>
      </c>
      <c r="N323" s="16">
        <v>201.63298951628724</v>
      </c>
      <c r="O323" s="20">
        <v>18.31888322512236</v>
      </c>
    </row>
    <row r="324" spans="6:15" ht="19.5">
      <c r="F324" s="13">
        <v>322</v>
      </c>
      <c r="G324" s="14">
        <v>5794.1312043131975</v>
      </c>
      <c r="H324" s="15">
        <v>0.005143012831822946</v>
      </c>
      <c r="I324" s="16">
        <v>173.26358231911058</v>
      </c>
      <c r="J324" s="16">
        <v>127.3933769516311</v>
      </c>
      <c r="K324" s="16">
        <v>45.870205367479485</v>
      </c>
      <c r="L324" s="16">
        <v>29.144105360697022</v>
      </c>
      <c r="M324" s="16">
        <v>2.4142213351304993</v>
      </c>
      <c r="N324" s="16">
        <v>199.9934663446771</v>
      </c>
      <c r="O324" s="20">
        <v>18.034668255007475</v>
      </c>
    </row>
    <row r="325" spans="6:15" ht="19.5">
      <c r="F325" s="13">
        <v>323</v>
      </c>
      <c r="G325" s="14">
        <v>5637.59372200087</v>
      </c>
      <c r="H325" s="15">
        <v>0.005143012831822946</v>
      </c>
      <c r="I325" s="16">
        <v>172.37248549195573</v>
      </c>
      <c r="J325" s="16">
        <v>127.74153519278218</v>
      </c>
      <c r="K325" s="16">
        <v>44.630950299173556</v>
      </c>
      <c r="L325" s="16">
        <v>28.337240498201716</v>
      </c>
      <c r="M325" s="16">
        <v>2.3489973841670295</v>
      </c>
      <c r="N325" s="16">
        <v>198.3607286059904</v>
      </c>
      <c r="O325" s="20">
        <v>17.75427695066579</v>
      </c>
    </row>
    <row r="326" spans="6:15" ht="19.5">
      <c r="F326" s="13">
        <v>324</v>
      </c>
      <c r="G326" s="14">
        <v>5481.514946309886</v>
      </c>
      <c r="H326" s="15">
        <v>0.005143012831822946</v>
      </c>
      <c r="I326" s="16">
        <v>171.48597158721725</v>
      </c>
      <c r="J326" s="16">
        <v>128.09064492893066</v>
      </c>
      <c r="K326" s="16">
        <v>43.3953266582866</v>
      </c>
      <c r="L326" s="16">
        <v>27.532729876195045</v>
      </c>
      <c r="M326" s="16">
        <v>2.2839645609624526</v>
      </c>
      <c r="N326" s="16">
        <v>196.73473690244984</v>
      </c>
      <c r="O326" s="20">
        <v>17.477660112911725</v>
      </c>
    </row>
    <row r="327" spans="6:15" ht="19.5">
      <c r="F327" s="13">
        <v>325</v>
      </c>
      <c r="G327" s="14">
        <v>5325.891571504761</v>
      </c>
      <c r="H327" s="15">
        <v>0.005143012831822946</v>
      </c>
      <c r="I327" s="16">
        <v>170.6040170348666</v>
      </c>
      <c r="J327" s="16">
        <v>128.4407087604539</v>
      </c>
      <c r="K327" s="16">
        <v>42.16330827441269</v>
      </c>
      <c r="L327" s="16">
        <v>26.73055647986321</v>
      </c>
      <c r="M327" s="16">
        <v>2.2191214881269836</v>
      </c>
      <c r="N327" s="16">
        <v>195.11545202660284</v>
      </c>
      <c r="O327" s="20">
        <v>17.204769165710676</v>
      </c>
    </row>
    <row r="328" spans="6:15" ht="19.5">
      <c r="F328" s="13">
        <v>326</v>
      </c>
      <c r="G328" s="14">
        <v>5170.720306264443</v>
      </c>
      <c r="H328" s="15">
        <v>0.005143012831822946</v>
      </c>
      <c r="I328" s="16">
        <v>169.72659838609565</v>
      </c>
      <c r="J328" s="16">
        <v>128.79172929483548</v>
      </c>
      <c r="K328" s="16">
        <v>40.934869091260175</v>
      </c>
      <c r="L328" s="16">
        <v>25.930703368489496</v>
      </c>
      <c r="M328" s="16">
        <v>2.1544667942768516</v>
      </c>
      <c r="N328" s="16">
        <v>193.5028349603083</v>
      </c>
      <c r="O328" s="20">
        <v>16.93555614833187</v>
      </c>
    </row>
    <row r="329" spans="6:15" ht="19.5">
      <c r="F329" s="13">
        <v>327</v>
      </c>
      <c r="G329" s="14">
        <v>5015.997873601118</v>
      </c>
      <c r="H329" s="15">
        <v>0.005143012831822946</v>
      </c>
      <c r="I329" s="16">
        <v>168.85369231269428</v>
      </c>
      <c r="J329" s="16">
        <v>129.1437091466854</v>
      </c>
      <c r="K329" s="16">
        <v>39.709983166008854</v>
      </c>
      <c r="L329" s="16">
        <v>25.13315367503655</v>
      </c>
      <c r="M329" s="16">
        <v>2.089999114000466</v>
      </c>
      <c r="N329" s="16">
        <v>191.89684687373034</v>
      </c>
      <c r="O329" s="20">
        <v>16.66997370759997</v>
      </c>
    </row>
    <row r="330" spans="6:15" ht="19.5">
      <c r="F330" s="13">
        <v>328</v>
      </c>
      <c r="G330" s="14">
        <v>4861.721010779396</v>
      </c>
      <c r="H330" s="15">
        <v>0.005143012831822946</v>
      </c>
      <c r="I330" s="16">
        <v>167.98527560642935</v>
      </c>
      <c r="J330" s="16">
        <v>129.4966509377591</v>
      </c>
      <c r="K330" s="16">
        <v>38.48862466867023</v>
      </c>
      <c r="L330" s="16">
        <v>24.337890605730667</v>
      </c>
      <c r="M330" s="16">
        <v>2.0257170878247486</v>
      </c>
      <c r="N330" s="16">
        <v>190.2974491243353</v>
      </c>
      <c r="O330" s="20">
        <v>16.407975090243863</v>
      </c>
    </row>
    <row r="331" spans="6:15" ht="19.5">
      <c r="F331" s="13">
        <v>329</v>
      </c>
      <c r="G331" s="14">
        <v>4707.886469235907</v>
      </c>
      <c r="H331" s="15">
        <v>0.005143012831822946</v>
      </c>
      <c r="I331" s="16">
        <v>167.12132517842815</v>
      </c>
      <c r="J331" s="16">
        <v>129.85055729697723</v>
      </c>
      <c r="K331" s="16">
        <v>37.27076788145093</v>
      </c>
      <c r="L331" s="16">
        <v>23.544897439648178</v>
      </c>
      <c r="M331" s="16">
        <v>1.9616193621816278</v>
      </c>
      <c r="N331" s="16">
        <v>188.70460325589468</v>
      </c>
      <c r="O331" s="20">
        <v>16.149514135341715</v>
      </c>
    </row>
    <row r="332" spans="6:15" ht="19.5">
      <c r="F332" s="13">
        <v>330</v>
      </c>
      <c r="G332" s="14">
        <v>4554.491014499281</v>
      </c>
      <c r="H332" s="15">
        <v>0.005143012831822946</v>
      </c>
      <c r="I332" s="16">
        <v>166.2618180585641</v>
      </c>
      <c r="J332" s="16">
        <v>130.20543086044478</v>
      </c>
      <c r="K332" s="16">
        <v>36.05638719811931</v>
      </c>
      <c r="L332" s="16">
        <v>22.754157528303807</v>
      </c>
      <c r="M332" s="16">
        <v>1.8977045893747004</v>
      </c>
      <c r="N332" s="16">
        <v>187.1182709974932</v>
      </c>
      <c r="O332" s="20">
        <v>15.894545266860922</v>
      </c>
    </row>
    <row r="333" spans="6:15" ht="19.5">
      <c r="F333" s="13">
        <v>331</v>
      </c>
      <c r="G333" s="14">
        <v>4401.531426110532</v>
      </c>
      <c r="H333" s="15">
        <v>0.005143012831822946</v>
      </c>
      <c r="I333" s="16">
        <v>165.40673139484664</v>
      </c>
      <c r="J333" s="16">
        <v>130.5612742714716</v>
      </c>
      <c r="K333" s="16">
        <v>34.84545712337505</v>
      </c>
      <c r="L333" s="16">
        <v>21.965654295241084</v>
      </c>
      <c r="M333" s="16">
        <v>1.8339714275460552</v>
      </c>
      <c r="N333" s="16">
        <v>185.53841426254166</v>
      </c>
      <c r="O333" s="20">
        <v>15.64302348629181</v>
      </c>
    </row>
    <row r="334" spans="6:15" ht="19.5">
      <c r="F334" s="13">
        <v>332</v>
      </c>
      <c r="G334" s="14">
        <v>4249.0044975438195</v>
      </c>
      <c r="H334" s="15">
        <v>0.005143012831822946</v>
      </c>
      <c r="I334" s="16">
        <v>164.55604245281302</v>
      </c>
      <c r="J334" s="16">
        <v>130.9180901805911</v>
      </c>
      <c r="K334" s="16">
        <v>33.63795227222191</v>
      </c>
      <c r="L334" s="16">
        <v>21.17937123562474</v>
      </c>
      <c r="M334" s="16">
        <v>1.7704185406432582</v>
      </c>
      <c r="N334" s="16">
        <v>183.9649951477945</v>
      </c>
      <c r="O334" s="20">
        <v>15.394904365373858</v>
      </c>
    </row>
    <row r="335" spans="6:15" ht="19.5">
      <c r="F335" s="13">
        <v>333</v>
      </c>
      <c r="G335" s="14">
        <v>4096.9070361276035</v>
      </c>
      <c r="H335" s="15">
        <v>0.005143012831822946</v>
      </c>
      <c r="I335" s="16">
        <v>163.7097286149242</v>
      </c>
      <c r="J335" s="16">
        <v>131.27588124558065</v>
      </c>
      <c r="K335" s="16">
        <v>32.43384736934353</v>
      </c>
      <c r="L335" s="16">
        <v>20.395291915835095</v>
      </c>
      <c r="M335" s="16">
        <v>1.7070445983865017</v>
      </c>
      <c r="N335" s="16">
        <v>182.3979759323728</v>
      </c>
      <c r="O335" s="20">
        <v>15.150144038913382</v>
      </c>
    </row>
    <row r="336" spans="6:15" ht="19.5">
      <c r="F336" s="13">
        <v>334</v>
      </c>
      <c r="G336" s="14">
        <v>3945.235862966188</v>
      </c>
      <c r="H336" s="15">
        <v>0.005143012831822946</v>
      </c>
      <c r="I336" s="16">
        <v>162.86776737996328</v>
      </c>
      <c r="J336" s="16">
        <v>131.63465013148095</v>
      </c>
      <c r="K336" s="16">
        <v>31.233117248482326</v>
      </c>
      <c r="L336" s="16">
        <v>19.61339997306445</v>
      </c>
      <c r="M336" s="16">
        <v>1.643848276235912</v>
      </c>
      <c r="N336" s="16">
        <v>180.83731907679183</v>
      </c>
      <c r="O336" s="20">
        <v>14.908699197691439</v>
      </c>
    </row>
    <row r="337" spans="6:15" ht="19.5">
      <c r="F337" s="13">
        <v>335</v>
      </c>
      <c r="G337" s="14">
        <v>3793.9878128616424</v>
      </c>
      <c r="H337" s="15">
        <v>0.005143012831822946</v>
      </c>
      <c r="I337" s="16">
        <v>162.03013636243762</v>
      </c>
      <c r="J337" s="16">
        <v>131.9943995106163</v>
      </c>
      <c r="K337" s="16">
        <v>30.035736851821337</v>
      </c>
      <c r="L337" s="16">
        <v>18.833679114915437</v>
      </c>
      <c r="M337" s="16">
        <v>1.5808282553590178</v>
      </c>
      <c r="N337" s="16">
        <v>179.28298722199403</v>
      </c>
      <c r="O337" s="20">
        <v>14.670527081460873</v>
      </c>
    </row>
    <row r="338" spans="6:15" ht="19.5">
      <c r="F338" s="13">
        <v>336</v>
      </c>
      <c r="G338" s="14">
        <v>3643.1597342361106</v>
      </c>
      <c r="H338" s="15">
        <v>0.005143012831822946</v>
      </c>
      <c r="I338" s="16">
        <v>161.1968132919836</v>
      </c>
      <c r="J338" s="16">
        <v>132.3551320626144</v>
      </c>
      <c r="K338" s="16">
        <v>28.84168122936921</v>
      </c>
      <c r="L338" s="16">
        <v>18.056113119001346</v>
      </c>
      <c r="M338" s="16">
        <v>1.5179832225983796</v>
      </c>
      <c r="N338" s="16">
        <v>177.73494318838655</v>
      </c>
      <c r="O338" s="20">
        <v>14.435585472031372</v>
      </c>
    </row>
    <row r="339" spans="6:15" ht="19.5">
      <c r="F339" s="13">
        <v>337</v>
      </c>
      <c r="G339" s="14">
        <v>3492.7484890544947</v>
      </c>
      <c r="H339" s="15">
        <v>0.005143012831822946</v>
      </c>
      <c r="I339" s="16">
        <v>160.36777601277393</v>
      </c>
      <c r="J339" s="16">
        <v>132.71685047442585</v>
      </c>
      <c r="K339" s="16">
        <v>27.650925538348087</v>
      </c>
      <c r="L339" s="16">
        <v>17.280685832548375</v>
      </c>
      <c r="M339" s="16">
        <v>1.4553118704393728</v>
      </c>
      <c r="N339" s="16">
        <v>176.19314997488294</v>
      </c>
      <c r="O339" s="20">
        <v>14.20383268644134</v>
      </c>
    </row>
    <row r="340" spans="6:15" ht="19.5">
      <c r="F340" s="13">
        <v>338</v>
      </c>
      <c r="G340" s="14">
        <v>3342.7509527475204</v>
      </c>
      <c r="H340" s="15">
        <v>0.005143012831822946</v>
      </c>
      <c r="I340" s="16">
        <v>159.5430024829292</v>
      </c>
      <c r="J340" s="16">
        <v>133.07955744034467</v>
      </c>
      <c r="K340" s="16">
        <v>26.46344504258454</v>
      </c>
      <c r="L340" s="16">
        <v>16.507381171999864</v>
      </c>
      <c r="M340" s="16">
        <v>1.3928128969781335</v>
      </c>
      <c r="N340" s="16">
        <v>174.65757075795094</v>
      </c>
      <c r="O340" s="20">
        <v>13.975227570215699</v>
      </c>
    </row>
    <row r="341" spans="6:15" ht="19.5">
      <c r="F341" s="13">
        <v>339</v>
      </c>
      <c r="G341" s="14">
        <v>3193.164014135176</v>
      </c>
      <c r="H341" s="15">
        <v>0.005143012831822946</v>
      </c>
      <c r="I341" s="16">
        <v>158.7224707739319</v>
      </c>
      <c r="J341" s="16">
        <v>133.4432556620284</v>
      </c>
      <c r="K341" s="16">
        <v>25.27921511190348</v>
      </c>
      <c r="L341" s="16">
        <v>15.736183122622434</v>
      </c>
      <c r="M341" s="16">
        <v>1.3304850058896567</v>
      </c>
      <c r="N341" s="16">
        <v>173.12816889066465</v>
      </c>
      <c r="O341" s="20">
        <v>13.749729490708365</v>
      </c>
    </row>
    <row r="342" spans="6:15" ht="19.5">
      <c r="F342" s="13">
        <v>340</v>
      </c>
      <c r="G342" s="14">
        <v>3043.9845753505247</v>
      </c>
      <c r="H342" s="15">
        <v>0.005143012831822946</v>
      </c>
      <c r="I342" s="16">
        <v>157.90615907004278</v>
      </c>
      <c r="J342" s="16">
        <v>133.80794784851778</v>
      </c>
      <c r="K342" s="16">
        <v>24.098211221524988</v>
      </c>
      <c r="L342" s="16">
        <v>14.967075738114048</v>
      </c>
      <c r="M342" s="16">
        <v>1.268326906396052</v>
      </c>
      <c r="N342" s="16">
        <v>171.60490790176078</v>
      </c>
      <c r="O342" s="20">
        <v>13.527298330528343</v>
      </c>
    </row>
    <row r="343" spans="6:15" ht="19.5">
      <c r="F343" s="13">
        <v>341</v>
      </c>
      <c r="G343" s="14">
        <v>2895.2095517638927</v>
      </c>
      <c r="H343" s="15">
        <v>0.005143012831822946</v>
      </c>
      <c r="I343" s="16">
        <v>157.0940456677216</v>
      </c>
      <c r="J343" s="16">
        <v>134.17363671625742</v>
      </c>
      <c r="K343" s="16">
        <v>22.920408951464154</v>
      </c>
      <c r="L343" s="16">
        <v>14.200043140213998</v>
      </c>
      <c r="M343" s="16">
        <v>1.2063373132349553</v>
      </c>
      <c r="N343" s="16">
        <v>170.08775149470063</v>
      </c>
      <c r="O343" s="20">
        <v>13.307894481048528</v>
      </c>
    </row>
    <row r="344" spans="6:15" ht="19.5">
      <c r="F344" s="13">
        <v>342</v>
      </c>
      <c r="G344" s="14">
        <v>2746.8358719074213</v>
      </c>
      <c r="H344" s="15">
        <v>0.005143012831822946</v>
      </c>
      <c r="I344" s="16">
        <v>156.28610897504936</v>
      </c>
      <c r="J344" s="16">
        <v>134.54032498911562</v>
      </c>
      <c r="K344" s="16">
        <v>21.745783985933755</v>
      </c>
      <c r="L344" s="16">
        <v>13.435069518314787</v>
      </c>
      <c r="M344" s="16">
        <v>1.1445149466280922</v>
      </c>
      <c r="N344" s="16">
        <v>168.57666354673606</v>
      </c>
      <c r="O344" s="20">
        <v>13.091478835996002</v>
      </c>
    </row>
    <row r="345" spans="6:15" ht="19.5">
      <c r="F345" s="13">
        <v>343</v>
      </c>
      <c r="G345" s="14">
        <v>2598.860477399991</v>
      </c>
      <c r="H345" s="15">
        <v>0.005143012831822946</v>
      </c>
      <c r="I345" s="16">
        <v>155.482327511155</v>
      </c>
      <c r="J345" s="16">
        <v>134.90801539840507</v>
      </c>
      <c r="K345" s="16">
        <v>20.57431211274993</v>
      </c>
      <c r="L345" s="16">
        <v>12.672139129075896</v>
      </c>
      <c r="M345" s="16">
        <v>1.0828585322499964</v>
      </c>
      <c r="N345" s="16">
        <v>167.07160810798092</v>
      </c>
      <c r="O345" s="20">
        <v>12.878012785122957</v>
      </c>
    </row>
    <row r="346" spans="6:15" ht="19.5">
      <c r="F346" s="13">
        <v>344</v>
      </c>
      <c r="G346" s="14">
        <v>2451.28032287251</v>
      </c>
      <c r="H346" s="15">
        <v>0.005143012831822946</v>
      </c>
      <c r="I346" s="16">
        <v>154.68267990564317</v>
      </c>
      <c r="J346" s="16">
        <v>135.27671068290246</v>
      </c>
      <c r="K346" s="16">
        <v>19.40596922274071</v>
      </c>
      <c r="L346" s="16">
        <v>11.911236296039448</v>
      </c>
      <c r="M346" s="16">
        <v>1.0213668011968793</v>
      </c>
      <c r="N346" s="16">
        <v>165.57254940048574</v>
      </c>
      <c r="O346" s="20">
        <v>12.667458207957056</v>
      </c>
    </row>
    <row r="347" spans="6:15" ht="19.5">
      <c r="F347" s="13">
        <v>345</v>
      </c>
      <c r="G347" s="14">
        <v>2304.0923758935683</v>
      </c>
      <c r="H347" s="15">
        <v>0.005143012831822946</v>
      </c>
      <c r="I347" s="16">
        <v>153.88714489802763</v>
      </c>
      <c r="J347" s="16">
        <v>135.64641358887022</v>
      </c>
      <c r="K347" s="16">
        <v>18.240731309157418</v>
      </c>
      <c r="L347" s="16">
        <v>11.15234540924772</v>
      </c>
      <c r="M347" s="16">
        <v>0.9600384899556536</v>
      </c>
      <c r="N347" s="16">
        <v>164.0794518173197</v>
      </c>
      <c r="O347" s="20">
        <v>12.459777467630518</v>
      </c>
    </row>
    <row r="348" spans="6:15" ht="19.5">
      <c r="F348" s="13">
        <v>346</v>
      </c>
      <c r="G348" s="14">
        <v>2157.2936168954507</v>
      </c>
      <c r="H348" s="15">
        <v>0.005143012831822946</v>
      </c>
      <c r="I348" s="16">
        <v>153.09570133716434</v>
      </c>
      <c r="J348" s="16">
        <v>136.01712687007534</v>
      </c>
      <c r="K348" s="16">
        <v>17.078574467088988</v>
      </c>
      <c r="L348" s="16">
        <v>10.395450924862551</v>
      </c>
      <c r="M348" s="16">
        <v>0.8988723403731045</v>
      </c>
      <c r="N348" s="16">
        <v>162.59227992165378</v>
      </c>
      <c r="O348" s="20">
        <v>12.254933404786525</v>
      </c>
    </row>
    <row r="349" spans="6:15" ht="19.5">
      <c r="F349" s="13">
        <v>347</v>
      </c>
      <c r="G349" s="14">
        <v>2010.8810391005127</v>
      </c>
      <c r="H349" s="15">
        <v>0.005143012831822946</v>
      </c>
      <c r="I349" s="16">
        <v>152.30832818069027</v>
      </c>
      <c r="J349" s="16">
        <v>136.3888532878112</v>
      </c>
      <c r="K349" s="16">
        <v>15.91947489287906</v>
      </c>
      <c r="L349" s="16">
        <v>9.640537364786567</v>
      </c>
      <c r="M349" s="16">
        <v>0.8378670996252137</v>
      </c>
      <c r="N349" s="16">
        <v>161.11099844585164</v>
      </c>
      <c r="O349" s="20">
        <v>12.052889331562417</v>
      </c>
    </row>
    <row r="350" spans="6:15" ht="19.5">
      <c r="F350" s="13">
        <v>348</v>
      </c>
      <c r="G350" s="14">
        <v>1864.851648447915</v>
      </c>
      <c r="H350" s="15">
        <v>0.005143012831822946</v>
      </c>
      <c r="I350" s="16">
        <v>151.52500449446353</v>
      </c>
      <c r="J350" s="16">
        <v>136.76159561091754</v>
      </c>
      <c r="K350" s="16">
        <v>14.763408883545996</v>
      </c>
      <c r="L350" s="16">
        <v>8.887589316286272</v>
      </c>
      <c r="M350" s="16">
        <v>0.7770215201866313</v>
      </c>
      <c r="N350" s="16">
        <v>159.63557229056318</v>
      </c>
      <c r="O350" s="20">
        <v>11.853609025648401</v>
      </c>
    </row>
    <row r="351" spans="6:15" ht="19.5">
      <c r="F351" s="13">
        <v>349</v>
      </c>
      <c r="G351" s="14">
        <v>1719.2024635207113</v>
      </c>
      <c r="H351" s="15">
        <v>0.005143012831822946</v>
      </c>
      <c r="I351" s="16">
        <v>150.74570945200617</v>
      </c>
      <c r="J351" s="16">
        <v>137.13535661580053</v>
      </c>
      <c r="K351" s="16">
        <v>13.610352836205632</v>
      </c>
      <c r="L351" s="16">
        <v>8.136591431616962</v>
      </c>
      <c r="M351" s="16">
        <v>0.7163343598002964</v>
      </c>
      <c r="N351" s="16">
        <v>158.16596652382282</v>
      </c>
      <c r="O351" s="20">
        <v>11.657056724420913</v>
      </c>
    </row>
    <row r="352" spans="6:15" ht="19.5">
      <c r="F352" s="13">
        <v>350</v>
      </c>
      <c r="G352" s="14">
        <v>1573.9305154732938</v>
      </c>
      <c r="H352" s="15">
        <v>0.005143012831822946</v>
      </c>
      <c r="I352" s="16">
        <v>149.97042233395229</v>
      </c>
      <c r="J352" s="16">
        <v>137.51013908645538</v>
      </c>
      <c r="K352" s="16">
        <v>12.46028324749691</v>
      </c>
      <c r="L352" s="16">
        <v>7.387528427649456</v>
      </c>
      <c r="M352" s="16">
        <v>0.6558043814472058</v>
      </c>
      <c r="N352" s="16">
        <v>156.70214638015452</v>
      </c>
      <c r="O352" s="20">
        <v>11.463197119149896</v>
      </c>
    </row>
    <row r="353" spans="6:15" ht="19.5">
      <c r="F353" s="13">
        <v>351</v>
      </c>
      <c r="G353" s="14">
        <v>1429.032847959189</v>
      </c>
      <c r="H353" s="15">
        <v>0.005143012831822946</v>
      </c>
      <c r="I353" s="16">
        <v>149.19912252749467</v>
      </c>
      <c r="J353" s="16">
        <v>137.88594581448442</v>
      </c>
      <c r="K353" s="16">
        <v>11.313176713010247</v>
      </c>
      <c r="L353" s="16">
        <v>6.640385085498662</v>
      </c>
      <c r="M353" s="16">
        <v>0.5954303533163288</v>
      </c>
      <c r="N353" s="16">
        <v>155.244077259677</v>
      </c>
      <c r="O353" s="20">
        <v>11.271995349278562</v>
      </c>
    </row>
    <row r="354" spans="6:15" ht="19.5">
      <c r="F354" s="13">
        <v>352</v>
      </c>
      <c r="G354" s="14">
        <v>1284.506517059206</v>
      </c>
      <c r="H354" s="15">
        <v>0.005143012831822946</v>
      </c>
      <c r="I354" s="16">
        <v>148.4317895258386</v>
      </c>
      <c r="J354" s="16">
        <v>138.26277959911988</v>
      </c>
      <c r="K354" s="16">
        <v>10.169009926718715</v>
      </c>
      <c r="L354" s="16">
        <v>5.895146250153917</v>
      </c>
      <c r="M354" s="16">
        <v>0.5352110487746692</v>
      </c>
      <c r="N354" s="16">
        <v>153.79172472721785</v>
      </c>
      <c r="O354" s="20">
        <v>11.083416996775377</v>
      </c>
    </row>
    <row r="355" spans="6:15" ht="19.5">
      <c r="F355" s="13">
        <v>353</v>
      </c>
      <c r="G355" s="14">
        <v>1140.3485912099325</v>
      </c>
      <c r="H355" s="15">
        <v>0.005143012831822946</v>
      </c>
      <c r="I355" s="16">
        <v>147.6684029276569</v>
      </c>
      <c r="J355" s="16">
        <v>138.64064324724492</v>
      </c>
      <c r="K355" s="16">
        <v>9.027759680411966</v>
      </c>
      <c r="L355" s="16">
        <v>5.151796830111134</v>
      </c>
      <c r="M355" s="16">
        <v>0.4751452463374719</v>
      </c>
      <c r="N355" s="16">
        <v>152.34505451143056</v>
      </c>
      <c r="O355" s="20">
        <v>10.897428080556914</v>
      </c>
    </row>
    <row r="356" spans="6:15" ht="19.5">
      <c r="F356" s="13">
        <v>354</v>
      </c>
      <c r="G356" s="14">
        <v>996.5561511325764</v>
      </c>
      <c r="H356" s="15">
        <v>0.005143012831822946</v>
      </c>
      <c r="I356" s="16">
        <v>146.90894243654483</v>
      </c>
      <c r="J356" s="16">
        <v>139.01953957341195</v>
      </c>
      <c r="K356" s="16">
        <v>7.889402863132897</v>
      </c>
      <c r="L356" s="16">
        <v>4.410321797006752</v>
      </c>
      <c r="M356" s="16">
        <v>0.4152317296385735</v>
      </c>
      <c r="N356" s="16">
        <v>150.90403250391302</v>
      </c>
      <c r="O356" s="20">
        <v>10.713995050980612</v>
      </c>
    </row>
    <row r="357" spans="6:15" ht="19.5">
      <c r="F357" s="13">
        <v>355</v>
      </c>
      <c r="G357" s="14">
        <v>853.1262897621576</v>
      </c>
      <c r="H357" s="15">
        <v>0.005143012831822946</v>
      </c>
      <c r="I357" s="16">
        <v>146.15338786048392</v>
      </c>
      <c r="J357" s="16">
        <v>139.39947139986683</v>
      </c>
      <c r="K357" s="16">
        <v>6.753916460617082</v>
      </c>
      <c r="L357" s="16">
        <v>3.670706185253427</v>
      </c>
      <c r="M357" s="16">
        <v>0.35546928740089906</v>
      </c>
      <c r="N357" s="16">
        <v>149.46862475833646</v>
      </c>
      <c r="O357" s="20">
        <v>10.533084784407164</v>
      </c>
    </row>
    <row r="358" spans="6:15" ht="19.5">
      <c r="F358" s="13">
        <v>356</v>
      </c>
      <c r="G358" s="14">
        <v>710.0561121770374</v>
      </c>
      <c r="H358" s="15">
        <v>0.005143012831822946</v>
      </c>
      <c r="I358" s="16">
        <v>145.4017191113027</v>
      </c>
      <c r="J358" s="16">
        <v>139.7804415565678</v>
      </c>
      <c r="K358" s="16">
        <v>5.62127755473488</v>
      </c>
      <c r="L358" s="16">
        <v>2.9329350916775114</v>
      </c>
      <c r="M358" s="16">
        <v>0.29585671340709896</v>
      </c>
      <c r="N358" s="16">
        <v>148.0387974895731</v>
      </c>
      <c r="O358" s="20">
        <v>10.354664577830858</v>
      </c>
    </row>
    <row r="359" spans="6:15" ht="19.5">
      <c r="F359" s="13">
        <v>357</v>
      </c>
      <c r="G359" s="14">
        <v>567.3427355287921</v>
      </c>
      <c r="H359" s="15">
        <v>0.005143012831822946</v>
      </c>
      <c r="I359" s="16">
        <v>144.6539162041438</v>
      </c>
      <c r="J359" s="16">
        <v>140.1624528812075</v>
      </c>
      <c r="K359" s="16">
        <v>4.491463322936271</v>
      </c>
      <c r="L359" s="16">
        <v>2.196993675158281</v>
      </c>
      <c r="M359" s="16">
        <v>0.23639280647033006</v>
      </c>
      <c r="N359" s="16">
        <v>146.61451707283175</v>
      </c>
      <c r="O359" s="20">
        <v>10.17870214357768</v>
      </c>
    </row>
    <row r="360" spans="6:15" ht="19.5">
      <c r="F360" s="13">
        <v>358</v>
      </c>
      <c r="G360" s="14">
        <v>424.9832889724263</v>
      </c>
      <c r="H360" s="15">
        <v>0.005143012831822946</v>
      </c>
      <c r="I360" s="16">
        <v>143.90995925693105</v>
      </c>
      <c r="J360" s="16">
        <v>140.54550821923266</v>
      </c>
      <c r="K360" s="16">
        <v>3.364451037698375</v>
      </c>
      <c r="L360" s="16">
        <v>1.4628671562689166</v>
      </c>
      <c r="M360" s="16">
        <v>0.17707637040517762</v>
      </c>
      <c r="N360" s="16">
        <v>145.19575004279477</v>
      </c>
      <c r="O360" s="20">
        <v>10.005165604069838</v>
      </c>
    </row>
    <row r="361" spans="6:15" ht="19.5">
      <c r="F361" s="13">
        <v>359</v>
      </c>
      <c r="G361" s="14">
        <v>282.9749135969247</v>
      </c>
      <c r="H361" s="15">
        <v>0.005143012831822946</v>
      </c>
      <c r="I361" s="16">
        <v>143.16982848984514</v>
      </c>
      <c r="J361" s="16">
        <v>140.9296104238695</v>
      </c>
      <c r="K361" s="16">
        <v>2.240218065975654</v>
      </c>
      <c r="L361" s="16">
        <v>0.7305408169192036</v>
      </c>
      <c r="M361" s="16">
        <v>0.11790621399871863</v>
      </c>
      <c r="N361" s="16">
        <v>143.78246309276565</v>
      </c>
      <c r="O361" s="20">
        <v>9.83402348665652</v>
      </c>
    </row>
    <row r="362" spans="6:15" ht="19.5">
      <c r="F362" s="13">
        <v>360</v>
      </c>
      <c r="G362" s="14">
        <v>141.314762356136</v>
      </c>
      <c r="H362" s="15">
        <v>0.005143012831822946</v>
      </c>
      <c r="I362" s="16">
        <v>142.43350422479043</v>
      </c>
      <c r="J362" s="16">
        <v>141.3147623561377</v>
      </c>
      <c r="K362" s="16">
        <v>1.1187418686527433</v>
      </c>
      <c r="L362" s="16">
        <v>-8.770392978174663E-15</v>
      </c>
      <c r="M362" s="16">
        <v>0.058881150981723335</v>
      </c>
      <c r="N362" s="16">
        <v>142.3746230738087</v>
      </c>
      <c r="O362" s="20">
        <v>9.665244718508816</v>
      </c>
    </row>
    <row r="363" ht="19.5">
      <c r="F363" s="28"/>
    </row>
  </sheetData>
  <mergeCells count="11">
    <mergeCell ref="I1:I2"/>
    <mergeCell ref="N1:N2"/>
    <mergeCell ref="O1:O2"/>
    <mergeCell ref="J1:J2"/>
    <mergeCell ref="K1:K2"/>
    <mergeCell ref="L1:L2"/>
    <mergeCell ref="M1:M2"/>
    <mergeCell ref="A5:D6"/>
    <mergeCell ref="F1:F2"/>
    <mergeCell ref="G1:G2"/>
    <mergeCell ref="H1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="75" zoomScaleNormal="75" workbookViewId="0" topLeftCell="A15">
      <selection activeCell="A12" sqref="A12"/>
    </sheetView>
  </sheetViews>
  <sheetFormatPr defaultColWidth="9.00390625" defaultRowHeight="16.5"/>
  <cols>
    <col min="1" max="1" width="24.375" style="0" customWidth="1"/>
    <col min="2" max="3" width="10.50390625" style="0" bestFit="1" customWidth="1"/>
    <col min="4" max="4" width="10.375" style="0" customWidth="1"/>
    <col min="5" max="5" width="10.50390625" style="0" bestFit="1" customWidth="1"/>
    <col min="6" max="6" width="8.125" style="0" customWidth="1"/>
    <col min="7" max="7" width="12.25390625" style="0" bestFit="1" customWidth="1"/>
    <col min="8" max="8" width="8.00390625" style="0" bestFit="1" customWidth="1"/>
    <col min="9" max="9" width="12.125" style="0" bestFit="1" customWidth="1"/>
    <col min="10" max="11" width="7.00390625" style="0" bestFit="1" customWidth="1"/>
    <col min="12" max="12" width="4.75390625" style="0" customWidth="1"/>
    <col min="13" max="13" width="8.00390625" style="0" bestFit="1" customWidth="1"/>
    <col min="14" max="17" width="5.50390625" style="0" bestFit="1" customWidth="1"/>
    <col min="18" max="16384" width="17.125" style="0" customWidth="1"/>
  </cols>
  <sheetData>
    <row r="1" spans="1:10" ht="16.5">
      <c r="A1" t="s">
        <v>34</v>
      </c>
      <c r="I1" t="s">
        <v>73</v>
      </c>
      <c r="J1">
        <v>99</v>
      </c>
    </row>
    <row r="2" spans="1:10" ht="16.5">
      <c r="A2" s="50" t="s">
        <v>31</v>
      </c>
      <c r="B2" s="48">
        <v>0.05</v>
      </c>
      <c r="D2" t="s">
        <v>58</v>
      </c>
      <c r="E2" s="3">
        <v>0</v>
      </c>
      <c r="I2" t="s">
        <v>75</v>
      </c>
      <c r="J2" s="3">
        <v>0.0556</v>
      </c>
    </row>
    <row r="3" spans="1:10" ht="16.5">
      <c r="A3" s="46" t="s">
        <v>32</v>
      </c>
      <c r="B3" s="47">
        <v>0.1</v>
      </c>
      <c r="D3" t="s">
        <v>59</v>
      </c>
      <c r="E3" s="3">
        <v>0</v>
      </c>
      <c r="I3" t="s">
        <v>59</v>
      </c>
      <c r="J3" s="3">
        <v>0.060165</v>
      </c>
    </row>
    <row r="4" spans="1:2" ht="16.5">
      <c r="A4" s="46" t="s">
        <v>33</v>
      </c>
      <c r="B4" s="45">
        <v>0.05</v>
      </c>
    </row>
    <row r="5" spans="1:2" ht="16.5">
      <c r="A5" s="46" t="s">
        <v>35</v>
      </c>
      <c r="B5" s="45">
        <v>0.03</v>
      </c>
    </row>
    <row r="7" spans="1:2" ht="16.5">
      <c r="A7" s="46" t="s">
        <v>53</v>
      </c>
      <c r="B7" s="51">
        <v>0.05</v>
      </c>
    </row>
    <row r="8" spans="1:6" ht="16.5">
      <c r="A8" s="46" t="s">
        <v>52</v>
      </c>
      <c r="B8" s="51">
        <v>0.1</v>
      </c>
      <c r="C8" s="51"/>
      <c r="F8" s="49"/>
    </row>
    <row r="9" spans="1:6" ht="16.5">
      <c r="A9" s="46"/>
      <c r="B9" s="51"/>
      <c r="C9" s="51"/>
      <c r="F9" s="49"/>
    </row>
    <row r="10" spans="1:6" ht="16.5">
      <c r="A10" s="46"/>
      <c r="B10" s="49" t="s">
        <v>36</v>
      </c>
      <c r="C10" s="49" t="s">
        <v>37</v>
      </c>
      <c r="D10" s="49" t="s">
        <v>38</v>
      </c>
      <c r="E10" s="49" t="s">
        <v>39</v>
      </c>
      <c r="F10" s="49"/>
    </row>
    <row r="11" spans="1:6" ht="16.5">
      <c r="A11" s="47" t="s">
        <v>77</v>
      </c>
      <c r="B11" s="59">
        <f>r_0</f>
        <v>0.05</v>
      </c>
      <c r="C11" s="59">
        <f>B11+a*(b-B11)*(1/12)</f>
        <v>0.05</v>
      </c>
      <c r="D11" s="59">
        <f>C11+a*(b-C11)*(1/12)</f>
        <v>0.05</v>
      </c>
      <c r="E11" s="59">
        <f>D11+a*(b-D11)*(1/12)</f>
        <v>0.05</v>
      </c>
      <c r="F11" s="49"/>
    </row>
    <row r="12" spans="1:6" ht="16.5">
      <c r="A12" s="46"/>
      <c r="C12" s="51"/>
      <c r="F12" s="49" t="s">
        <v>51</v>
      </c>
    </row>
    <row r="13" spans="1:6" ht="16.5">
      <c r="A13" t="s">
        <v>54</v>
      </c>
      <c r="B13" s="2">
        <f>PPMT(mort_r/12,1,4,-100)</f>
        <v>24.844291404919215</v>
      </c>
      <c r="C13" s="2">
        <f>PPMT(mort_r/12,1,3,-B15)</f>
        <v>21.628326341345524</v>
      </c>
      <c r="D13" s="2">
        <f>PPMT(mort_r/12,1,2,-C15)</f>
        <v>18.46743188069541</v>
      </c>
      <c r="E13" s="2">
        <f>PPMT(mort_r/12,1,1,-D15)</f>
        <v>14.843198374109098</v>
      </c>
      <c r="F13" s="2">
        <f>SUM(B13:E13)</f>
        <v>79.78324800106924</v>
      </c>
    </row>
    <row r="14" spans="1:6" ht="16.5">
      <c r="A14" s="47" t="s">
        <v>57</v>
      </c>
      <c r="B14" s="2">
        <f>100*prepay_rate</f>
        <v>10</v>
      </c>
      <c r="C14" s="2">
        <f>B15*prepay_rate</f>
        <v>6.515570859508078</v>
      </c>
      <c r="D14" s="2">
        <f>C15*prepay_rate</f>
        <v>3.7011811394227174</v>
      </c>
      <c r="E14" s="2">
        <v>0</v>
      </c>
      <c r="F14" s="2">
        <f>SUM(B14:E14)</f>
        <v>20.216751998930796</v>
      </c>
    </row>
    <row r="15" spans="1:6" ht="16.5">
      <c r="A15" s="47" t="s">
        <v>55</v>
      </c>
      <c r="B15" s="2">
        <f>100-B13-B14</f>
        <v>65.15570859508078</v>
      </c>
      <c r="C15" s="2">
        <f>B15-C13-C14</f>
        <v>37.01181139422717</v>
      </c>
      <c r="D15" s="2">
        <f>C15-D13-D14</f>
        <v>14.843198374109045</v>
      </c>
      <c r="E15" s="2">
        <f>D15-E13</f>
        <v>-5.3290705182007514E-14</v>
      </c>
      <c r="F15" s="2"/>
    </row>
    <row r="16" spans="1:6" ht="16.5">
      <c r="A16" t="s">
        <v>56</v>
      </c>
      <c r="B16" s="2">
        <f>IPMT(mort_r/12,1,4,-100)</f>
        <v>0.4166666666666667</v>
      </c>
      <c r="C16" s="2">
        <f>IPMT(mort_r/12,1,3,-B15)</f>
        <v>0.27148211914616993</v>
      </c>
      <c r="D16" s="2">
        <f>IPMT(mort_r/12,1,2,-C15)</f>
        <v>0.1542158808092799</v>
      </c>
      <c r="E16" s="2">
        <f>IPMT(mort_r/12,1,1,-D15)</f>
        <v>0.06184665989212102</v>
      </c>
      <c r="F16" s="2">
        <f>SUM(B16:E16)</f>
        <v>0.9042113265142375</v>
      </c>
    </row>
    <row r="17" spans="1:6" ht="16.5">
      <c r="A17" t="s">
        <v>69</v>
      </c>
      <c r="B17" s="2">
        <f>B13+B14+B16</f>
        <v>35.26095807158588</v>
      </c>
      <c r="C17" s="2">
        <f>C13+C14+C16</f>
        <v>28.415379319999772</v>
      </c>
      <c r="D17" s="2">
        <f>D13+D14+D16</f>
        <v>22.32282890092741</v>
      </c>
      <c r="E17" s="2">
        <f>E13+E14+E16</f>
        <v>14.905045034001219</v>
      </c>
      <c r="F17" s="2">
        <f>SUM(B17:E17)</f>
        <v>100.90421132651429</v>
      </c>
    </row>
    <row r="18" spans="1:7" ht="16.5">
      <c r="A18" t="s">
        <v>76</v>
      </c>
      <c r="B18" s="2">
        <f>B17/(1+(B11+SS)/12)</f>
        <v>35.114647042243206</v>
      </c>
      <c r="C18" s="2">
        <f>C17/((1+(B11+SS)/12)*(1+(C11+SS)/12))</f>
        <v>28.180056280573456</v>
      </c>
      <c r="D18" s="2">
        <f>D17/((1+(B11+SS)/12)*(1+(C11+SS)/12)*(1+(D11+SS)/12))</f>
        <v>22.046102786802066</v>
      </c>
      <c r="E18" s="2">
        <f>E17/((1+(B11+SS)/12)*(1+(C11+SS)/12)*(1+(D11+SS)/12)*(1+(E11+SS)/12))</f>
        <v>14.659193890381315</v>
      </c>
      <c r="F18" s="2">
        <f>SUM(B18:E18)</f>
        <v>100.00000000000004</v>
      </c>
      <c r="G18" t="s">
        <v>74</v>
      </c>
    </row>
    <row r="19" spans="2:6" ht="16.5">
      <c r="B19" s="2"/>
      <c r="C19" s="2"/>
      <c r="D19" s="2"/>
      <c r="E19" s="2"/>
      <c r="F19" s="2"/>
    </row>
    <row r="20" ht="16.5">
      <c r="A20" s="53" t="s">
        <v>34</v>
      </c>
    </row>
    <row r="21" spans="1:7" s="52" customFormat="1" ht="16.5">
      <c r="A21" s="53" t="s">
        <v>60</v>
      </c>
      <c r="B21" s="53"/>
      <c r="C21" s="53"/>
      <c r="D21" s="53"/>
      <c r="E21" s="53"/>
      <c r="F21" s="54" t="s">
        <v>61</v>
      </c>
      <c r="G21" s="55">
        <v>0.035</v>
      </c>
    </row>
    <row r="22" s="52" customFormat="1" ht="16.5"/>
    <row r="23" spans="1:11" ht="16.5">
      <c r="A23" t="s">
        <v>50</v>
      </c>
      <c r="B23" s="49" t="s">
        <v>36</v>
      </c>
      <c r="C23" s="49" t="s">
        <v>37</v>
      </c>
      <c r="D23" s="49" t="s">
        <v>38</v>
      </c>
      <c r="E23" s="49" t="s">
        <v>39</v>
      </c>
      <c r="G23" s="49" t="s">
        <v>66</v>
      </c>
      <c r="H23" s="49" t="s">
        <v>62</v>
      </c>
      <c r="I23" s="49" t="s">
        <v>63</v>
      </c>
      <c r="J23" s="49" t="s">
        <v>64</v>
      </c>
      <c r="K23" s="49" t="s">
        <v>65</v>
      </c>
    </row>
    <row r="24" spans="1:11" ht="16.5">
      <c r="A24" t="s">
        <v>40</v>
      </c>
      <c r="B24" s="3">
        <v>0.05</v>
      </c>
      <c r="C24" s="3">
        <v>0.04533978059859549</v>
      </c>
      <c r="D24" s="3">
        <v>0.054249443476190526</v>
      </c>
      <c r="E24" s="3">
        <v>0.04475789450133979</v>
      </c>
      <c r="H24" s="56">
        <f>IF(C24&gt;X,$B$13+$B$14,100)</f>
        <v>34.84429140491922</v>
      </c>
      <c r="I24" s="56">
        <f>IF(C24&gt;X,IF(D24&gt;X,$C$13+$C$14,$B$15),0)</f>
        <v>28.1438972008536</v>
      </c>
      <c r="J24" s="56">
        <f>IF(C24&gt;X,IF(D24&gt;X,IF(E24&gt;X,$D$13+$D$14,$C$15),0),0)</f>
        <v>22.16861302011813</v>
      </c>
      <c r="K24" s="56">
        <f>100-H24-I24-J24</f>
        <v>14.84319837410905</v>
      </c>
    </row>
    <row r="25" spans="1:11" ht="16.5">
      <c r="A25" t="s">
        <v>41</v>
      </c>
      <c r="B25" s="3">
        <v>0.05</v>
      </c>
      <c r="C25" s="3">
        <v>0.05034000710323615</v>
      </c>
      <c r="D25" s="3">
        <v>0.05025209962311041</v>
      </c>
      <c r="E25" s="3">
        <v>0.04365287414835465</v>
      </c>
      <c r="H25" s="56">
        <f>IF(C25&gt;X,$B$13+$B$14,100)</f>
        <v>34.84429140491922</v>
      </c>
      <c r="I25" s="56">
        <f>IF(C25&gt;X,IF(D25&gt;X,$C$13+$C$14,$B$15),0)</f>
        <v>28.1438972008536</v>
      </c>
      <c r="J25" s="56">
        <f>IF(C25&gt;X,IF(D25&gt;X,IF(E25&gt;X,$D$13+$D$14,$C$15),0),0)</f>
        <v>22.16861302011813</v>
      </c>
      <c r="K25" s="56">
        <f aca="true" t="shared" si="0" ref="K25:K33">100-H25-I25-J25</f>
        <v>14.84319837410905</v>
      </c>
    </row>
    <row r="26" spans="1:11" ht="16.5">
      <c r="A26" t="s">
        <v>42</v>
      </c>
      <c r="B26" s="3">
        <v>0.05</v>
      </c>
      <c r="C26" s="3">
        <v>0.044466343665803286</v>
      </c>
      <c r="D26" s="3">
        <v>0.04723635157210572</v>
      </c>
      <c r="E26" s="3">
        <v>0.028557017495383863</v>
      </c>
      <c r="H26" s="56">
        <f>IF(C26&gt;X,$B$13+$B$14,100)</f>
        <v>34.84429140491922</v>
      </c>
      <c r="I26" s="56">
        <f>IF(C26&gt;X,IF(D26&gt;X,$C$13+$C$14,$B$15),0)</f>
        <v>28.1438972008536</v>
      </c>
      <c r="J26" s="57">
        <f>IF(C26&gt;X,IF(D26&gt;X,IF(E26&gt;X,$D$13+$D$14,$C$15),0),0)</f>
        <v>37.01181139422717</v>
      </c>
      <c r="K26" s="56">
        <f t="shared" si="0"/>
        <v>0</v>
      </c>
    </row>
    <row r="27" spans="1:11" ht="16.5">
      <c r="A27" t="s">
        <v>43</v>
      </c>
      <c r="B27" s="3">
        <v>0.05</v>
      </c>
      <c r="C27" s="3">
        <v>0.0496996127123447</v>
      </c>
      <c r="D27" s="3">
        <v>0.05827422177621752</v>
      </c>
      <c r="E27" s="3">
        <v>0.0639619184756187</v>
      </c>
      <c r="H27" s="56">
        <f>IF(C27&gt;X,$B$13+$B$14,100)</f>
        <v>34.84429140491922</v>
      </c>
      <c r="I27" s="56">
        <f>IF(C27&gt;X,IF(D27&gt;X,$C$13+$C$14,$B$15),0)</f>
        <v>28.1438972008536</v>
      </c>
      <c r="J27" s="56">
        <f>IF(C27&gt;X,IF(D27&gt;X,IF(E27&gt;X,$D$13+$D$14,$C$15),0),0)</f>
        <v>22.16861302011813</v>
      </c>
      <c r="K27" s="56">
        <f t="shared" si="0"/>
        <v>14.84319837410905</v>
      </c>
    </row>
    <row r="28" spans="1:11" ht="16.5">
      <c r="A28" t="s">
        <v>44</v>
      </c>
      <c r="B28" s="3">
        <v>0.05</v>
      </c>
      <c r="C28" s="3">
        <v>0.047199190056455315</v>
      </c>
      <c r="D28" s="3">
        <v>0.04354442600537745</v>
      </c>
      <c r="E28" s="3">
        <v>0.041182876170624994</v>
      </c>
      <c r="H28" s="56">
        <f>IF(C28&gt;X,$B$13+$B$14,100)</f>
        <v>34.84429140491922</v>
      </c>
      <c r="I28" s="56">
        <f>IF(C28&gt;X,IF(D28&gt;X,$C$13+$C$14,$B$15),0)</f>
        <v>28.1438972008536</v>
      </c>
      <c r="J28" s="56">
        <f>IF(C28&gt;X,IF(D28&gt;X,IF(E28&gt;X,$D$13+$D$14,$C$15),0),0)</f>
        <v>22.16861302011813</v>
      </c>
      <c r="K28" s="56">
        <f t="shared" si="0"/>
        <v>14.84319837410905</v>
      </c>
    </row>
    <row r="29" spans="1:11" ht="16.5">
      <c r="A29" t="s">
        <v>45</v>
      </c>
      <c r="B29" s="3">
        <v>0.05</v>
      </c>
      <c r="C29" s="3">
        <v>0.06785244578113812</v>
      </c>
      <c r="D29" s="3">
        <v>0.0657870472495557</v>
      </c>
      <c r="E29" s="3">
        <v>0.06854718438881746</v>
      </c>
      <c r="H29" s="56">
        <f>IF(C29&gt;X,$B$13+$B$14,100)</f>
        <v>34.84429140491922</v>
      </c>
      <c r="I29" s="56">
        <f>IF(C29&gt;X,IF(D29&gt;X,$C$13+$C$14,$B$15),0)</f>
        <v>28.1438972008536</v>
      </c>
      <c r="J29" s="56">
        <f>IF(C29&gt;X,IF(D29&gt;X,IF(E29&gt;X,$D$13+$D$14,$C$15),0),0)</f>
        <v>22.16861302011813</v>
      </c>
      <c r="K29" s="56">
        <f t="shared" si="0"/>
        <v>14.84319837410905</v>
      </c>
    </row>
    <row r="30" spans="1:11" ht="16.5">
      <c r="A30" t="s">
        <v>46</v>
      </c>
      <c r="B30" s="3">
        <v>0.05</v>
      </c>
      <c r="C30" s="3">
        <v>0.035147833545799284</v>
      </c>
      <c r="D30" s="3">
        <v>0.028781768162839394</v>
      </c>
      <c r="E30" s="3">
        <v>0.03473752641092479</v>
      </c>
      <c r="H30" s="56">
        <f>IF(C30&gt;X,$B$13+$B$14,100)</f>
        <v>34.84429140491922</v>
      </c>
      <c r="I30" s="57">
        <f>IF(C30&gt;X,IF(D30&gt;X,$C$13+$C$14,$B$15),0)</f>
        <v>65.15570859508078</v>
      </c>
      <c r="J30" s="56">
        <f>IF(C30&gt;X,IF(D30&gt;X,IF(E30&gt;X,$D$13+$D$14,$C$15),0),0)</f>
        <v>0</v>
      </c>
      <c r="K30" s="56">
        <f t="shared" si="0"/>
        <v>0</v>
      </c>
    </row>
    <row r="31" spans="1:11" ht="16.5">
      <c r="A31" t="s">
        <v>47</v>
      </c>
      <c r="B31" s="3">
        <v>0.05</v>
      </c>
      <c r="C31" s="3">
        <v>0.049526313869399034</v>
      </c>
      <c r="D31" s="3">
        <v>0.04848593177487666</v>
      </c>
      <c r="E31" s="3">
        <v>0.045970440946705875</v>
      </c>
      <c r="H31" s="56">
        <f>IF(C31&gt;X,$B$13+$B$14,100)</f>
        <v>34.84429140491922</v>
      </c>
      <c r="I31" s="56">
        <f>IF(C31&gt;X,IF(D31&gt;X,$C$13+$C$14,$B$15),0)</f>
        <v>28.1438972008536</v>
      </c>
      <c r="J31" s="56">
        <f>IF(C31&gt;X,IF(D31&gt;X,IF(E31&gt;X,$D$13+$D$14,$C$15),0),0)</f>
        <v>22.16861302011813</v>
      </c>
      <c r="K31" s="56">
        <f t="shared" si="0"/>
        <v>14.84319837410905</v>
      </c>
    </row>
    <row r="32" spans="1:11" ht="16.5">
      <c r="A32" t="s">
        <v>48</v>
      </c>
      <c r="B32" s="3">
        <v>0.05</v>
      </c>
      <c r="C32" s="3">
        <v>0.024900893211722074</v>
      </c>
      <c r="D32" s="3">
        <v>0.028258865378636484</v>
      </c>
      <c r="E32" s="3">
        <v>0.02843311034202503</v>
      </c>
      <c r="H32" s="57">
        <f>IF(C32&gt;X,$B$13+$B$14,100)</f>
        <v>100</v>
      </c>
      <c r="I32" s="56">
        <f>IF(C32&gt;X,IF(D32&gt;X,$C$13+$C$14,$B$15),0)</f>
        <v>0</v>
      </c>
      <c r="J32" s="56">
        <f>IF(C32&gt;X,IF(D32&gt;X,IF(E32&gt;X,$D$13+$D$14,$C$15),0),0)</f>
        <v>0</v>
      </c>
      <c r="K32" s="56">
        <f t="shared" si="0"/>
        <v>0</v>
      </c>
    </row>
    <row r="33" spans="1:11" ht="16.5">
      <c r="A33" t="s">
        <v>49</v>
      </c>
      <c r="B33" s="3">
        <v>0.05</v>
      </c>
      <c r="C33" s="3">
        <v>0.07181100871934773</v>
      </c>
      <c r="D33" s="3">
        <v>0.06808157125935184</v>
      </c>
      <c r="E33" s="3">
        <v>0.06958114539903615</v>
      </c>
      <c r="H33" s="56">
        <f>IF(C33&gt;X,$B$13+$B$14,100)</f>
        <v>34.84429140491922</v>
      </c>
      <c r="I33" s="56">
        <f>IF(C33&gt;X,IF(D33&gt;X,$C$13+$C$14,$B$15),0)</f>
        <v>28.1438972008536</v>
      </c>
      <c r="J33" s="56">
        <f>IF(C33&gt;X,IF(D33&gt;X,IF(E33&gt;X,$D$13+$D$14,$C$15),0),0)</f>
        <v>22.16861302011813</v>
      </c>
      <c r="K33" s="56">
        <f t="shared" si="0"/>
        <v>14.84319837410905</v>
      </c>
    </row>
    <row r="35" spans="7:11" ht="16.5">
      <c r="G35" s="49" t="s">
        <v>67</v>
      </c>
      <c r="H35" s="49" t="s">
        <v>62</v>
      </c>
      <c r="I35" s="49" t="s">
        <v>63</v>
      </c>
      <c r="J35" s="49" t="s">
        <v>64</v>
      </c>
      <c r="K35" s="49" t="s">
        <v>65</v>
      </c>
    </row>
    <row r="36" spans="2:11" ht="16.5">
      <c r="B36" s="3"/>
      <c r="C36" s="3"/>
      <c r="D36" s="3"/>
      <c r="E36" s="3"/>
      <c r="H36" s="56">
        <f>$B$16</f>
        <v>0.4166666666666667</v>
      </c>
      <c r="I36" s="56">
        <f>IF(C24&gt;X,$C$16,0)</f>
        <v>0.27148211914616993</v>
      </c>
      <c r="J36" s="56">
        <f>IF(C24&gt;X,IF(D24&gt;X,$D$16,0),0)</f>
        <v>0.1542158808092799</v>
      </c>
      <c r="K36" s="56">
        <f>(100-H24-I24-J24)*(mort_r/12)</f>
        <v>0.06184665989212104</v>
      </c>
    </row>
    <row r="37" spans="2:11" ht="16.5">
      <c r="B37" s="3"/>
      <c r="C37" s="3"/>
      <c r="D37" s="3"/>
      <c r="E37" s="3"/>
      <c r="H37" s="56">
        <f aca="true" t="shared" si="1" ref="H37:H45">$B$16</f>
        <v>0.4166666666666667</v>
      </c>
      <c r="I37" s="56">
        <f>IF(C25&gt;X,$C$16,0)</f>
        <v>0.27148211914616993</v>
      </c>
      <c r="J37" s="56">
        <f>IF(C25&gt;X,IF(D25&gt;X,$D$16,0),0)</f>
        <v>0.1542158808092799</v>
      </c>
      <c r="K37" s="56">
        <f>(100-H25-I25-J25)*(mort_r/12)</f>
        <v>0.06184665989212104</v>
      </c>
    </row>
    <row r="38" spans="2:11" ht="16.5">
      <c r="B38" s="3"/>
      <c r="C38" s="3"/>
      <c r="D38" s="3"/>
      <c r="E38" s="3"/>
      <c r="H38" s="56">
        <f t="shared" si="1"/>
        <v>0.4166666666666667</v>
      </c>
      <c r="I38" s="56">
        <f>IF(C26&gt;X,$C$16,0)</f>
        <v>0.27148211914616993</v>
      </c>
      <c r="J38" s="56">
        <f>IF(C26&gt;X,IF(D26&gt;X,$D$16,0),0)</f>
        <v>0.1542158808092799</v>
      </c>
      <c r="K38" s="56">
        <f>(100-H26-I26-J26)*(mort_r/12)</f>
        <v>2.960594732333751E-17</v>
      </c>
    </row>
    <row r="39" spans="2:11" ht="16.5">
      <c r="B39" s="3"/>
      <c r="C39" s="3"/>
      <c r="D39" s="3"/>
      <c r="E39" s="3"/>
      <c r="H39" s="56">
        <f t="shared" si="1"/>
        <v>0.4166666666666667</v>
      </c>
      <c r="I39" s="56">
        <f>IF(C27&gt;X,$C$16,0)</f>
        <v>0.27148211914616993</v>
      </c>
      <c r="J39" s="56">
        <f>IF(C27&gt;X,IF(D27&gt;X,$D$16,0),0)</f>
        <v>0.1542158808092799</v>
      </c>
      <c r="K39" s="56">
        <f>(100-H27-I27-J27)*(mort_r/12)</f>
        <v>0.06184665989212104</v>
      </c>
    </row>
    <row r="40" spans="2:11" ht="16.5">
      <c r="B40" s="3"/>
      <c r="C40" s="3"/>
      <c r="D40" s="3"/>
      <c r="E40" s="3"/>
      <c r="H40" s="56">
        <f t="shared" si="1"/>
        <v>0.4166666666666667</v>
      </c>
      <c r="I40" s="56">
        <f>IF(C28&gt;X,$C$16,0)</f>
        <v>0.27148211914616993</v>
      </c>
      <c r="J40" s="56">
        <f>IF(C28&gt;X,IF(D28&gt;X,$D$16,0),0)</f>
        <v>0.1542158808092799</v>
      </c>
      <c r="K40" s="56">
        <f>(100-H28-I28-J28)*(mort_r/12)</f>
        <v>0.06184665989212104</v>
      </c>
    </row>
    <row r="41" spans="2:11" ht="16.5">
      <c r="B41" s="3"/>
      <c r="C41" s="3"/>
      <c r="D41" s="3"/>
      <c r="E41" s="3"/>
      <c r="H41" s="56">
        <f t="shared" si="1"/>
        <v>0.4166666666666667</v>
      </c>
      <c r="I41" s="56">
        <f>IF(C29&gt;X,$C$16,0)</f>
        <v>0.27148211914616993</v>
      </c>
      <c r="J41" s="56">
        <f>IF(C29&gt;X,IF(D29&gt;X,$D$16,0),0)</f>
        <v>0.1542158808092799</v>
      </c>
      <c r="K41" s="56">
        <f>(100-H29-I29-J29)*(mort_r/12)</f>
        <v>0.06184665989212104</v>
      </c>
    </row>
    <row r="42" spans="2:11" ht="16.5">
      <c r="B42" s="3"/>
      <c r="C42" s="3"/>
      <c r="D42" s="3"/>
      <c r="E42" s="3"/>
      <c r="H42" s="56">
        <f t="shared" si="1"/>
        <v>0.4166666666666667</v>
      </c>
      <c r="I42" s="56">
        <f>IF(C30&gt;X,$C$16,0)</f>
        <v>0.27148211914616993</v>
      </c>
      <c r="J42" s="56">
        <f>IF(C30&gt;X,IF(D30&gt;X,$D$16,0),0)</f>
        <v>0</v>
      </c>
      <c r="K42" s="56">
        <f>(100-H30-I30-J30)*(mort_r/12)</f>
        <v>0</v>
      </c>
    </row>
    <row r="43" spans="2:11" ht="16.5">
      <c r="B43" s="3"/>
      <c r="C43" s="3"/>
      <c r="D43" s="3"/>
      <c r="E43" s="3"/>
      <c r="H43" s="56">
        <f t="shared" si="1"/>
        <v>0.4166666666666667</v>
      </c>
      <c r="I43" s="56">
        <f>IF(C31&gt;X,$C$16,0)</f>
        <v>0.27148211914616993</v>
      </c>
      <c r="J43" s="56">
        <f>IF(C31&gt;X,IF(D31&gt;X,$D$16,0),0)</f>
        <v>0.1542158808092799</v>
      </c>
      <c r="K43" s="56">
        <f>(100-H31-I31-J31)*(mort_r/12)</f>
        <v>0.06184665989212104</v>
      </c>
    </row>
    <row r="44" spans="2:11" ht="16.5">
      <c r="B44" s="3"/>
      <c r="C44" s="3"/>
      <c r="D44" s="3"/>
      <c r="E44" s="3"/>
      <c r="H44" s="56">
        <f t="shared" si="1"/>
        <v>0.4166666666666667</v>
      </c>
      <c r="I44" s="56">
        <f>IF(C32&gt;X,$C$16,0)</f>
        <v>0</v>
      </c>
      <c r="J44" s="56">
        <f>IF(C32&gt;X,IF(D32&gt;X,$D$16,0),0)</f>
        <v>0</v>
      </c>
      <c r="K44" s="56">
        <f>(100-H32-I32-J32)*(mort_r/12)</f>
        <v>0</v>
      </c>
    </row>
    <row r="45" spans="2:11" ht="16.5">
      <c r="B45" s="3"/>
      <c r="C45" s="3"/>
      <c r="D45" s="3"/>
      <c r="E45" s="3"/>
      <c r="H45" s="56">
        <f t="shared" si="1"/>
        <v>0.4166666666666667</v>
      </c>
      <c r="I45" s="56">
        <f>IF(C33&gt;X,$C$16,0)</f>
        <v>0.27148211914616993</v>
      </c>
      <c r="J45" s="56">
        <f>IF(C33&gt;X,IF(D33&gt;X,$D$16,0),0)</f>
        <v>0.1542158808092799</v>
      </c>
      <c r="K45" s="56">
        <f>(100-H33-I33-J33)*(mort_r/12)</f>
        <v>0.06184665989212104</v>
      </c>
    </row>
    <row r="46" spans="8:11" ht="16.5">
      <c r="H46" s="56"/>
      <c r="I46" s="56"/>
      <c r="J46" s="56"/>
      <c r="K46" s="56"/>
    </row>
    <row r="47" spans="7:18" ht="16.5">
      <c r="G47" s="49" t="s">
        <v>70</v>
      </c>
      <c r="H47" s="49" t="s">
        <v>62</v>
      </c>
      <c r="I47" s="49" t="s">
        <v>63</v>
      </c>
      <c r="J47" s="49" t="s">
        <v>64</v>
      </c>
      <c r="K47" s="49" t="s">
        <v>65</v>
      </c>
      <c r="M47" s="49" t="s">
        <v>68</v>
      </c>
      <c r="N47" s="49" t="s">
        <v>62</v>
      </c>
      <c r="O47" s="49" t="s">
        <v>63</v>
      </c>
      <c r="P47" s="49" t="s">
        <v>64</v>
      </c>
      <c r="Q47" s="49" t="s">
        <v>65</v>
      </c>
      <c r="R47" s="49" t="s">
        <v>71</v>
      </c>
    </row>
    <row r="48" spans="8:18" ht="16.5">
      <c r="H48" s="56">
        <f>H24+H36</f>
        <v>35.26095807158588</v>
      </c>
      <c r="I48" s="56">
        <f>I24+I36</f>
        <v>28.415379319999772</v>
      </c>
      <c r="J48" s="56">
        <f>J24+J36</f>
        <v>22.32282890092741</v>
      </c>
      <c r="K48" s="56">
        <f>K24+K36</f>
        <v>14.905045034001171</v>
      </c>
      <c r="N48">
        <f>H48/(1+(B24+K)/12)</f>
        <v>35.114647042243206</v>
      </c>
      <c r="O48">
        <f>I48/((1+(B24+K)/12)*(1+(C24+K)/12))</f>
        <v>28.190958857620135</v>
      </c>
      <c r="P48">
        <f>J48/((1+(B24+K)/12)*(1+(C24+K)/12)*(1+(D24+K)/12))</f>
        <v>22.0468573553256</v>
      </c>
      <c r="Q48">
        <f>K48/((1+(B24+K)/12)*(1+(C24+K)/12)*(1+(D24+K)/12)*(1+(E24+K)/12))</f>
        <v>14.66607580397824</v>
      </c>
      <c r="R48" s="58">
        <f>SUM(N48:Q48)</f>
        <v>100.01853905916718</v>
      </c>
    </row>
    <row r="49" spans="8:18" ht="16.5">
      <c r="H49" s="56">
        <f>H25+H37</f>
        <v>35.26095807158588</v>
      </c>
      <c r="I49" s="56">
        <f>I25+I37</f>
        <v>28.415379319999772</v>
      </c>
      <c r="J49" s="56">
        <f>J25+J37</f>
        <v>22.32282890092741</v>
      </c>
      <c r="K49" s="56">
        <f>K25+K37</f>
        <v>14.905045034001171</v>
      </c>
      <c r="N49">
        <f>H49/(1+(B25+K)/12)</f>
        <v>35.114647042243206</v>
      </c>
      <c r="O49">
        <f>I49/((1+(B25+K)/12)*(1+(C25+K)/12))</f>
        <v>28.1792611644772</v>
      </c>
      <c r="P49">
        <f>J49/((1+(B25+K)/12)*(1+(C25+K)/12)*(1+(D25+K)/12))</f>
        <v>22.04501953691296</v>
      </c>
      <c r="Q49">
        <f>K49/((1+(B25+K)/12)*(1+(C25+K)/12)*(1+(D25+K)/12)*(1+(E25+K)/12))</f>
        <v>14.666198763761438</v>
      </c>
      <c r="R49" s="58">
        <f aca="true" t="shared" si="2" ref="R49:R57">SUM(N49:Q49)</f>
        <v>100.0051265073948</v>
      </c>
    </row>
    <row r="50" spans="8:18" ht="16.5">
      <c r="H50" s="56">
        <f>H26+H38</f>
        <v>35.26095807158588</v>
      </c>
      <c r="I50" s="56">
        <f>I26+I38</f>
        <v>28.415379319999772</v>
      </c>
      <c r="J50" s="56">
        <f>J26+J38</f>
        <v>37.166027275036456</v>
      </c>
      <c r="K50" s="56">
        <f>K26+K38</f>
        <v>2.960594732333751E-17</v>
      </c>
      <c r="N50">
        <f>H50/(1+(B26+K)/12)</f>
        <v>35.114647042243206</v>
      </c>
      <c r="O50">
        <f>I50/((1+(B26+K)/12)*(1+(C26+K)/12))</f>
        <v>28.19300320096707</v>
      </c>
      <c r="P50">
        <f>J50/((1+(B26+K)/12)*(1+(C26+K)/12)*(1+(D26+K)/12))</f>
        <v>36.73058449772983</v>
      </c>
      <c r="Q50">
        <f>K50/((1+(B26+K)/12)*(1+(C26+K)/12)*(1+(D26+K)/12)*(1+(E26+K)/12))</f>
        <v>2.918961555205132E-17</v>
      </c>
      <c r="R50" s="58">
        <f t="shared" si="2"/>
        <v>100.03823474094011</v>
      </c>
    </row>
    <row r="51" spans="8:18" ht="16.5">
      <c r="H51" s="56">
        <f>H27+H39</f>
        <v>35.26095807158588</v>
      </c>
      <c r="I51" s="56">
        <f>I27+I39</f>
        <v>28.415379319999772</v>
      </c>
      <c r="J51" s="56">
        <f>J27+J39</f>
        <v>22.32282890092741</v>
      </c>
      <c r="K51" s="56">
        <f>K27+K39</f>
        <v>14.905045034001171</v>
      </c>
      <c r="N51">
        <f>H51/(1+(B27+K)/12)</f>
        <v>35.114647042243206</v>
      </c>
      <c r="O51">
        <f>I51/((1+(B27+K)/12)*(1+(C27+K)/12))</f>
        <v>28.180758781958893</v>
      </c>
      <c r="P51">
        <f>J51/((1+(B27+K)/12)*(1+(C27+K)/12)*(1+(D27+K)/12))</f>
        <v>22.031524265330635</v>
      </c>
      <c r="Q51">
        <f>K51/((1+(B27+K)/12)*(1+(C27+K)/12)*(1+(D27+K)/12)*(1+(E27+K)/12))</f>
        <v>14.632545916854102</v>
      </c>
      <c r="R51" s="58">
        <f t="shared" si="2"/>
        <v>99.95947600638684</v>
      </c>
    </row>
    <row r="52" spans="8:18" ht="16.5">
      <c r="H52" s="56">
        <f>H28+H40</f>
        <v>35.26095807158588</v>
      </c>
      <c r="I52" s="56">
        <f>I28+I40</f>
        <v>28.415379319999772</v>
      </c>
      <c r="J52" s="56">
        <f>J28+J40</f>
        <v>22.32282890092741</v>
      </c>
      <c r="K52" s="56">
        <f>K28+K40</f>
        <v>14.905045034001171</v>
      </c>
      <c r="N52">
        <f>H52/(1+(B28+K)/12)</f>
        <v>35.114647042243206</v>
      </c>
      <c r="O52">
        <f>I52/((1+(B28+K)/12)*(1+(C28+K)/12))</f>
        <v>28.186607760348554</v>
      </c>
      <c r="P52">
        <f>J52/((1+(B28+K)/12)*(1+(C28+K)/12)*(1+(D28+K)/12))</f>
        <v>22.06304809292132</v>
      </c>
      <c r="Q52">
        <f>K52/((1+(B28+K)/12)*(1+(C28+K)/12)*(1+(D28+K)/12)*(1+(E28+K)/12))</f>
        <v>14.681203799283523</v>
      </c>
      <c r="R52" s="58">
        <f t="shared" si="2"/>
        <v>100.0455066947966</v>
      </c>
    </row>
    <row r="53" spans="8:18" ht="16.5">
      <c r="H53" s="56">
        <f>H29+H41</f>
        <v>35.26095807158588</v>
      </c>
      <c r="I53" s="56">
        <f>I29+I41</f>
        <v>28.415379319999772</v>
      </c>
      <c r="J53" s="56">
        <f>J29+J41</f>
        <v>22.32282890092741</v>
      </c>
      <c r="K53" s="56">
        <f>K29+K41</f>
        <v>14.905045034001171</v>
      </c>
      <c r="N53">
        <f>H53/(1+(B29+K)/12)</f>
        <v>35.114647042243206</v>
      </c>
      <c r="O53">
        <f>I53/((1+(B29+K)/12)*(1+(C29+K)/12))</f>
        <v>28.138368421932608</v>
      </c>
      <c r="P53">
        <f>J53/((1+(B29+K)/12)*(1+(C29+K)/12)*(1+(D29+K)/12))</f>
        <v>21.984686363279504</v>
      </c>
      <c r="Q53">
        <f>K53/((1+(B29+K)/12)*(1+(C29+K)/12)*(1+(D29+K)/12)*(1+(E29+K)/12))</f>
        <v>14.59589026688032</v>
      </c>
      <c r="R53" s="58">
        <f t="shared" si="2"/>
        <v>99.83359209433564</v>
      </c>
    </row>
    <row r="54" spans="8:18" ht="16.5">
      <c r="H54" s="56">
        <f>H30+H42</f>
        <v>35.26095807158588</v>
      </c>
      <c r="I54" s="56">
        <f>I30+I42</f>
        <v>65.42719071422695</v>
      </c>
      <c r="J54" s="56">
        <f>J30+J42</f>
        <v>0</v>
      </c>
      <c r="K54" s="56">
        <f>K30+K42</f>
        <v>0</v>
      </c>
      <c r="N54">
        <f>H54/(1+(B30+K)/12)</f>
        <v>35.114647042243206</v>
      </c>
      <c r="O54">
        <f>I54/((1+(B30+K)/12)*(1+(C30+K)/12))</f>
        <v>64.96542576416488</v>
      </c>
      <c r="P54">
        <f>J54/((1+(B30+K)/12)*(1+(C30+K)/12)*(1+(D30+K)/12))</f>
        <v>0</v>
      </c>
      <c r="Q54">
        <f>K54/((1+(B30+K)/12)*(1+(C30+K)/12)*(1+(D30+K)/12)*(1+(E30+K)/12))</f>
        <v>0</v>
      </c>
      <c r="R54" s="58">
        <f t="shared" si="2"/>
        <v>100.08007280640808</v>
      </c>
    </row>
    <row r="55" spans="8:18" ht="16.5">
      <c r="H55" s="56">
        <f>H31+H43</f>
        <v>35.26095807158588</v>
      </c>
      <c r="I55" s="56">
        <f>I31+I43</f>
        <v>28.415379319999772</v>
      </c>
      <c r="J55" s="56">
        <f>J31+J43</f>
        <v>22.32282890092741</v>
      </c>
      <c r="K55" s="56">
        <f>K31+K43</f>
        <v>14.905045034001171</v>
      </c>
      <c r="N55">
        <f>H55/(1+(B31+K)/12)</f>
        <v>35.114647042243206</v>
      </c>
      <c r="O55">
        <f>I55/((1+(B31+K)/12)*(1+(C31+K)/12))</f>
        <v>28.18116408360836</v>
      </c>
      <c r="P55">
        <f>J55/((1+(B31+K)/12)*(1+(C31+K)/12)*(1+(D31+K)/12))</f>
        <v>22.04973997803238</v>
      </c>
      <c r="Q55">
        <f>K55/((1+(B31+K)/12)*(1+(C31+K)/12)*(1+(D31+K)/12)*(1+(E31+K)/12))</f>
        <v>14.666516911729216</v>
      </c>
      <c r="R55" s="58">
        <f t="shared" si="2"/>
        <v>100.01206801561317</v>
      </c>
    </row>
    <row r="56" spans="8:18" ht="16.5">
      <c r="H56" s="56">
        <f>H32+H44</f>
        <v>100.41666666666667</v>
      </c>
      <c r="I56" s="56">
        <f>I32+I44</f>
        <v>0</v>
      </c>
      <c r="J56" s="56">
        <f>J32+J44</f>
        <v>0</v>
      </c>
      <c r="K56" s="56">
        <f>K32+K44</f>
        <v>0</v>
      </c>
      <c r="N56">
        <f>H56/(1+(B32+K)/12)</f>
        <v>100</v>
      </c>
      <c r="O56">
        <f>I56/((1+(B32+K)/12)*(1+(C32+K)/12))</f>
        <v>0</v>
      </c>
      <c r="P56">
        <f>J56/((1+(B32+K)/12)*(1+(C32+K)/12)*(1+(D32+K)/12))</f>
        <v>0</v>
      </c>
      <c r="Q56">
        <f>K56/((1+(B32+K)/12)*(1+(C32+K)/12)*(1+(D32+K)/12)*(1+(E32+K)/12))</f>
        <v>0</v>
      </c>
      <c r="R56" s="58">
        <f t="shared" si="2"/>
        <v>100</v>
      </c>
    </row>
    <row r="57" spans="8:18" ht="16.5">
      <c r="H57" s="56">
        <f aca="true" t="shared" si="3" ref="H57:K58">H33+H45</f>
        <v>35.26095807158588</v>
      </c>
      <c r="I57" s="56">
        <f t="shared" si="3"/>
        <v>28.415379319999772</v>
      </c>
      <c r="J57" s="56">
        <f t="shared" si="3"/>
        <v>22.32282890092741</v>
      </c>
      <c r="K57" s="56">
        <f t="shared" si="3"/>
        <v>14.905045034001171</v>
      </c>
      <c r="N57">
        <f>H57/(1+(B33+K)/12)</f>
        <v>35.114647042243206</v>
      </c>
      <c r="O57">
        <f>I57/((1+(B33+K)/12)*(1+(C33+K)/12))</f>
        <v>28.129141347196565</v>
      </c>
      <c r="P57">
        <f>J57/((1+(B33+K)/12)*(1+(C33+K)/12)*(1+(D33+K)/12))</f>
        <v>21.97329857751032</v>
      </c>
      <c r="Q57">
        <f>K57/((1+(B33+K)/12)*(1+(C33+K)/12)*(1+(D33+K)/12)*(1+(E33+K)/12))</f>
        <v>14.587080048933275</v>
      </c>
      <c r="R57" s="58">
        <f t="shared" si="2"/>
        <v>99.80416701588337</v>
      </c>
    </row>
    <row r="58" spans="8:11" ht="16.5">
      <c r="H58" s="56"/>
      <c r="I58" s="56"/>
      <c r="J58" s="56"/>
      <c r="K58" s="56"/>
    </row>
    <row r="59" ht="16.5">
      <c r="R59" s="49" t="s">
        <v>72</v>
      </c>
    </row>
    <row r="60" ht="16.5">
      <c r="R60" s="58">
        <f>AVERAGE(R48:R57)</f>
        <v>99.97967829409258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9.00390625" defaultRowHeight="16.5"/>
  <cols>
    <col min="1" max="1" width="9.50390625" style="0" bestFit="1" customWidth="1"/>
    <col min="2" max="5" width="10.50390625" style="0" bestFit="1" customWidth="1"/>
  </cols>
  <sheetData>
    <row r="1" spans="1:5" ht="16.5">
      <c r="A1" t="s">
        <v>50</v>
      </c>
      <c r="B1" s="49" t="s">
        <v>36</v>
      </c>
      <c r="C1" s="49" t="s">
        <v>37</v>
      </c>
      <c r="D1" s="49" t="s">
        <v>38</v>
      </c>
      <c r="E1" s="49" t="s">
        <v>39</v>
      </c>
    </row>
    <row r="2" spans="1:5" ht="16.5">
      <c r="A2" t="s">
        <v>40</v>
      </c>
      <c r="B2" s="3">
        <f>r_0</f>
        <v>0.05</v>
      </c>
      <c r="C2" s="3">
        <f ca="1">B2+a*(b-B2)*(1/12)+s*SQRT(1/12)*NORMSINV(RAND())</f>
        <v>0.04929901799959889</v>
      </c>
      <c r="D2" s="3">
        <f ca="1">C2+a*(b-C2)*(1/12)+s*SQRT(1/12)*NORMSINV(RAND())</f>
        <v>0.061662297936906856</v>
      </c>
      <c r="E2" s="3">
        <f ca="1">D2+a*(b-D2)*(1/12)+s*SQRT(1/12)*NORMSINV(RAND())</f>
        <v>0.07468989749164524</v>
      </c>
    </row>
    <row r="3" spans="1:5" ht="16.5">
      <c r="A3" t="s">
        <v>41</v>
      </c>
      <c r="B3" s="3">
        <f>r_0</f>
        <v>0.05</v>
      </c>
      <c r="C3" s="3">
        <f ca="1">B3+a*(b-B3)*(1/12)+s*SQRT(1/12)*NORMSINV(RAND())</f>
        <v>0.03601976071691736</v>
      </c>
      <c r="D3" s="3">
        <f ca="1">C3+a*(b-C3)*(1/12)+s*SQRT(1/12)*NORMSINV(RAND())</f>
        <v>0.05897077282908226</v>
      </c>
      <c r="E3" s="3">
        <f ca="1">D3+a*(b-D3)*(1/12)+s*SQRT(1/12)*NORMSINV(RAND())</f>
        <v>0.06812293291531298</v>
      </c>
    </row>
    <row r="4" spans="1:5" ht="16.5">
      <c r="A4" t="s">
        <v>42</v>
      </c>
      <c r="B4" s="3">
        <f>r_0</f>
        <v>0.05</v>
      </c>
      <c r="C4" s="3">
        <f ca="1">B4+a*(b-B4)*(1/12)+s*SQRT(1/12)*NORMSINV(RAND())</f>
        <v>0.04310451931932184</v>
      </c>
      <c r="D4" s="3">
        <f ca="1">C4+a*(b-C4)*(1/12)+s*SQRT(1/12)*NORMSINV(RAND())</f>
        <v>0.045553462712292526</v>
      </c>
      <c r="E4" s="3">
        <f ca="1">D4+a*(b-D4)*(1/12)+s*SQRT(1/12)*NORMSINV(RAND())</f>
        <v>0.04945776626684792</v>
      </c>
    </row>
    <row r="5" spans="1:5" ht="16.5">
      <c r="A5" t="s">
        <v>43</v>
      </c>
      <c r="B5" s="3">
        <f>r_0</f>
        <v>0.05</v>
      </c>
      <c r="C5" s="3">
        <f ca="1">B5+a*(b-B5)*(1/12)+s*SQRT(1/12)*NORMSINV(RAND())</f>
        <v>0.03931370399224355</v>
      </c>
      <c r="D5" s="3">
        <f ca="1">C5+a*(b-C5)*(1/12)+s*SQRT(1/12)*NORMSINV(RAND())</f>
        <v>0.04973088636971245</v>
      </c>
      <c r="E5" s="3">
        <f ca="1">D5+a*(b-D5)*(1/12)+s*SQRT(1/12)*NORMSINV(RAND())</f>
        <v>0.061698017851635645</v>
      </c>
    </row>
    <row r="6" spans="1:5" ht="16.5">
      <c r="A6" t="s">
        <v>44</v>
      </c>
      <c r="B6" s="3">
        <f>r_0</f>
        <v>0.05</v>
      </c>
      <c r="C6" s="3">
        <f ca="1">B6+a*(b-B6)*(1/12)+s*SQRT(1/12)*NORMSINV(RAND())</f>
        <v>0.049577567072853296</v>
      </c>
      <c r="D6" s="3">
        <f ca="1">C6+a*(b-C6)*(1/12)+s*SQRT(1/12)*NORMSINV(RAND())</f>
        <v>0.053444746485040585</v>
      </c>
      <c r="E6" s="3">
        <f ca="1">D6+a*(b-D6)*(1/12)+s*SQRT(1/12)*NORMSINV(RAND())</f>
        <v>0.05091814869142676</v>
      </c>
    </row>
    <row r="7" spans="1:5" ht="16.5">
      <c r="A7" t="s">
        <v>45</v>
      </c>
      <c r="B7" s="3">
        <f>r_0</f>
        <v>0.05</v>
      </c>
      <c r="C7" s="3">
        <f ca="1">B7+a*(b-B7)*(1/12)+s*SQRT(1/12)*NORMSINV(RAND())</f>
        <v>0.055041499093856125</v>
      </c>
      <c r="D7" s="3">
        <f ca="1">C7+a*(b-C7)*(1/12)+s*SQRT(1/12)*NORMSINV(RAND())</f>
        <v>0.03709007489663656</v>
      </c>
      <c r="E7" s="3">
        <f ca="1">D7+a*(b-D7)*(1/12)+s*SQRT(1/12)*NORMSINV(RAND())</f>
        <v>0.05162802972411893</v>
      </c>
    </row>
    <row r="8" spans="1:5" ht="16.5">
      <c r="A8" t="s">
        <v>46</v>
      </c>
      <c r="B8" s="3">
        <f>r_0</f>
        <v>0.05</v>
      </c>
      <c r="C8" s="3">
        <f ca="1">B8+a*(b-B8)*(1/12)+s*SQRT(1/12)*NORMSINV(RAND())</f>
        <v>0.05434281214838102</v>
      </c>
      <c r="D8" s="3">
        <f ca="1">C8+a*(b-C8)*(1/12)+s*SQRT(1/12)*NORMSINV(RAND())</f>
        <v>0.04442583359722381</v>
      </c>
      <c r="E8" s="3">
        <f ca="1">D8+a*(b-D8)*(1/12)+s*SQRT(1/12)*NORMSINV(RAND())</f>
        <v>0.06109840199084558</v>
      </c>
    </row>
    <row r="9" spans="1:5" ht="16.5">
      <c r="A9" t="s">
        <v>47</v>
      </c>
      <c r="B9" s="3">
        <f>r_0</f>
        <v>0.05</v>
      </c>
      <c r="C9" s="3">
        <f ca="1">B9+a*(b-B9)*(1/12)+s*SQRT(1/12)*NORMSINV(RAND())</f>
        <v>0.055769252148434256</v>
      </c>
      <c r="D9" s="3">
        <f ca="1">C9+a*(b-C9)*(1/12)+s*SQRT(1/12)*NORMSINV(RAND())</f>
        <v>0.06938828048732502</v>
      </c>
      <c r="E9" s="3">
        <f ca="1">D9+a*(b-D9)*(1/12)+s*SQRT(1/12)*NORMSINV(RAND())</f>
        <v>0.07640321769120859</v>
      </c>
    </row>
    <row r="10" spans="1:5" ht="16.5">
      <c r="A10" t="s">
        <v>48</v>
      </c>
      <c r="B10" s="3">
        <f>r_0</f>
        <v>0.05</v>
      </c>
      <c r="C10" s="3">
        <f ca="1">B10+a*(b-B10)*(1/12)+s*SQRT(1/12)*NORMSINV(RAND())</f>
        <v>0.05167040282341441</v>
      </c>
      <c r="D10" s="3">
        <f ca="1">C10+a*(b-C10)*(1/12)+s*SQRT(1/12)*NORMSINV(RAND())</f>
        <v>0.0578694764677414</v>
      </c>
      <c r="E10" s="3">
        <f ca="1">D10+a*(b-D10)*(1/12)+s*SQRT(1/12)*NORMSINV(RAND())</f>
        <v>0.07348655534528457</v>
      </c>
    </row>
    <row r="11" spans="1:5" ht="16.5">
      <c r="A11" t="s">
        <v>49</v>
      </c>
      <c r="B11" s="3">
        <f>r_0</f>
        <v>0.05</v>
      </c>
      <c r="C11" s="3">
        <f ca="1">B11+a*(b-B11)*(1/12)+s*SQRT(1/12)*NORMSINV(RAND())</f>
        <v>0.03900135694673689</v>
      </c>
      <c r="D11" s="3">
        <f ca="1">C11+a*(b-C11)*(1/12)+s*SQRT(1/12)*NORMSINV(RAND())</f>
        <v>0.035644142092676585</v>
      </c>
      <c r="E11" s="3">
        <f ca="1">D11+a*(b-D11)*(1/12)+s*SQRT(1/12)*NORMSINV(RAND())</f>
        <v>0.03977004233689453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JyWang</dc:creator>
  <cp:keywords/>
  <dc:description/>
  <cp:lastModifiedBy>user</cp:lastModifiedBy>
  <dcterms:created xsi:type="dcterms:W3CDTF">2004-10-04T09:44:57Z</dcterms:created>
  <dcterms:modified xsi:type="dcterms:W3CDTF">2004-12-05T14:18:59Z</dcterms:modified>
  <cp:category/>
  <cp:version/>
  <cp:contentType/>
  <cp:contentStatus/>
</cp:coreProperties>
</file>