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drawings/drawing2.xml" ContentType="application/vnd.openxmlformats-officedocument.drawing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3.xml" ContentType="application/vnd.openxmlformats-officedocument.drawing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510" windowHeight="6135" tabRatio="812" activeTab="0"/>
  </bookViews>
  <sheets>
    <sheet name="日期函數" sheetId="1" r:id="rId1"/>
    <sheet name="公式" sheetId="2" r:id="rId2"/>
    <sheet name="日期" sheetId="3" r:id="rId3"/>
    <sheet name="日期2" sheetId="4" r:id="rId4"/>
    <sheet name="日期格式" sheetId="5" r:id="rId5"/>
    <sheet name="數列" sheetId="6" r:id="rId6"/>
    <sheet name="休假" sheetId="7" r:id="rId7"/>
    <sheet name="date1" sheetId="8" r:id="rId8"/>
    <sheet name="NOW" sheetId="9" r:id="rId9"/>
    <sheet name="NOW-練習" sheetId="10" r:id="rId10"/>
    <sheet name="年月日" sheetId="11" r:id="rId11"/>
    <sheet name="日期運算" sheetId="12" r:id="rId12"/>
    <sheet name="年齡" sheetId="13" r:id="rId13"/>
    <sheet name="年齡-練習" sheetId="14" r:id="rId14"/>
    <sheet name="找某年出生" sheetId="15" r:id="rId15"/>
    <sheet name="找某年出生-練習" sheetId="16" r:id="rId16"/>
    <sheet name="找某月壽星" sheetId="17" r:id="rId17"/>
    <sheet name="找某月壽星-練習" sheetId="18" r:id="rId18"/>
    <sheet name="DATE" sheetId="19" r:id="rId19"/>
    <sheet name="已滿年齡" sheetId="20" r:id="rId20"/>
    <sheet name="是否已滿幾歲" sheetId="21" r:id="rId21"/>
    <sheet name="員工年資" sheetId="22" r:id="rId22"/>
    <sheet name="年資" sheetId="23" r:id="rId23"/>
    <sheet name="年資-練習" sheetId="24" r:id="rId24"/>
    <sheet name="時分秒" sheetId="25" r:id="rId25"/>
    <sheet name="時分秒-練習" sheetId="26" r:id="rId26"/>
    <sheet name="停車時間1" sheetId="27" r:id="rId27"/>
    <sheet name="停車時間1-練習" sheetId="28" r:id="rId28"/>
    <sheet name="停車時間2" sheetId="29" r:id="rId29"/>
    <sheet name="停車時間2 -練習" sheetId="30" r:id="rId30"/>
    <sheet name="機場停車" sheetId="31" r:id="rId31"/>
    <sheet name="TIME" sheetId="32" r:id="rId32"/>
    <sheet name="TIME-練習" sheetId="33" r:id="rId33"/>
    <sheet name="DATEVALLUE" sheetId="34" r:id="rId34"/>
    <sheet name="DATEVALLUE-練習" sheetId="35" r:id="rId35"/>
    <sheet name="DATEVALLUE1" sheetId="36" r:id="rId36"/>
    <sheet name="DATEVALLUE1-練習" sheetId="37" r:id="rId37"/>
    <sheet name="TIMEVALUE" sheetId="38" r:id="rId38"/>
    <sheet name="TIMEVALUE-練習" sheetId="39" r:id="rId39"/>
    <sheet name="WEEKDAY" sheetId="40" r:id="rId40"/>
    <sheet name="WEEKDAY-練習" sheetId="41" r:id="rId41"/>
    <sheet name="DATEDIF" sheetId="42" r:id="rId42"/>
    <sheet name="DATEDIF-練習" sheetId="43" r:id="rId43"/>
    <sheet name="實際年資" sheetId="44" r:id="rId44"/>
    <sheet name="實際年資-練習" sheetId="45" r:id="rId45"/>
    <sheet name="實際年齡" sheetId="46" r:id="rId46"/>
    <sheet name="EDATE" sheetId="47" r:id="rId47"/>
    <sheet name="定存到期日" sheetId="48" r:id="rId48"/>
    <sheet name="EOMONTH" sheetId="49" r:id="rId49"/>
    <sheet name="EOMONTH-練習" sheetId="50" r:id="rId50"/>
    <sheet name="佔一年的比例" sheetId="51" r:id="rId51"/>
    <sheet name="佔一年的比例-練習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AMOUNT" localSheetId="1">#REF!</definedName>
    <definedName name="AMOUNT" localSheetId="2">#REF!</definedName>
    <definedName name="AMOUNT" localSheetId="0">#REF!</definedName>
    <definedName name="AMOUNT" localSheetId="6">#REF!</definedName>
    <definedName name="AMOUNT" localSheetId="5">#REF!</definedName>
    <definedName name="AMOUNT">#REF!</definedName>
    <definedName name="amount1" localSheetId="0">#REF!</definedName>
    <definedName name="amount1">#REF!</definedName>
    <definedName name="CRITERIA" localSheetId="18">'DATE'!#REF!</definedName>
    <definedName name="CRITERIA" localSheetId="19">'已滿年齡'!#REF!</definedName>
    <definedName name="CRITERIA" localSheetId="10">'年月日'!#REF!</definedName>
    <definedName name="CRITERIA" localSheetId="22">'年資'!$A$11:$A$12</definedName>
    <definedName name="CRITERIA" localSheetId="23">'年資-練習'!$A$11:$A$12</definedName>
    <definedName name="CRITERIA" localSheetId="12">'年齡'!#REF!</definedName>
    <definedName name="CRITERIA" localSheetId="13">'年齡-練習'!#REF!</definedName>
    <definedName name="CRITERIA" localSheetId="16">'找某月壽星'!$A$13:$A$14</definedName>
    <definedName name="CRITERIA" localSheetId="17">'找某月壽星-練習'!#REF!</definedName>
    <definedName name="CRITERIA" localSheetId="14">'找某年出生'!$A$20:$A$21</definedName>
    <definedName name="CRITERIA" localSheetId="15">'找某年出生-練習'!$A$20:$A$21</definedName>
    <definedName name="CRITERIA" localSheetId="20">'是否已滿幾歲'!#REF!</definedName>
    <definedName name="new" localSheetId="0">#REF!</definedName>
    <definedName name="new">#REF!</definedName>
    <definedName name="己休時數">'休假'!$E$1:$E$6</definedName>
    <definedName name="時數">'休假'!$D$1:$D$6</definedName>
    <definedName name="業績" localSheetId="2">#REF!</definedName>
    <definedName name="業績" localSheetId="0">#REF!</definedName>
    <definedName name="業績" localSheetId="6">#REF!</definedName>
    <definedName name="業績" localSheetId="5">#REF!</definedName>
    <definedName name="業績">#REF!</definedName>
    <definedName name="業績2" localSheetId="0">#REF!</definedName>
    <definedName name="業績2">#REF!</definedName>
  </definedNames>
  <calcPr fullCalcOnLoad="1"/>
</workbook>
</file>

<file path=xl/sharedStrings.xml><?xml version="1.0" encoding="utf-8"?>
<sst xmlns="http://schemas.openxmlformats.org/spreadsheetml/2006/main" count="850" uniqueCount="456">
  <si>
    <t>姓名</t>
  </si>
  <si>
    <t>性別</t>
  </si>
  <si>
    <t>生日</t>
  </si>
  <si>
    <t>張惠真</t>
  </si>
  <si>
    <t>女</t>
  </si>
  <si>
    <t>呂姿瑩</t>
  </si>
  <si>
    <t>吳志明</t>
  </si>
  <si>
    <t>男</t>
  </si>
  <si>
    <t>黃啟川</t>
  </si>
  <si>
    <t>謝龍盛</t>
  </si>
  <si>
    <t>孫國寧</t>
  </si>
  <si>
    <t>楊桂芬</t>
  </si>
  <si>
    <t>梁國棟</t>
  </si>
  <si>
    <t>林美惠</t>
  </si>
  <si>
    <t>李碧莊</t>
  </si>
  <si>
    <t>林淑芬</t>
  </si>
  <si>
    <t>王嘉育</t>
  </si>
  <si>
    <t>吳育仁</t>
  </si>
  <si>
    <t>呂姿瀅</t>
  </si>
  <si>
    <t>孫國華</t>
  </si>
  <si>
    <t>通話時間</t>
  </si>
  <si>
    <t>總秒數</t>
  </si>
  <si>
    <t>目前日期與時間</t>
  </si>
  <si>
    <t>目前時間</t>
  </si>
  <si>
    <t>已滿年齡</t>
  </si>
  <si>
    <t>到職日期</t>
  </si>
  <si>
    <t>實際年資</t>
  </si>
  <si>
    <t>刑思棻</t>
  </si>
  <si>
    <t>楊正豪</t>
  </si>
  <si>
    <t>費用</t>
  </si>
  <si>
    <t xml:space="preserve">  &lt;--  =DATEVALUE("25-Apr-2008")</t>
  </si>
  <si>
    <t xml:space="preserve">  &lt;--  =DATEVALUE("2008年4月25日")</t>
  </si>
  <si>
    <t xml:space="preserve">  &lt;--  =DATEVALUE("08-04-25")</t>
  </si>
  <si>
    <t>2007/6/25</t>
  </si>
  <si>
    <t>2007/8/10</t>
  </si>
  <si>
    <t xml:space="preserve"> ← =YEARFRAC($A$2,$B$2,A6)</t>
  </si>
  <si>
    <t xml:space="preserve"> ← =YEARFRAC($A$2,$B$2,A7)</t>
  </si>
  <si>
    <t xml:space="preserve"> ← =YEARFRAC($A$2,$B$2,A8)</t>
  </si>
  <si>
    <t xml:space="preserve"> ← =YEARFRAC($A$2,$B$2,A9)</t>
  </si>
  <si>
    <t>目前日期</t>
  </si>
  <si>
    <t>序列數字</t>
  </si>
  <si>
    <t>也可以按F9鍵，促使其重新計算以更新時刻</t>
  </si>
  <si>
    <t>呂姿瑩</t>
  </si>
  <si>
    <t>目前日期</t>
  </si>
  <si>
    <t>年資</t>
  </si>
  <si>
    <t>員工姓名</t>
  </si>
  <si>
    <t>到職日期</t>
  </si>
  <si>
    <t>年</t>
  </si>
  <si>
    <t>月</t>
  </si>
  <si>
    <t>日</t>
  </si>
  <si>
    <t>開始日期</t>
  </si>
  <si>
    <t>結束日期</t>
  </si>
  <si>
    <t>單位</t>
  </si>
  <si>
    <t>差距</t>
  </si>
  <si>
    <t>Y</t>
  </si>
  <si>
    <t xml:space="preserve">  整年，即已滿幾年</t>
  </si>
  <si>
    <t>M</t>
  </si>
  <si>
    <t xml:space="preserve">  整月，即已滿幾月</t>
  </si>
  <si>
    <t>D</t>
  </si>
  <si>
    <t xml:space="preserve">  天數</t>
  </si>
  <si>
    <t>MD</t>
  </si>
  <si>
    <t xml:space="preserve">  天數的差，忽略日期中的月和年</t>
  </si>
  <si>
    <t>YM</t>
  </si>
  <si>
    <t xml:space="preserve">  月數的差(5/5到7/9已滿幾個月)，忽略日期中的日和年</t>
  </si>
  <si>
    <t>YD</t>
  </si>
  <si>
    <t xml:space="preserve">  天數的差(5/5到7/9已滿幾天)，忽略日期中的年</t>
  </si>
  <si>
    <t xml:space="preserve">  ←  =WEEKDAY("2007/5/21",2)</t>
  </si>
  <si>
    <t xml:space="preserve">  ←  =WEEKDAY(A2,2)</t>
  </si>
  <si>
    <t>日期字串</t>
  </si>
  <si>
    <t>星期幾</t>
  </si>
  <si>
    <t xml:space="preserve">  ←  =TEXT(A9,"ddddddd")</t>
  </si>
  <si>
    <t xml:space="preserve">  ←  =TEXT(A10,"aaa")</t>
  </si>
  <si>
    <t>2007/10/10</t>
  </si>
  <si>
    <t xml:space="preserve">  ←  =TEXT(A11,"ddd")</t>
  </si>
  <si>
    <t xml:space="preserve">  ←  =TIMEVALUE("6:00")</t>
  </si>
  <si>
    <t xml:space="preserve">  ←  =TIMEVALUE("18:30:25")</t>
  </si>
  <si>
    <t xml:space="preserve">  &lt;--  =TIMEVALUE("6:00 pm")</t>
  </si>
  <si>
    <t xml:space="preserve">  &lt;--  =TIMEVALUE("18:00")</t>
  </si>
  <si>
    <t>到職日期(西)</t>
  </si>
  <si>
    <t>民90.1.12</t>
  </si>
  <si>
    <r>
      <t>民87.8.23</t>
    </r>
  </si>
  <si>
    <r>
      <t>民88.7.1</t>
    </r>
  </si>
  <si>
    <r>
      <t>民88.11.20</t>
    </r>
  </si>
  <si>
    <t>民86.2.11</t>
  </si>
  <si>
    <t>民87.10.10</t>
  </si>
  <si>
    <t xml:space="preserve">  ←  =DATEVALUE("1900/1/1")</t>
  </si>
  <si>
    <t xml:space="preserve">  ←  =DATEVALUE("2008/4/25")</t>
  </si>
  <si>
    <t>時</t>
  </si>
  <si>
    <t>分</t>
  </si>
  <si>
    <t>秒</t>
  </si>
  <si>
    <t>時間</t>
  </si>
  <si>
    <t xml:space="preserve">  &lt;-- =TIME(26,75,80)</t>
  </si>
  <si>
    <t>停車時間</t>
  </si>
  <si>
    <t>進入時間</t>
  </si>
  <si>
    <t>離開時間</t>
  </si>
  <si>
    <t>天</t>
  </si>
  <si>
    <t>時</t>
  </si>
  <si>
    <t>分</t>
  </si>
  <si>
    <t>總小時數</t>
  </si>
  <si>
    <t>停車時間</t>
  </si>
  <si>
    <t>小時數</t>
  </si>
  <si>
    <t>時</t>
  </si>
  <si>
    <t xml:space="preserve">  ←  =HOUR(NOW())</t>
  </si>
  <si>
    <t>分</t>
  </si>
  <si>
    <t xml:space="preserve">  ←  =MINUTE(NOW())</t>
  </si>
  <si>
    <t>秒</t>
  </si>
  <si>
    <t xml:space="preserve">  ←  =SECOND(NOW())</t>
  </si>
  <si>
    <t>今天日期</t>
  </si>
  <si>
    <t>員工姓名</t>
  </si>
  <si>
    <t>條件式</t>
  </si>
  <si>
    <t>今天日期</t>
  </si>
  <si>
    <t>黃雅玲</t>
  </si>
  <si>
    <t>高慧玲</t>
  </si>
  <si>
    <t>林君玲</t>
  </si>
  <si>
    <t>葛紀廷</t>
  </si>
  <si>
    <t>已滿年齡</t>
  </si>
  <si>
    <t>年齡</t>
  </si>
  <si>
    <t>是否已滿</t>
  </si>
  <si>
    <t>日期</t>
  </si>
  <si>
    <t>請輸入月份</t>
  </si>
  <si>
    <t>條件</t>
  </si>
  <si>
    <t>年齡</t>
  </si>
  <si>
    <t>Year條件</t>
  </si>
  <si>
    <t>&gt;=1980/1/1</t>
  </si>
  <si>
    <t>&lt;=1981/12/31</t>
  </si>
  <si>
    <t>今天日期</t>
  </si>
  <si>
    <t>生日</t>
  </si>
  <si>
    <t>年</t>
  </si>
  <si>
    <t>月</t>
  </si>
  <si>
    <t>日</t>
  </si>
  <si>
    <t xml:space="preserve">  ←  =TODAY()</t>
  </si>
  <si>
    <t xml:space="preserve">  ←  =YEAR(NOW())</t>
  </si>
  <si>
    <t xml:space="preserve">  ←  =MONTH(NOW())</t>
  </si>
  <si>
    <t xml:space="preserve">  ←  =DAY(NOW())</t>
  </si>
  <si>
    <t>目前日期與時間</t>
  </si>
  <si>
    <t>目前日期</t>
  </si>
  <si>
    <t>目前時間</t>
  </si>
  <si>
    <t>序列數字</t>
  </si>
  <si>
    <t>也可以按F9鍵，促使其重新計算以更新時刻</t>
  </si>
  <si>
    <r>
      <t>一有任何運算，</t>
    </r>
    <r>
      <rPr>
        <b/>
        <sz val="12"/>
        <color indexed="10"/>
        <rFont val="新細明體"/>
        <family val="1"/>
      </rPr>
      <t>Now()</t>
    </r>
    <r>
      <rPr>
        <sz val="12"/>
        <color indexed="10"/>
        <rFont val="新細明體"/>
        <family val="1"/>
      </rPr>
      <t>函數會自動更新最新時刻</t>
    </r>
  </si>
  <si>
    <t>開始日期</t>
  </si>
  <si>
    <t>結束日期</t>
  </si>
  <si>
    <t>天數</t>
  </si>
  <si>
    <t>類型</t>
  </si>
  <si>
    <t>比例</t>
  </si>
  <si>
    <t xml:space="preserve"> ← =YEARFRAC($A$2,$B$2,A5)</t>
  </si>
  <si>
    <t>日期</t>
  </si>
  <si>
    <t>幾月前/後</t>
  </si>
  <si>
    <t>月底日期</t>
  </si>
  <si>
    <t xml:space="preserve">  ←  =EOMONTH(A2,B2)</t>
  </si>
  <si>
    <t xml:space="preserve">  ← =  EOMONTH(A3,B3)</t>
  </si>
  <si>
    <t>存入日期</t>
  </si>
  <si>
    <t>期數(月)</t>
  </si>
  <si>
    <t>到期日</t>
  </si>
  <si>
    <t>新日期</t>
  </si>
  <si>
    <t xml:space="preserve">  ←  =EDATE(A2,B2)</t>
  </si>
  <si>
    <t xml:space="preserve">  ←  =EDATE(A3,B3)</t>
  </si>
  <si>
    <t>目前日期</t>
  </si>
  <si>
    <t>姓名</t>
  </si>
  <si>
    <t>生日</t>
  </si>
  <si>
    <t>幾歲</t>
  </si>
  <si>
    <t>幾個月</t>
  </si>
  <si>
    <t>吳美慧</t>
  </si>
  <si>
    <t>林嘉昇</t>
  </si>
  <si>
    <t>葉幼民</t>
  </si>
  <si>
    <t>王雪芬</t>
  </si>
  <si>
    <t>梁義光</t>
  </si>
  <si>
    <t>吳美珍</t>
  </si>
  <si>
    <t>目前日期</t>
  </si>
  <si>
    <t>年資</t>
  </si>
  <si>
    <t>員工姓名</t>
  </si>
  <si>
    <t>到職日期</t>
  </si>
  <si>
    <t>年</t>
  </si>
  <si>
    <t>月</t>
  </si>
  <si>
    <t>日</t>
  </si>
  <si>
    <r>
      <t>一有任何運算，</t>
    </r>
    <r>
      <rPr>
        <b/>
        <sz val="12"/>
        <color indexed="10"/>
        <rFont val="新細明體"/>
        <family val="1"/>
      </rPr>
      <t>Now()</t>
    </r>
    <r>
      <rPr>
        <sz val="12"/>
        <color indexed="10"/>
        <rFont val="新細明體"/>
        <family val="1"/>
      </rPr>
      <t>函數會自動更新最新時刻</t>
    </r>
  </si>
  <si>
    <t>DATE</t>
  </si>
  <si>
    <t>傳回指定時間的序列值</t>
  </si>
  <si>
    <t>TODAY</t>
  </si>
  <si>
    <t>傳回當天日期的序列值</t>
  </si>
  <si>
    <t>NOW</t>
  </si>
  <si>
    <t>傳回現在日期和時間的序列值</t>
  </si>
  <si>
    <t>YEAR</t>
  </si>
  <si>
    <t>將序列值轉換為年</t>
  </si>
  <si>
    <t>MONTH</t>
  </si>
  <si>
    <t>將序列值轉換為月</t>
  </si>
  <si>
    <t>DAY</t>
  </si>
  <si>
    <t>將序列值轉換為月份中的日</t>
  </si>
  <si>
    <t>TIME</t>
  </si>
  <si>
    <t>HOUR</t>
  </si>
  <si>
    <t>將序列值轉換為小時</t>
  </si>
  <si>
    <t>MINUTE</t>
  </si>
  <si>
    <t>將序列值轉換為分鐘</t>
  </si>
  <si>
    <t>SECOND</t>
  </si>
  <si>
    <t>將序列值轉換為秒</t>
  </si>
  <si>
    <t>WEEKDAY</t>
  </si>
  <si>
    <t>將序列值轉換為星期</t>
  </si>
  <si>
    <t>WORKDAY</t>
  </si>
  <si>
    <t>傳回指定工作日數之前或之後某日期的序列值</t>
  </si>
  <si>
    <t>WEEKNUM</t>
  </si>
  <si>
    <t>將一個序列數值轉換成表示某一週是一年當中第幾週的數值</t>
  </si>
  <si>
    <t>NETWORKDAYS</t>
  </si>
  <si>
    <t>傳回兩個日期之間的完整工作日數</t>
  </si>
  <si>
    <t>EDATE</t>
  </si>
  <si>
    <t>傳回在開始日期之前或之後指定月數的某個日期的序列值</t>
  </si>
  <si>
    <t>EOMONTH</t>
  </si>
  <si>
    <t>傳回指定月份數之前或之後某月的最後一天的序列值</t>
  </si>
  <si>
    <t>DAYS360</t>
  </si>
  <si>
    <t>按每年360天計算兩個日期之間的天數</t>
  </si>
  <si>
    <t>DATEVALUE</t>
  </si>
  <si>
    <t>將文字格式的日期轉換為序列值</t>
  </si>
  <si>
    <t>TIMEVALUE</t>
  </si>
  <si>
    <t>將文字格式的時間轉換為序列值</t>
  </si>
  <si>
    <t>YEARFRAC</t>
  </si>
  <si>
    <t>傳回start_date(開始日期)與end_date(結束日期)間的天數於一年中的比例</t>
  </si>
  <si>
    <t xml:space="preserve">求日期 </t>
  </si>
  <si>
    <t xml:space="preserve">求時間 </t>
  </si>
  <si>
    <t>申請類別</t>
  </si>
  <si>
    <t>起始日</t>
  </si>
  <si>
    <t>結束日</t>
  </si>
  <si>
    <t>時數</t>
  </si>
  <si>
    <t>已休時數</t>
  </si>
  <si>
    <t>狀態</t>
  </si>
  <si>
    <t>補休假</t>
  </si>
  <si>
    <t>數學和三角函數</t>
  </si>
  <si>
    <t>說明</t>
  </si>
  <si>
    <t>類別</t>
  </si>
  <si>
    <t>備註</t>
  </si>
  <si>
    <t>日期(範圍為1900~9999)</t>
  </si>
  <si>
    <t>今天日期及時間</t>
  </si>
  <si>
    <t>今天日期</t>
  </si>
  <si>
    <t>年</t>
  </si>
  <si>
    <t>=YEAR(serial_number)</t>
  </si>
  <si>
    <r>
      <t>月</t>
    </r>
    <r>
      <rPr>
        <sz val="12"/>
        <rFont val="Times New Roman"/>
        <family val="1"/>
      </rPr>
      <t xml:space="preserve"> </t>
    </r>
  </si>
  <si>
    <t>=month(serial_number)</t>
  </si>
  <si>
    <t>日</t>
  </si>
  <si>
    <t>=day(serial_number)</t>
  </si>
  <si>
    <t>時間</t>
  </si>
  <si>
    <t>時</t>
  </si>
  <si>
    <t>=hour(serial_number)</t>
  </si>
  <si>
    <t>分</t>
  </si>
  <si>
    <t>=minute(serial_number)</t>
  </si>
  <si>
    <t>秒</t>
  </si>
  <si>
    <t>=second(serial_number)</t>
  </si>
  <si>
    <t>星期</t>
  </si>
  <si>
    <t>兩日期間的工作日數</t>
  </si>
  <si>
    <r>
      <t>1</t>
    </r>
    <r>
      <rPr>
        <sz val="12"/>
        <rFont val="細明體"/>
        <family val="3"/>
      </rPr>
      <t>年中第幾週</t>
    </r>
  </si>
  <si>
    <r>
      <t>傳回某個</t>
    </r>
    <r>
      <rPr>
        <sz val="12"/>
        <color indexed="8"/>
        <rFont val="Tahoma"/>
        <family val="2"/>
      </rPr>
      <t xml:space="preserve"> start_date (</t>
    </r>
    <r>
      <rPr>
        <sz val="12"/>
        <color indexed="8"/>
        <rFont val="細明體"/>
        <family val="3"/>
      </rPr>
      <t>開始日期</t>
    </r>
    <r>
      <rPr>
        <sz val="12"/>
        <color indexed="8"/>
        <rFont val="Tahoma"/>
        <family val="2"/>
      </rPr>
      <t xml:space="preserve">) </t>
    </r>
    <r>
      <rPr>
        <sz val="12"/>
        <color indexed="8"/>
        <rFont val="細明體"/>
        <family val="3"/>
      </rPr>
      <t>之前幾個月或後幾個月的某一天的日期時間序列值。</t>
    </r>
    <r>
      <rPr>
        <sz val="12"/>
        <color indexed="8"/>
        <rFont val="Tahoma"/>
        <family val="2"/>
      </rPr>
      <t xml:space="preserve">EDATE </t>
    </r>
    <r>
      <rPr>
        <sz val="12"/>
        <color indexed="8"/>
        <rFont val="細明體"/>
        <family val="3"/>
      </rPr>
      <t>可用來計算到期日期。</t>
    </r>
  </si>
  <si>
    <t>公式</t>
  </si>
  <si>
    <t>範例</t>
  </si>
  <si>
    <t>結果</t>
  </si>
  <si>
    <t>作用</t>
  </si>
  <si>
    <t>=TODAY()</t>
  </si>
  <si>
    <r>
      <t>預設格式為</t>
    </r>
    <r>
      <rPr>
        <sz val="12"/>
        <rFont val="Tahoma"/>
        <family val="2"/>
      </rPr>
      <t xml:space="preserve">yyyy/m/d </t>
    </r>
    <r>
      <rPr>
        <sz val="12"/>
        <rFont val="新細明體"/>
        <family val="1"/>
      </rPr>
      <t>求現在日期</t>
    </r>
  </si>
  <si>
    <r>
      <t>=now()</t>
    </r>
    <r>
      <rPr>
        <sz val="12"/>
        <rFont val="新細明體"/>
        <family val="1"/>
      </rPr>
      <t>或</t>
    </r>
    <r>
      <rPr>
        <sz val="12"/>
        <rFont val="Tahoma"/>
        <family val="2"/>
      </rPr>
      <t>F9</t>
    </r>
  </si>
  <si>
    <t>=NOW()</t>
  </si>
  <si>
    <r>
      <t>預設格式為</t>
    </r>
    <r>
      <rPr>
        <sz val="12"/>
        <rFont val="Tahoma"/>
        <family val="2"/>
      </rPr>
      <t>yyyy/m/d hh:mm</t>
    </r>
    <r>
      <rPr>
        <sz val="12"/>
        <rFont val="新細明體"/>
        <family val="1"/>
      </rPr>
      <t xml:space="preserve">　求現在日期及時間 </t>
    </r>
  </si>
  <si>
    <t xml:space="preserve">=date(year,month,day) </t>
  </si>
  <si>
    <t>=YEAR(NOW())</t>
  </si>
  <si>
    <t>求年</t>
  </si>
  <si>
    <t>要將格式改成通用格式</t>
  </si>
  <si>
    <t>=MONTH(NOW())</t>
  </si>
  <si>
    <t>求月</t>
  </si>
  <si>
    <t>=DAY(NOW())</t>
  </si>
  <si>
    <t>求日</t>
  </si>
  <si>
    <t>=time(hr, min, sec)</t>
  </si>
  <si>
    <t>=TIME(B9,B10,B11)</t>
  </si>
  <si>
    <t>=HOUR(NOW())</t>
  </si>
  <si>
    <t>=MINUTE(NOW())</t>
  </si>
  <si>
    <t>=SECOND(NOW())</t>
  </si>
  <si>
    <t>日期時間計算要將格式改成通用格式</t>
  </si>
  <si>
    <t>日期格式:date(year,month,day)</t>
  </si>
  <si>
    <t>格式不對</t>
  </si>
  <si>
    <r>
      <t>月份超過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會自動進位到年</t>
    </r>
  </si>
  <si>
    <t>天數超過當月份的天數會自動進位到月份</t>
  </si>
  <si>
    <t>=DATE(108,1,1)</t>
  </si>
  <si>
    <r>
      <t>年份</t>
    </r>
    <r>
      <rPr>
        <sz val="12"/>
        <color indexed="10"/>
        <rFont val="Times New Roman"/>
        <family val="1"/>
      </rPr>
      <t>0~1899</t>
    </r>
    <r>
      <rPr>
        <sz val="12"/>
        <color indexed="10"/>
        <rFont val="細明體"/>
        <family val="3"/>
      </rPr>
      <t>之間</t>
    </r>
    <r>
      <rPr>
        <sz val="12"/>
        <color indexed="10"/>
        <rFont val="Times New Roman"/>
        <family val="1"/>
      </rPr>
      <t>,</t>
    </r>
    <r>
      <rPr>
        <sz val="12"/>
        <color indexed="10"/>
        <rFont val="細明體"/>
        <family val="3"/>
      </rPr>
      <t>年份會直接加上</t>
    </r>
    <r>
      <rPr>
        <sz val="12"/>
        <color indexed="10"/>
        <rFont val="Times New Roman"/>
        <family val="1"/>
      </rPr>
      <t>1900</t>
    </r>
  </si>
  <si>
    <t>=DATE(1899,1,1)</t>
  </si>
  <si>
    <r>
      <t>年份</t>
    </r>
    <r>
      <rPr>
        <sz val="12"/>
        <color indexed="10"/>
        <rFont val="Times New Roman"/>
        <family val="1"/>
      </rPr>
      <t>0~1899</t>
    </r>
    <r>
      <rPr>
        <sz val="12"/>
        <color indexed="10"/>
        <rFont val="細明體"/>
        <family val="3"/>
      </rPr>
      <t>之間</t>
    </r>
    <r>
      <rPr>
        <sz val="12"/>
        <color indexed="10"/>
        <rFont val="Times New Roman"/>
        <family val="1"/>
      </rPr>
      <t>,</t>
    </r>
    <r>
      <rPr>
        <sz val="12"/>
        <color indexed="10"/>
        <rFont val="細明體"/>
        <family val="3"/>
      </rPr>
      <t>年份會直接加上</t>
    </r>
    <r>
      <rPr>
        <sz val="12"/>
        <color indexed="10"/>
        <rFont val="Times New Roman"/>
        <family val="1"/>
      </rPr>
      <t>190</t>
    </r>
  </si>
  <si>
    <t>=DATE(2006,1,1)</t>
  </si>
  <si>
    <r>
      <t>年份</t>
    </r>
    <r>
      <rPr>
        <sz val="12"/>
        <color indexed="10"/>
        <rFont val="Times New Roman"/>
        <family val="1"/>
      </rPr>
      <t>1990~9999</t>
    </r>
    <r>
      <rPr>
        <sz val="12"/>
        <color indexed="10"/>
        <rFont val="細明體"/>
        <family val="3"/>
      </rPr>
      <t>之間</t>
    </r>
    <r>
      <rPr>
        <sz val="12"/>
        <color indexed="10"/>
        <rFont val="Times New Roman"/>
        <family val="1"/>
      </rPr>
      <t>,</t>
    </r>
    <r>
      <rPr>
        <sz val="12"/>
        <color indexed="10"/>
        <rFont val="細明體"/>
        <family val="3"/>
      </rPr>
      <t>年份會直接顯示該年份的值</t>
    </r>
  </si>
  <si>
    <t>=DATE(-2006,1,1)</t>
  </si>
  <si>
    <r>
      <t>年份小於</t>
    </r>
    <r>
      <rPr>
        <sz val="12"/>
        <color indexed="10"/>
        <rFont val="Times New Roman"/>
        <family val="1"/>
      </rPr>
      <t>0</t>
    </r>
    <r>
      <rPr>
        <sz val="12"/>
        <color indexed="10"/>
        <rFont val="細明體"/>
        <family val="3"/>
      </rPr>
      <t>或大於</t>
    </r>
    <r>
      <rPr>
        <sz val="12"/>
        <color indexed="10"/>
        <rFont val="Times New Roman"/>
        <family val="1"/>
      </rPr>
      <t>10000</t>
    </r>
    <r>
      <rPr>
        <sz val="12"/>
        <color indexed="10"/>
        <rFont val="細明體"/>
        <family val="3"/>
      </rPr>
      <t>之間</t>
    </r>
    <r>
      <rPr>
        <sz val="12"/>
        <color indexed="10"/>
        <rFont val="Times New Roman"/>
        <family val="1"/>
      </rPr>
      <t>,excel</t>
    </r>
    <r>
      <rPr>
        <sz val="12"/>
        <color indexed="10"/>
        <rFont val="細明體"/>
        <family val="3"/>
      </rPr>
      <t>會傳回</t>
    </r>
    <r>
      <rPr>
        <sz val="12"/>
        <color indexed="10"/>
        <rFont val="Times New Roman"/>
        <family val="1"/>
      </rPr>
      <t>#!</t>
    </r>
    <r>
      <rPr>
        <sz val="12"/>
        <color indexed="10"/>
        <rFont val="細明體"/>
        <family val="3"/>
      </rPr>
      <t>錯誤值</t>
    </r>
  </si>
  <si>
    <t>06/1/1</t>
  </si>
  <si>
    <r>
      <t>00-29,</t>
    </r>
    <r>
      <rPr>
        <sz val="12"/>
        <rFont val="細明體"/>
        <family val="3"/>
      </rPr>
      <t>會顯示</t>
    </r>
    <r>
      <rPr>
        <sz val="12"/>
        <rFont val="Times New Roman"/>
        <family val="1"/>
      </rPr>
      <t>2000-20029</t>
    </r>
  </si>
  <si>
    <t>30/1/1</t>
  </si>
  <si>
    <r>
      <t>30-99,</t>
    </r>
    <r>
      <rPr>
        <sz val="12"/>
        <rFont val="細明體"/>
        <family val="3"/>
      </rPr>
      <t>會顥示</t>
    </r>
    <r>
      <rPr>
        <sz val="12"/>
        <rFont val="Times New Roman"/>
        <family val="1"/>
      </rPr>
      <t>1930-1999</t>
    </r>
  </si>
  <si>
    <r>
      <t xml:space="preserve">  &lt;--</t>
    </r>
    <r>
      <rPr>
        <sz val="12"/>
        <rFont val="細明體"/>
        <family val="3"/>
      </rPr>
      <t>設定同於</t>
    </r>
    <r>
      <rPr>
        <sz val="12"/>
        <rFont val="Times New Roman"/>
        <family val="1"/>
      </rPr>
      <t>B</t>
    </r>
    <r>
      <rPr>
        <sz val="12"/>
        <rFont val="細明體"/>
        <family val="3"/>
      </rPr>
      <t>欄之格式</t>
    </r>
  </si>
  <si>
    <t>格式字元</t>
  </si>
  <si>
    <r>
      <t xml:space="preserve">  &lt;--</t>
    </r>
    <r>
      <rPr>
        <sz val="12"/>
        <rFont val="細明體"/>
        <family val="3"/>
      </rPr>
      <t>設定同於</t>
    </r>
    <r>
      <rPr>
        <sz val="12"/>
        <rFont val="Times New Roman"/>
        <family val="1"/>
      </rPr>
      <t>C</t>
    </r>
    <r>
      <rPr>
        <sz val="12"/>
        <rFont val="細明體"/>
        <family val="3"/>
      </rPr>
      <t>欄之格式</t>
    </r>
  </si>
  <si>
    <t>aaa</t>
  </si>
  <si>
    <t>以兩個中文字表示星期，如週一，週二</t>
  </si>
  <si>
    <t>aaaa</t>
  </si>
  <si>
    <t>以三個中文字表示星期，如星期一，星期二</t>
  </si>
  <si>
    <r>
      <t>/</t>
    </r>
    <r>
      <rPr>
        <sz val="12"/>
        <rFont val="細明體"/>
        <family val="3"/>
      </rPr>
      <t>或－</t>
    </r>
  </si>
  <si>
    <t>日期的標開符號</t>
  </si>
  <si>
    <t>d</t>
  </si>
  <si>
    <t>日期，不足兩位時，前面不補０</t>
  </si>
  <si>
    <t>dd</t>
  </si>
  <si>
    <t>日期，不足兩位時，前面補０</t>
  </si>
  <si>
    <t>ddd</t>
  </si>
  <si>
    <t>以三個英文字表示星期，如Mon，Thu</t>
  </si>
  <si>
    <t>dddd</t>
  </si>
  <si>
    <t>以完整英文字表示星期，如Mondey，Thursday</t>
  </si>
  <si>
    <t>e</t>
  </si>
  <si>
    <t>將西元轉為民國年代</t>
  </si>
  <si>
    <t>gge</t>
  </si>
  <si>
    <t>將西元轉為民國年代，前面加上”民國”</t>
  </si>
  <si>
    <t>ggge</t>
  </si>
  <si>
    <t>將西元轉為民國年代，前面加上”中華民國”</t>
  </si>
  <si>
    <t>m</t>
  </si>
  <si>
    <t>月份，不足兩位時，前面不補０</t>
  </si>
  <si>
    <t>mm</t>
  </si>
  <si>
    <t>月份，不足兩位時，前面補０</t>
  </si>
  <si>
    <t>mmm</t>
  </si>
  <si>
    <t>以三個英文字表示月份，如Jan，Feb</t>
  </si>
  <si>
    <t>mmmm</t>
  </si>
  <si>
    <t>以完整英文字表示月份，如January,Februray</t>
  </si>
  <si>
    <t>yy</t>
  </si>
  <si>
    <t>西元年代之最後兩個字（００－９９）</t>
  </si>
  <si>
    <t>yyyy</t>
  </si>
  <si>
    <t>完整西元年代（０１００－９９９９）</t>
  </si>
  <si>
    <t>ｒ＋日期</t>
  </si>
  <si>
    <t>顯示民國年代(文字與數字間不能空格)</t>
  </si>
  <si>
    <t>r94/12/25</t>
  </si>
  <si>
    <t>等差級數</t>
  </si>
  <si>
    <t>等比級數</t>
  </si>
  <si>
    <t>日期</t>
  </si>
  <si>
    <t>操作步驟</t>
  </si>
  <si>
    <t>先在儲存格設起始值</t>
  </si>
  <si>
    <t>編輯/填滿/數列</t>
  </si>
  <si>
    <t>設定間距及終止值</t>
  </si>
  <si>
    <t>補休截止日</t>
  </si>
  <si>
    <t>補休迄今天數</t>
  </si>
  <si>
    <t>=DATE(YEAR(C2),MONTH(C2)+6,DAY(C2))</t>
  </si>
  <si>
    <t>=C2+180</t>
  </si>
  <si>
    <t>=TODAY()-C2</t>
  </si>
  <si>
    <t>1788/1/1</t>
  </si>
  <si>
    <t>日期格式</t>
  </si>
  <si>
    <t>date(year,month,day)</t>
  </si>
  <si>
    <t>year</t>
  </si>
  <si>
    <t>month</t>
  </si>
  <si>
    <t>day</t>
  </si>
  <si>
    <t>時間格式</t>
  </si>
  <si>
    <t>time(hour,minute,second)</t>
  </si>
  <si>
    <t>time</t>
  </si>
  <si>
    <t>hour</t>
  </si>
  <si>
    <t>minute</t>
  </si>
  <si>
    <t>second</t>
  </si>
  <si>
    <t>=day(serial_number)</t>
  </si>
  <si>
    <t>=time(hour,minute,second)</t>
  </si>
  <si>
    <t>=hour(serial_number)</t>
  </si>
  <si>
    <t>=minute(serial_number)</t>
  </si>
  <si>
    <t>=second(serial_number)</t>
  </si>
  <si>
    <t>=weekday(serical_number,[return_type])</t>
  </si>
  <si>
    <t>=WORKDAY(serial_number)</t>
  </si>
  <si>
    <t>=WEEKNUM(serial_number)</t>
  </si>
  <si>
    <t>=NETWORKDAYS(start_day,end_day,holidays)</t>
  </si>
  <si>
    <t>=EDATE (start_date,months)</t>
  </si>
  <si>
    <t>=EOMONTH (start_date,months)</t>
  </si>
  <si>
    <t>=DAYS360(start_date,end_date,method)</t>
  </si>
  <si>
    <t>=DATEVALUE(date_text)</t>
  </si>
  <si>
    <t>=TIMEVALUE(date_text)</t>
  </si>
  <si>
    <t>=YEARFRAC(start_date,end_date,basis)</t>
  </si>
  <si>
    <t>語法</t>
  </si>
  <si>
    <t>=date(year,month,day)</t>
  </si>
  <si>
    <t>=today()</t>
  </si>
  <si>
    <t>=now()</t>
  </si>
  <si>
    <t>=YEAR(serial_number)</t>
  </si>
  <si>
    <t>=month(serial_number)</t>
  </si>
  <si>
    <t>語法</t>
  </si>
  <si>
    <r>
      <t>YEARFRAC</t>
    </r>
    <r>
      <rPr>
        <sz val="12"/>
        <color indexed="12"/>
        <rFont val="Tahoma"/>
        <family val="2"/>
      </rPr>
      <t>(</t>
    </r>
    <r>
      <rPr>
        <b/>
        <sz val="12"/>
        <color indexed="12"/>
        <rFont val="Tahoma"/>
        <family val="2"/>
      </rPr>
      <t>start_date</t>
    </r>
    <r>
      <rPr>
        <sz val="12"/>
        <color indexed="12"/>
        <rFont val="Tahoma"/>
        <family val="2"/>
      </rPr>
      <t>,</t>
    </r>
    <r>
      <rPr>
        <b/>
        <sz val="12"/>
        <color indexed="12"/>
        <rFont val="Tahoma"/>
        <family val="2"/>
      </rPr>
      <t>end_date</t>
    </r>
    <r>
      <rPr>
        <sz val="12"/>
        <color indexed="12"/>
        <rFont val="Tahoma"/>
        <family val="2"/>
      </rPr>
      <t>,basis)</t>
    </r>
  </si>
  <si>
    <r>
      <t>Start_date</t>
    </r>
    <r>
      <rPr>
        <sz val="12"/>
        <rFont val="Tahoma"/>
        <family val="2"/>
      </rPr>
      <t xml:space="preserve">   </t>
    </r>
    <r>
      <rPr>
        <sz val="12"/>
        <rFont val="新細明體"/>
        <family val="1"/>
      </rPr>
      <t>係指起始日期。</t>
    </r>
  </si>
  <si>
    <r>
      <t>End_date</t>
    </r>
    <r>
      <rPr>
        <sz val="12"/>
        <rFont val="Tahoma"/>
        <family val="2"/>
      </rPr>
      <t xml:space="preserve">   </t>
    </r>
    <r>
      <rPr>
        <sz val="12"/>
        <rFont val="新細明體"/>
        <family val="1"/>
      </rPr>
      <t>係指結束日期。</t>
    </r>
  </si>
  <si>
    <r>
      <t>Basis</t>
    </r>
    <r>
      <rPr>
        <sz val="12"/>
        <rFont val="Tahoma"/>
        <family val="2"/>
      </rPr>
      <t xml:space="preserve">   </t>
    </r>
    <r>
      <rPr>
        <sz val="12"/>
        <rFont val="新細明體"/>
        <family val="1"/>
      </rPr>
      <t>係指所採用的日計利基的類型。</t>
    </r>
  </si>
  <si>
    <t>利基</t>
  </si>
  <si>
    <t>日計利基</t>
  </si>
  <si>
    <r>
      <t xml:space="preserve">0 </t>
    </r>
    <r>
      <rPr>
        <sz val="12"/>
        <rFont val="新細明體"/>
        <family val="1"/>
      </rPr>
      <t>或省略</t>
    </r>
  </si>
  <si>
    <t>US (NASD) 30/360</t>
  </si>
  <si>
    <r>
      <t>實際天數</t>
    </r>
    <r>
      <rPr>
        <sz val="12"/>
        <rFont val="Tahoma"/>
        <family val="2"/>
      </rPr>
      <t>/</t>
    </r>
    <r>
      <rPr>
        <sz val="12"/>
        <rFont val="新細明體"/>
        <family val="1"/>
      </rPr>
      <t>實際天數</t>
    </r>
  </si>
  <si>
    <r>
      <t>實際</t>
    </r>
    <r>
      <rPr>
        <sz val="12"/>
        <rFont val="Tahoma"/>
        <family val="2"/>
      </rPr>
      <t>/360</t>
    </r>
  </si>
  <si>
    <r>
      <t>實際</t>
    </r>
    <r>
      <rPr>
        <sz val="12"/>
        <rFont val="Tahoma"/>
        <family val="2"/>
      </rPr>
      <t>/365</t>
    </r>
  </si>
  <si>
    <r>
      <t>歐洲</t>
    </r>
    <r>
      <rPr>
        <sz val="12"/>
        <rFont val="Tahoma"/>
        <family val="2"/>
      </rPr>
      <t xml:space="preserve"> 30/360</t>
    </r>
  </si>
  <si>
    <r>
      <t>如果</t>
    </r>
    <r>
      <rPr>
        <sz val="12"/>
        <rFont val="Tahoma"/>
        <family val="2"/>
      </rPr>
      <t xml:space="preserve"> start_date </t>
    </r>
    <r>
      <rPr>
        <sz val="12"/>
        <rFont val="新細明體"/>
        <family val="1"/>
      </rPr>
      <t>或</t>
    </r>
    <r>
      <rPr>
        <sz val="12"/>
        <rFont val="Tahoma"/>
        <family val="2"/>
      </rPr>
      <t xml:space="preserve"> end_date </t>
    </r>
    <r>
      <rPr>
        <sz val="12"/>
        <rFont val="新細明體"/>
        <family val="1"/>
      </rPr>
      <t>不是有效的日期，</t>
    </r>
    <r>
      <rPr>
        <sz val="12"/>
        <rFont val="Tahoma"/>
        <family val="2"/>
      </rPr>
      <t xml:space="preserve">YEARFRAC </t>
    </r>
    <r>
      <rPr>
        <sz val="12"/>
        <rFont val="新細明體"/>
        <family val="1"/>
      </rPr>
      <t>會傳回</t>
    </r>
    <r>
      <rPr>
        <sz val="12"/>
        <rFont val="Tahoma"/>
        <family val="2"/>
      </rPr>
      <t xml:space="preserve"> #VALUE! </t>
    </r>
    <r>
      <rPr>
        <sz val="12"/>
        <rFont val="新細明體"/>
        <family val="1"/>
      </rPr>
      <t>錯誤值。</t>
    </r>
    <r>
      <rPr>
        <sz val="12"/>
        <rFont val="Tahoma"/>
        <family val="2"/>
      </rPr>
      <t xml:space="preserve"> </t>
    </r>
  </si>
  <si>
    <r>
      <t>如果</t>
    </r>
    <r>
      <rPr>
        <sz val="12"/>
        <rFont val="Tahoma"/>
        <family val="2"/>
      </rPr>
      <t xml:space="preserve"> basis </t>
    </r>
    <r>
      <rPr>
        <sz val="12"/>
        <rFont val="新細明體"/>
        <family val="1"/>
      </rPr>
      <t>為</t>
    </r>
    <r>
      <rPr>
        <sz val="12"/>
        <rFont val="Tahoma"/>
        <family val="2"/>
      </rPr>
      <t xml:space="preserve"> &lt; 0 </t>
    </r>
    <r>
      <rPr>
        <sz val="12"/>
        <rFont val="新細明體"/>
        <family val="1"/>
      </rPr>
      <t>或</t>
    </r>
    <r>
      <rPr>
        <sz val="12"/>
        <rFont val="Tahoma"/>
        <family val="2"/>
      </rPr>
      <t xml:space="preserve"> &gt; 4</t>
    </r>
    <r>
      <rPr>
        <sz val="12"/>
        <rFont val="新細明體"/>
        <family val="1"/>
      </rPr>
      <t>，則</t>
    </r>
    <r>
      <rPr>
        <sz val="12"/>
        <rFont val="Tahoma"/>
        <family val="2"/>
      </rPr>
      <t xml:space="preserve"> YEARFRAC </t>
    </r>
    <r>
      <rPr>
        <sz val="12"/>
        <rFont val="新細明體"/>
        <family val="1"/>
      </rPr>
      <t>傳回</t>
    </r>
    <r>
      <rPr>
        <sz val="12"/>
        <rFont val="Tahoma"/>
        <family val="2"/>
      </rPr>
      <t xml:space="preserve"> #NUM! </t>
    </r>
    <r>
      <rPr>
        <sz val="12"/>
        <rFont val="新細明體"/>
        <family val="1"/>
      </rPr>
      <t>錯誤值。</t>
    </r>
  </si>
  <si>
    <t>傳回在 start_date 之前或之後指定月數的這一個月最後一天的序列值。使用 EOMONTH 來計算剛好落在這一個月最後一天的到期日。</t>
  </si>
  <si>
    <t>如果無法使用此函數，且傳回 #NAME? 錯誤，請執行程式以安裝「分析工具箱」。</t>
  </si>
  <si>
    <t>作法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</si>
  <si>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2"/>
        <rFont val="新細明體"/>
        <family val="1"/>
      </rPr>
      <t xml:space="preserve">在 [工具] 功能表上，按一下 [增益集]。 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</si>
  <si>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2"/>
        <rFont val="新細明體"/>
        <family val="1"/>
      </rPr>
      <t xml:space="preserve">在 [現有的增益集] 清單中，選取 [分析工具箱]，再按一下 [確定]。 </t>
    </r>
  </si>
  <si>
    <r>
      <t>3.</t>
    </r>
    <r>
      <rPr>
        <sz val="7"/>
        <rFont val="Times New Roman"/>
        <family val="1"/>
      </rPr>
      <t xml:space="preserve">                  </t>
    </r>
    <r>
      <rPr>
        <sz val="12"/>
        <rFont val="新細明體"/>
        <family val="1"/>
      </rPr>
      <t xml:space="preserve">如有需要，依循安裝程式上的指示動作。 </t>
    </r>
  </si>
  <si>
    <r>
      <t>EOMONTH</t>
    </r>
    <r>
      <rPr>
        <sz val="12"/>
        <rFont val="新細明體"/>
        <family val="1"/>
      </rPr>
      <t xml:space="preserve"> (</t>
    </r>
    <r>
      <rPr>
        <b/>
        <sz val="12"/>
        <rFont val="新細明體"/>
        <family val="1"/>
      </rPr>
      <t>start_date</t>
    </r>
    <r>
      <rPr>
        <sz val="12"/>
        <rFont val="新細明體"/>
        <family val="1"/>
      </rPr>
      <t>,</t>
    </r>
    <r>
      <rPr>
        <b/>
        <sz val="12"/>
        <rFont val="新細明體"/>
        <family val="1"/>
      </rPr>
      <t>months</t>
    </r>
    <r>
      <rPr>
        <sz val="12"/>
        <rFont val="新細明體"/>
        <family val="1"/>
      </rPr>
      <t>)</t>
    </r>
  </si>
  <si>
    <t>Months    為 start_date 之前或之後的月數。正值表示未來日期；負值表示過去日期。</t>
  </si>
  <si>
    <r>
      <t xml:space="preserve">                          </t>
    </r>
    <r>
      <rPr>
        <sz val="12"/>
        <rFont val="新細明體"/>
        <family val="1"/>
      </rPr>
      <t>如果月份不是整數，則只會取整數。</t>
    </r>
  </si>
  <si>
    <t>註解</t>
  </si>
  <si>
    <t xml:space="preserve">如果 start_date 加上月份得到一個無效值，則 EOMONTH 將會傳回 #NUM! 錯誤值。 </t>
  </si>
  <si>
    <t xml:space="preserve">  </t>
  </si>
  <si>
    <t>A</t>
  </si>
  <si>
    <t>1</t>
  </si>
  <si>
    <t>日期</t>
  </si>
  <si>
    <t>2</t>
  </si>
  <si>
    <t>01/01/2008</t>
  </si>
  <si>
    <t>公式</t>
  </si>
  <si>
    <t>敘述 (結果)</t>
  </si>
  <si>
    <t>=EOMONTH (A2,1)</t>
  </si>
  <si>
    <t>這個月最後一天的日期，比上述日期晚一個月 (February 29, 2008)</t>
  </si>
  <si>
    <t>=EOMONTH (A2,-3)</t>
  </si>
  <si>
    <t>這個月最後一天的日期，比上述日期早三個月 (October 31, 2007)</t>
  </si>
  <si>
    <r>
      <t xml:space="preserve">附註  若要檢視日期的號碼，請按一下儲存格，然後按一下 </t>
    </r>
    <r>
      <rPr>
        <b/>
        <sz val="12"/>
        <rFont val="新細明體"/>
        <family val="1"/>
      </rPr>
      <t>[格式]</t>
    </r>
    <r>
      <rPr>
        <sz val="12"/>
        <rFont val="新細明體"/>
        <family val="1"/>
      </rPr>
      <t xml:space="preserve"> 功能表上的 </t>
    </r>
    <r>
      <rPr>
        <b/>
        <sz val="12"/>
        <rFont val="新細明體"/>
        <family val="1"/>
      </rPr>
      <t>[儲存格]</t>
    </r>
    <r>
      <rPr>
        <sz val="12"/>
        <rFont val="新細明體"/>
        <family val="1"/>
      </rPr>
      <t xml:space="preserve">。按一下 </t>
    </r>
    <r>
      <rPr>
        <b/>
        <sz val="12"/>
        <rFont val="新細明體"/>
        <family val="1"/>
      </rPr>
      <t>[數值]</t>
    </r>
    <r>
      <rPr>
        <sz val="12"/>
        <rFont val="新細明體"/>
        <family val="1"/>
      </rPr>
      <t xml:space="preserve"> 索引標籤，然後在 </t>
    </r>
    <r>
      <rPr>
        <b/>
        <sz val="12"/>
        <rFont val="新細明體"/>
        <family val="1"/>
      </rPr>
      <t>[類型]</t>
    </r>
    <r>
      <rPr>
        <sz val="12"/>
        <rFont val="新細明體"/>
        <family val="1"/>
      </rPr>
      <t xml:space="preserve"> 方塊中選取所需的</t>
    </r>
    <r>
      <rPr>
        <b/>
        <sz val="12"/>
        <rFont val="新細明體"/>
        <family val="1"/>
      </rPr>
      <t>日期</t>
    </r>
    <r>
      <rPr>
        <sz val="12"/>
        <rFont val="新細明體"/>
        <family val="1"/>
      </rPr>
      <t>格式。</t>
    </r>
  </si>
  <si>
    <r>
      <t>Start_date (</t>
    </r>
    <r>
      <rPr>
        <sz val="12"/>
        <rFont val="新細明體"/>
        <family val="1"/>
      </rPr>
      <t>開始日期</t>
    </r>
    <r>
      <rPr>
        <sz val="12"/>
        <rFont val="Times New Roman"/>
        <family val="1"/>
      </rPr>
      <t xml:space="preserve">)     </t>
    </r>
    <r>
      <rPr>
        <sz val="12"/>
        <rFont val="新細明體"/>
        <family val="1"/>
      </rPr>
      <t>該日期表示開始日期。日期必須使用</t>
    </r>
    <r>
      <rPr>
        <sz val="12"/>
        <rFont val="Times New Roman"/>
        <family val="1"/>
      </rPr>
      <t xml:space="preserve"> DATE </t>
    </r>
    <r>
      <rPr>
        <sz val="12"/>
        <rFont val="新細明體"/>
        <family val="1"/>
      </rPr>
      <t>函數輸入，或其他的公式或功能的結果。例如，使用</t>
    </r>
    <r>
      <rPr>
        <sz val="12"/>
        <rFont val="Times New Roman"/>
        <family val="1"/>
      </rPr>
      <t xml:space="preserve"> DATE (2008,5,23) </t>
    </r>
    <r>
      <rPr>
        <sz val="12"/>
        <rFont val="新細明體"/>
        <family val="1"/>
      </rPr>
      <t>表示</t>
    </r>
    <r>
      <rPr>
        <sz val="12"/>
        <rFont val="Times New Roman"/>
        <family val="1"/>
      </rPr>
      <t xml:space="preserve"> 2008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5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23 </t>
    </r>
    <r>
      <rPr>
        <sz val="12"/>
        <rFont val="新細明體"/>
        <family val="1"/>
      </rPr>
      <t>日。若使用文字格式輸入日期將會發生問題。</t>
    </r>
  </si>
  <si>
    <r>
      <t xml:space="preserve">Microsoft Excel </t>
    </r>
    <r>
      <rPr>
        <sz val="12"/>
        <rFont val="新細明體"/>
        <family val="1"/>
      </rPr>
      <t>以連續的序列值來儲存日期，以至於它們可以用來執行計算。依預設值，</t>
    </r>
    <r>
      <rPr>
        <sz val="12"/>
        <rFont val="Times New Roman"/>
        <family val="1"/>
      </rPr>
      <t xml:space="preserve">1900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1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1 </t>
    </r>
    <r>
      <rPr>
        <sz val="12"/>
        <rFont val="新細明體"/>
        <family val="1"/>
      </rPr>
      <t>日是序列值</t>
    </r>
    <r>
      <rPr>
        <sz val="12"/>
        <rFont val="Times New Roman"/>
        <family val="1"/>
      </rPr>
      <t xml:space="preserve"> 1</t>
    </r>
    <r>
      <rPr>
        <sz val="12"/>
        <rFont val="新細明體"/>
        <family val="1"/>
      </rPr>
      <t>，而</t>
    </r>
    <r>
      <rPr>
        <sz val="12"/>
        <rFont val="Times New Roman"/>
        <family val="1"/>
      </rPr>
      <t xml:space="preserve"> 2008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1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1 </t>
    </r>
    <r>
      <rPr>
        <sz val="12"/>
        <rFont val="新細明體"/>
        <family val="1"/>
      </rPr>
      <t>日則是序列值</t>
    </r>
    <r>
      <rPr>
        <sz val="12"/>
        <rFont val="Times New Roman"/>
        <family val="1"/>
      </rPr>
      <t xml:space="preserve"> 39448</t>
    </r>
    <r>
      <rPr>
        <sz val="12"/>
        <rFont val="新細明體"/>
        <family val="1"/>
      </rPr>
      <t>，因為這是</t>
    </r>
    <r>
      <rPr>
        <sz val="12"/>
        <rFont val="Times New Roman"/>
        <family val="1"/>
      </rPr>
      <t xml:space="preserve"> 1900 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 1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1 </t>
    </r>
    <r>
      <rPr>
        <sz val="12"/>
        <rFont val="新細明體"/>
        <family val="1"/>
      </rPr>
      <t>日之後的第</t>
    </r>
    <r>
      <rPr>
        <sz val="12"/>
        <rFont val="Times New Roman"/>
        <family val="1"/>
      </rPr>
      <t xml:space="preserve"> 39,448 </t>
    </r>
    <r>
      <rPr>
        <sz val="12"/>
        <rFont val="新細明體"/>
        <family val="1"/>
      </rPr>
      <t>天。</t>
    </r>
    <r>
      <rPr>
        <sz val="12"/>
        <rFont val="Times New Roman"/>
        <family val="1"/>
      </rPr>
      <t xml:space="preserve">Macintosh </t>
    </r>
    <r>
      <rPr>
        <sz val="12"/>
        <rFont val="新細明體"/>
        <family val="1"/>
      </rPr>
      <t>使用不同的</t>
    </r>
    <r>
      <rPr>
        <sz val="12"/>
        <rFont val="Times New Roman"/>
        <family val="1"/>
      </rPr>
      <t xml:space="preserve"> Microsoft Excel </t>
    </r>
    <r>
      <rPr>
        <sz val="12"/>
        <rFont val="新細明體"/>
        <family val="1"/>
      </rPr>
      <t>預設日期系統。</t>
    </r>
    <r>
      <rPr>
        <sz val="12"/>
        <rFont val="Times New Roman"/>
        <family val="1"/>
      </rPr>
      <t xml:space="preserve"> </t>
    </r>
  </si>
  <si>
    <t xml:space="preserve">如果 start_date 不是有效日期，EOMONTH 會傳回 #NUM! 錯誤值。 </t>
  </si>
  <si>
    <t>已滿年齡-練習</t>
  </si>
  <si>
    <t>是否已滿幾歲-練習</t>
  </si>
  <si>
    <t>DATE-練習</t>
  </si>
  <si>
    <r>
      <t>SUBSTITUTE(</t>
    </r>
    <r>
      <rPr>
        <b/>
        <sz val="12"/>
        <color indexed="12"/>
        <rFont val="新細明體"/>
        <family val="1"/>
      </rPr>
      <t>文字串</t>
    </r>
    <r>
      <rPr>
        <b/>
        <sz val="12"/>
        <color indexed="12"/>
        <rFont val="Century Schoolbook"/>
        <family val="1"/>
      </rPr>
      <t>,</t>
    </r>
    <r>
      <rPr>
        <b/>
        <sz val="12"/>
        <color indexed="12"/>
        <rFont val="新細明體"/>
        <family val="1"/>
      </rPr>
      <t>要取代之舊字串</t>
    </r>
    <r>
      <rPr>
        <b/>
        <sz val="12"/>
        <color indexed="12"/>
        <rFont val="Century Schoolbook"/>
        <family val="1"/>
      </rPr>
      <t>,</t>
    </r>
    <r>
      <rPr>
        <b/>
        <sz val="12"/>
        <color indexed="12"/>
        <rFont val="新細明體"/>
        <family val="1"/>
      </rPr>
      <t>要換成之新字串</t>
    </r>
    <r>
      <rPr>
        <sz val="12"/>
        <color indexed="12"/>
        <rFont val="Century Schoolbook"/>
        <family val="1"/>
      </rPr>
      <t>,[</t>
    </r>
    <r>
      <rPr>
        <sz val="12"/>
        <color indexed="12"/>
        <rFont val="新細明體"/>
        <family val="1"/>
      </rPr>
      <t>第幾組</t>
    </r>
    <r>
      <rPr>
        <sz val="12"/>
        <color indexed="12"/>
        <rFont val="Century Schoolbook"/>
        <family val="1"/>
      </rPr>
      <t>]</t>
    </r>
    <r>
      <rPr>
        <b/>
        <sz val="12"/>
        <color indexed="12"/>
        <rFont val="Century Schoolbook"/>
        <family val="1"/>
      </rPr>
      <t xml:space="preserve">) </t>
    </r>
  </si>
  <si>
    <t xml:space="preserve">．可將文字串中的指定的某一組要取代之舊字串（原內容可能有多組要更換之舊字串），更換為要換成之新字串。參見【取代】工作表 </t>
  </si>
  <si>
    <r>
      <t>¢</t>
    </r>
    <r>
      <rPr>
        <sz val="12"/>
        <color indexed="8"/>
        <rFont val="新細明體"/>
        <family val="1"/>
      </rPr>
      <t>若省略控制要處理之</t>
    </r>
    <r>
      <rPr>
        <sz val="12"/>
        <color indexed="8"/>
        <rFont val="Century Schoolbook"/>
        <family val="1"/>
      </rPr>
      <t>[</t>
    </r>
    <r>
      <rPr>
        <sz val="12"/>
        <color indexed="8"/>
        <rFont val="新細明體"/>
        <family val="1"/>
      </rPr>
      <t>第幾組</t>
    </r>
    <r>
      <rPr>
        <sz val="12"/>
        <color indexed="8"/>
        <rFont val="Century Schoolbook"/>
        <family val="1"/>
      </rPr>
      <t>]</t>
    </r>
    <r>
      <rPr>
        <sz val="12"/>
        <color indexed="8"/>
        <rFont val="新細明體"/>
        <family val="1"/>
      </rPr>
      <t>引數，則</t>
    </r>
    <r>
      <rPr>
        <b/>
        <sz val="12"/>
        <color indexed="52"/>
        <rFont val="新細明體"/>
        <family val="1"/>
      </rPr>
      <t>文字串</t>
    </r>
    <r>
      <rPr>
        <sz val="12"/>
        <color indexed="8"/>
        <rFont val="新細明體"/>
        <family val="1"/>
      </rPr>
      <t>中的每一組舊字串均會被取代為</t>
    </r>
    <r>
      <rPr>
        <b/>
        <sz val="12"/>
        <color indexed="52"/>
        <rFont val="新細明體"/>
        <family val="1"/>
      </rPr>
      <t>要換成之新字串</t>
    </r>
    <r>
      <rPr>
        <sz val="12"/>
        <color indexed="8"/>
        <rFont val="新細明體"/>
        <family val="1"/>
      </rPr>
      <t xml:space="preserve"> </t>
    </r>
  </si>
  <si>
    <r>
      <t>¢</t>
    </r>
    <r>
      <rPr>
        <sz val="12"/>
        <color indexed="8"/>
        <rFont val="新細明體"/>
        <family val="1"/>
      </rPr>
      <t>本函數是用於知道要處理之舊字串時，其</t>
    </r>
    <r>
      <rPr>
        <sz val="12"/>
        <color indexed="12"/>
        <rFont val="新細明體"/>
        <family val="1"/>
      </rPr>
      <t>控制內容是字串</t>
    </r>
    <r>
      <rPr>
        <sz val="12"/>
        <color indexed="8"/>
        <rFont val="新細明體"/>
        <family val="1"/>
      </rPr>
      <t>；</t>
    </r>
    <r>
      <rPr>
        <sz val="12"/>
        <color indexed="12"/>
        <rFont val="新細明體"/>
        <family val="1"/>
      </rPr>
      <t>而若是以位置進行處理，則必須使用</t>
    </r>
    <r>
      <rPr>
        <sz val="12"/>
        <color indexed="12"/>
        <rFont val="Century Schoolbook"/>
        <family val="1"/>
      </rPr>
      <t>REPLACE()</t>
    </r>
    <r>
      <rPr>
        <sz val="12"/>
        <color indexed="12"/>
        <rFont val="新細明體"/>
        <family val="1"/>
      </rPr>
      <t xml:space="preserve">函數，其控制內容是數字。 </t>
    </r>
  </si>
  <si>
    <t>原日期</t>
  </si>
  <si>
    <t>經過天數</t>
  </si>
  <si>
    <t>新日期</t>
  </si>
  <si>
    <t>天數可以直接加</t>
  </si>
  <si>
    <t>甲日</t>
  </si>
  <si>
    <t>乙日</t>
  </si>
  <si>
    <t>兩者相加</t>
  </si>
  <si>
    <r>
      <t xml:space="preserve">    &lt;--- </t>
    </r>
    <r>
      <rPr>
        <sz val="12"/>
        <rFont val="細明體"/>
        <family val="3"/>
      </rPr>
      <t>可以運算，但卻無任何意義</t>
    </r>
  </si>
  <si>
    <t>開始日期</t>
  </si>
  <si>
    <t>結束日期</t>
  </si>
  <si>
    <t>兩者相減</t>
  </si>
  <si>
    <r>
      <t xml:space="preserve">    &lt;--- </t>
    </r>
    <r>
      <rPr>
        <sz val="12"/>
        <color indexed="10"/>
        <rFont val="細明體"/>
        <family val="3"/>
      </rPr>
      <t>執行「格式</t>
    </r>
    <r>
      <rPr>
        <sz val="12"/>
        <color indexed="10"/>
        <rFont val="Times New Roman"/>
        <family val="1"/>
      </rPr>
      <t>(O)/</t>
    </r>
    <r>
      <rPr>
        <sz val="12"/>
        <color indexed="10"/>
        <rFont val="細明體"/>
        <family val="3"/>
      </rPr>
      <t>儲存格</t>
    </r>
    <r>
      <rPr>
        <sz val="12"/>
        <color indexed="10"/>
        <rFont val="Times New Roman"/>
        <family val="1"/>
      </rPr>
      <t>(E)…</t>
    </r>
    <r>
      <rPr>
        <sz val="12"/>
        <color indexed="10"/>
        <rFont val="細明體"/>
        <family val="3"/>
      </rPr>
      <t>」</t>
    </r>
  </si>
  <si>
    <r>
      <t xml:space="preserve">            </t>
    </r>
    <r>
      <rPr>
        <sz val="12"/>
        <color indexed="10"/>
        <rFont val="細明體"/>
        <family val="3"/>
      </rPr>
      <t>將格式改成「</t>
    </r>
    <r>
      <rPr>
        <sz val="12"/>
        <color indexed="10"/>
        <rFont val="Times New Roman"/>
        <family val="1"/>
      </rPr>
      <t>G/</t>
    </r>
    <r>
      <rPr>
        <sz val="12"/>
        <color indexed="10"/>
        <rFont val="細明體"/>
        <family val="3"/>
      </rPr>
      <t>通用格式」</t>
    </r>
  </si>
  <si>
    <t>含日期常數的運算</t>
  </si>
  <si>
    <t>&lt;---=A11-"2004/5/10"</t>
  </si>
  <si>
    <t>&lt;---=A11+B11</t>
  </si>
  <si>
    <t>&lt;---=A11+18</t>
  </si>
  <si>
    <r>
      <t xml:space="preserve">    &lt;--- </t>
    </r>
    <r>
      <rPr>
        <sz val="12"/>
        <rFont val="細明體"/>
        <family val="3"/>
      </rPr>
      <t>執行「格式</t>
    </r>
    <r>
      <rPr>
        <sz val="12"/>
        <rFont val="Times New Roman"/>
        <family val="1"/>
      </rPr>
      <t>(O)/</t>
    </r>
    <r>
      <rPr>
        <sz val="12"/>
        <rFont val="細明體"/>
        <family val="3"/>
      </rPr>
      <t>儲存格</t>
    </r>
    <r>
      <rPr>
        <sz val="12"/>
        <rFont val="Times New Roman"/>
        <family val="1"/>
      </rPr>
      <t>(E)…</t>
    </r>
    <r>
      <rPr>
        <sz val="12"/>
        <rFont val="細明體"/>
        <family val="3"/>
      </rPr>
      <t>」</t>
    </r>
  </si>
  <si>
    <r>
      <t xml:space="preserve">            </t>
    </r>
    <r>
      <rPr>
        <sz val="12"/>
        <rFont val="細明體"/>
        <family val="3"/>
      </rPr>
      <t>將格式改成「</t>
    </r>
    <r>
      <rPr>
        <sz val="12"/>
        <rFont val="Times New Roman"/>
        <family val="1"/>
      </rPr>
      <t>G/</t>
    </r>
    <r>
      <rPr>
        <sz val="12"/>
        <rFont val="細明體"/>
        <family val="3"/>
      </rPr>
      <t>通用格式」</t>
    </r>
  </si>
  <si>
    <r>
      <t>日期運算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練習</t>
    </r>
  </si>
  <si>
    <t>年月日-練習</t>
  </si>
  <si>
    <t>輸入於Ｄ欄之內容</t>
  </si>
  <si>
    <t>實際外觀</t>
  </si>
  <si>
    <t>所存資料</t>
  </si>
  <si>
    <t>實際數字</t>
  </si>
  <si>
    <t>04/10/25</t>
  </si>
  <si>
    <t>2004/10/25</t>
  </si>
  <si>
    <t>=today()</t>
  </si>
  <si>
    <t>25-OCT-04</t>
  </si>
  <si>
    <t>oct-04</t>
  </si>
  <si>
    <t>12-oct</t>
  </si>
  <si>
    <t>=D4-D6</t>
  </si>
  <si>
    <r>
      <t xml:space="preserve">  &lt;--- </t>
    </r>
    <r>
      <rPr>
        <sz val="9"/>
        <color indexed="10"/>
        <rFont val="細明體"/>
        <family val="3"/>
      </rPr>
      <t>執行「格式</t>
    </r>
    <r>
      <rPr>
        <sz val="9"/>
        <color indexed="10"/>
        <rFont val="Times New Roman"/>
        <family val="1"/>
      </rPr>
      <t>(</t>
    </r>
    <r>
      <rPr>
        <u val="single"/>
        <sz val="9"/>
        <color indexed="10"/>
        <rFont val="Times New Roman"/>
        <family val="1"/>
      </rPr>
      <t>O</t>
    </r>
    <r>
      <rPr>
        <sz val="9"/>
        <color indexed="10"/>
        <rFont val="Times New Roman"/>
        <family val="1"/>
      </rPr>
      <t>)</t>
    </r>
    <r>
      <rPr>
        <sz val="9"/>
        <color indexed="10"/>
        <rFont val="細明體"/>
        <family val="3"/>
      </rPr>
      <t>」「儲存格</t>
    </r>
    <r>
      <rPr>
        <sz val="9"/>
        <color indexed="10"/>
        <rFont val="Times New Roman"/>
        <family val="1"/>
      </rPr>
      <t>(</t>
    </r>
    <r>
      <rPr>
        <u val="single"/>
        <sz val="9"/>
        <color indexed="10"/>
        <rFont val="Times New Roman"/>
        <family val="1"/>
      </rPr>
      <t>E</t>
    </r>
    <r>
      <rPr>
        <sz val="9"/>
        <color indexed="10"/>
        <rFont val="Times New Roman"/>
        <family val="1"/>
      </rPr>
      <t>)…</t>
    </r>
    <r>
      <rPr>
        <sz val="9"/>
        <color indexed="10"/>
        <rFont val="細明體"/>
        <family val="3"/>
      </rPr>
      <t>」「</t>
    </r>
    <r>
      <rPr>
        <sz val="9"/>
        <color indexed="10"/>
        <rFont val="Times New Roman"/>
        <family val="1"/>
      </rPr>
      <t>G/</t>
    </r>
    <r>
      <rPr>
        <sz val="9"/>
        <color indexed="10"/>
        <rFont val="細明體"/>
        <family val="3"/>
      </rPr>
      <t>通用格式」</t>
    </r>
  </si>
  <si>
    <t>=D4-"2004/10/10"</t>
  </si>
  <si>
    <t>r93/10/20</t>
  </si>
  <si>
    <r>
      <t>n</t>
    </r>
    <r>
      <rPr>
        <sz val="12"/>
        <color indexed="12"/>
        <rFont val="Times New Roman"/>
        <family val="1"/>
      </rPr>
      <t>DATEDIF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函數可以幫我們計算兩個日期之間的年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 xml:space="preserve">數、月數或天數。其格式如下： </t>
    </r>
  </si>
  <si>
    <r>
      <t>用 TODAY 這個函數和到職日相減，所減出來的數字表示天數，再除上 365.25 (每 4 年閏 1 天) 即可算出年齡</t>
    </r>
    <r>
      <rPr>
        <sz val="12"/>
        <rFont val="新細明體"/>
        <family val="1"/>
      </rPr>
      <t>(滿幾歲)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</si>
</sst>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$-404]aaaa;@"/>
    <numFmt numFmtId="178" formatCode="[$-F400]h:mm:ss\ AM/PM"/>
    <numFmt numFmtId="179" formatCode="yyyy/mm/dd"/>
    <numFmt numFmtId="180" formatCode="yyyy/mm/dd\ hh:mm"/>
    <numFmt numFmtId="181" formatCode="[$-404]e/mm/dd"/>
    <numFmt numFmtId="182" formatCode="[$-404]AM/PM\ hh:mm:ss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yyyy/m/d;@"/>
    <numFmt numFmtId="188" formatCode="h:mm:ss;@"/>
    <numFmt numFmtId="189" formatCode="m&quot;月&quot;d&quot;日&quot;"/>
    <numFmt numFmtId="190" formatCode="aaaa"/>
    <numFmt numFmtId="191" formatCode="[$-404]e/m/d;@"/>
    <numFmt numFmtId="192" formatCode="yyyy/m/d\ hh:mm\ AM/PM"/>
    <numFmt numFmtId="193" formatCode="h:mm;@"/>
    <numFmt numFmtId="194" formatCode="[$-409]h:mm\ AM/PM;@"/>
    <numFmt numFmtId="195" formatCode="yyyy/m/d\ hh:mm:ss"/>
    <numFmt numFmtId="196" formatCode="[$-404]gge&quot;年&quot;m&quot;月&quot;d&quot;日&quot;"/>
    <numFmt numFmtId="197" formatCode="aaa"/>
    <numFmt numFmtId="198" formatCode="mm/dd/yy"/>
    <numFmt numFmtId="199" formatCode="ddd"/>
    <numFmt numFmtId="200" formatCode="dddd"/>
    <numFmt numFmtId="201" formatCode="[Red][DBNum1]&quot;民&quot;&quot;國&quot;[$-404]e&quot;年&quot;m&quot;月&quot;d&quot;日&quot;"/>
    <numFmt numFmtId="202" formatCode="[Red][DBNum1]&quot;中華民國&quot;[$-404]e&quot;年&quot;m&quot;月&quot;d&quot;日&quot;"/>
    <numFmt numFmtId="203" formatCode="mmm"/>
    <numFmt numFmtId="204" formatCode="mmmm"/>
    <numFmt numFmtId="205" formatCode="yy"/>
    <numFmt numFmtId="206" formatCode="yyyy"/>
    <numFmt numFmtId="207" formatCode="[$-409]yyyy/m/d\ h:mm\ AM/PM;@"/>
    <numFmt numFmtId="208" formatCode="h:mm"/>
    <numFmt numFmtId="209" formatCode="[DBNum1][$-404]ggge&quot;年&quot;m&quot;月&quot;d&quot;日&quot;"/>
    <numFmt numFmtId="210" formatCode="[DBNum1][$-404]e&quot;年&quot;m&quot;月&quot;d&quot;日&quot;"/>
    <numFmt numFmtId="211" formatCode="h:mm:ss"/>
    <numFmt numFmtId="212" formatCode="h:mm\ AM/PM"/>
    <numFmt numFmtId="213" formatCode="h&quot;時&quot;mm&quot;分&quot;"/>
    <numFmt numFmtId="214" formatCode="yyyy/m/d\ h:mm"/>
    <numFmt numFmtId="215" formatCode="yyyy/m/d\ h:mm\ AM/PM"/>
    <numFmt numFmtId="216" formatCode="h&quot;時&quot;mm&quot;分&quot;ss&quot;秒&quot;"/>
    <numFmt numFmtId="217" formatCode="上午/下午h&quot;時&quot;mm&quot;分&quot;ss&quot;秒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</numFmts>
  <fonts count="73">
    <font>
      <sz val="12"/>
      <name val="Times New Roman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name val="Times New Roman"/>
      <family val="1"/>
    </font>
    <font>
      <sz val="12"/>
      <name val="新細明體"/>
      <family val="1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indexed="6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sz val="12"/>
      <color indexed="8"/>
      <name val="Tahoma"/>
      <family val="2"/>
    </font>
    <font>
      <sz val="12"/>
      <color indexed="8"/>
      <name val="細明體"/>
      <family val="3"/>
    </font>
    <font>
      <sz val="12"/>
      <name val="Tahoma"/>
      <family val="2"/>
    </font>
    <font>
      <b/>
      <sz val="12"/>
      <color indexed="18"/>
      <name val="Times New Roman"/>
      <family val="1"/>
    </font>
    <font>
      <sz val="12"/>
      <color indexed="10"/>
      <name val="細明體"/>
      <family val="3"/>
    </font>
    <font>
      <sz val="12"/>
      <name val="Wingdings"/>
      <family val="0"/>
    </font>
    <font>
      <b/>
      <sz val="12"/>
      <color indexed="56"/>
      <name val="Times New Roman"/>
      <family val="1"/>
    </font>
    <font>
      <b/>
      <sz val="12"/>
      <color indexed="56"/>
      <name val="細明體"/>
      <family val="3"/>
    </font>
    <font>
      <sz val="12"/>
      <color indexed="10"/>
      <name val="Times New Roman"/>
      <family val="1"/>
    </font>
    <font>
      <sz val="12"/>
      <color indexed="21"/>
      <name val="新細明體"/>
      <family val="1"/>
    </font>
    <font>
      <sz val="12"/>
      <color indexed="14"/>
      <name val="新細明體"/>
      <family val="1"/>
    </font>
    <font>
      <sz val="12"/>
      <color indexed="16"/>
      <name val="新細明體"/>
      <family val="1"/>
    </font>
    <font>
      <b/>
      <sz val="12"/>
      <color indexed="12"/>
      <name val="新細明體"/>
      <family val="1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b/>
      <sz val="12"/>
      <name val="Tahoma"/>
      <family val="2"/>
    </font>
    <font>
      <sz val="7"/>
      <name val="Times New Roman"/>
      <family val="1"/>
    </font>
    <font>
      <b/>
      <sz val="12"/>
      <color indexed="12"/>
      <name val="Century Schoolbook"/>
      <family val="1"/>
    </font>
    <font>
      <sz val="12"/>
      <color indexed="12"/>
      <name val="Century Schoolbook"/>
      <family val="1"/>
    </font>
    <font>
      <sz val="12"/>
      <color indexed="52"/>
      <name val="Wingdings"/>
      <family val="0"/>
    </font>
    <font>
      <sz val="12"/>
      <color indexed="8"/>
      <name val="Century Schoolbook"/>
      <family val="1"/>
    </font>
    <font>
      <sz val="9"/>
      <color indexed="10"/>
      <name val="細明體"/>
      <family val="3"/>
    </font>
    <font>
      <sz val="9"/>
      <color indexed="10"/>
      <name val="Times New Roman"/>
      <family val="1"/>
    </font>
    <font>
      <u val="single"/>
      <sz val="9"/>
      <color indexed="10"/>
      <name val="Times New Roman"/>
      <family val="1"/>
    </font>
    <font>
      <sz val="12"/>
      <color indexed="16"/>
      <name val="Wingdings"/>
      <family val="0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17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7"/>
      </left>
      <right style="thin">
        <color indexed="47"/>
      </right>
      <top style="medium">
        <color indexed="47"/>
      </top>
      <bottom style="thin">
        <color indexed="47"/>
      </bottom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medium">
        <color indexed="47"/>
      </bottom>
    </border>
    <border>
      <left style="thin">
        <color indexed="47"/>
      </left>
      <right style="thin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" fillId="0" borderId="0">
      <alignment/>
      <protection/>
    </xf>
    <xf numFmtId="0" fontId="56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0" fontId="60" fillId="20" borderId="0" applyNumberFormat="0" applyBorder="0" applyAlignment="0" applyProtection="0"/>
    <xf numFmtId="9" fontId="0" fillId="0" borderId="0" applyFont="0" applyFill="0" applyBorder="0" applyAlignment="0" applyProtection="0"/>
    <xf numFmtId="177" fontId="14" fillId="0" borderId="2">
      <alignment horizontal="center" vertical="center"/>
      <protection/>
    </xf>
    <xf numFmtId="0" fontId="61" fillId="2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0" fillId="22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3" applyNumberFormat="0" applyAlignment="0" applyProtection="0"/>
    <xf numFmtId="0" fontId="69" fillId="21" borderId="9" applyNumberFormat="0" applyAlignment="0" applyProtection="0"/>
    <xf numFmtId="0" fontId="70" fillId="30" borderId="10" applyNumberFormat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6" fillId="0" borderId="0" xfId="34" applyFont="1" applyAlignment="1">
      <alignment horizontal="right" vertical="center"/>
      <protection/>
    </xf>
    <xf numFmtId="0" fontId="1" fillId="0" borderId="0" xfId="34" applyFont="1">
      <alignment vertical="center"/>
      <protection/>
    </xf>
    <xf numFmtId="14" fontId="1" fillId="0" borderId="0" xfId="34" applyNumberFormat="1" applyFont="1">
      <alignment vertical="center"/>
      <protection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22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 quotePrefix="1">
      <alignment/>
    </xf>
    <xf numFmtId="0" fontId="7" fillId="0" borderId="0" xfId="33" applyFont="1" applyAlignment="1">
      <alignment horizontal="right"/>
      <protection/>
    </xf>
    <xf numFmtId="0" fontId="5" fillId="0" borderId="0" xfId="33" applyFont="1">
      <alignment/>
      <protection/>
    </xf>
    <xf numFmtId="179" fontId="5" fillId="0" borderId="0" xfId="33" applyNumberFormat="1" applyFont="1">
      <alignment/>
      <protection/>
    </xf>
    <xf numFmtId="0" fontId="7" fillId="0" borderId="0" xfId="0" applyFont="1" applyAlignment="1">
      <alignment horizontal="center"/>
    </xf>
    <xf numFmtId="0" fontId="7" fillId="0" borderId="0" xfId="33" applyFont="1">
      <alignment/>
      <protection/>
    </xf>
    <xf numFmtId="181" fontId="5" fillId="0" borderId="0" xfId="33" applyNumberFormat="1" applyFont="1">
      <alignment/>
      <protection/>
    </xf>
    <xf numFmtId="0" fontId="7" fillId="0" borderId="0" xfId="0" applyFont="1" applyAlignment="1">
      <alignment horizontal="left"/>
    </xf>
    <xf numFmtId="0" fontId="5" fillId="0" borderId="0" xfId="0" applyFont="1" applyAlignment="1" quotePrefix="1">
      <alignment/>
    </xf>
    <xf numFmtId="177" fontId="5" fillId="0" borderId="0" xfId="0" applyNumberFormat="1" applyFont="1" applyAlignment="1">
      <alignment/>
    </xf>
    <xf numFmtId="0" fontId="7" fillId="0" borderId="0" xfId="0" applyFont="1" applyAlignment="1">
      <alignment/>
    </xf>
    <xf numFmtId="57" fontId="5" fillId="0" borderId="0" xfId="0" applyNumberFormat="1" applyFont="1" applyAlignment="1">
      <alignment/>
    </xf>
    <xf numFmtId="21" fontId="5" fillId="0" borderId="0" xfId="0" applyNumberFormat="1" applyFont="1" applyAlignment="1">
      <alignment/>
    </xf>
    <xf numFmtId="0" fontId="7" fillId="0" borderId="0" xfId="33" applyFont="1" applyAlignment="1">
      <alignment horizontal="center"/>
      <protection/>
    </xf>
    <xf numFmtId="180" fontId="5" fillId="0" borderId="0" xfId="33" applyNumberFormat="1" applyFont="1">
      <alignment/>
      <protection/>
    </xf>
    <xf numFmtId="20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179" fontId="5" fillId="0" borderId="0" xfId="0" applyNumberFormat="1" applyFont="1" applyAlignment="1">
      <alignment/>
    </xf>
    <xf numFmtId="0" fontId="7" fillId="0" borderId="0" xfId="33" applyFont="1" applyAlignment="1">
      <alignment horizontal="left"/>
      <protection/>
    </xf>
    <xf numFmtId="14" fontId="5" fillId="0" borderId="0" xfId="33" applyNumberFormat="1" applyFont="1">
      <alignment/>
      <protection/>
    </xf>
    <xf numFmtId="0" fontId="5" fillId="0" borderId="0" xfId="0" applyFont="1" applyAlignment="1">
      <alignment/>
    </xf>
    <xf numFmtId="0" fontId="17" fillId="32" borderId="2" xfId="0" applyFont="1" applyFill="1" applyBorder="1" applyAlignment="1">
      <alignment horizontal="center" wrapText="1"/>
    </xf>
    <xf numFmtId="0" fontId="17" fillId="32" borderId="2" xfId="0" applyFont="1" applyFill="1" applyBorder="1" applyAlignment="1">
      <alignment horizontal="center" shrinkToFit="1"/>
    </xf>
    <xf numFmtId="0" fontId="0" fillId="0" borderId="0" xfId="0" applyFont="1" applyAlignment="1">
      <alignment horizontal="center"/>
    </xf>
    <xf numFmtId="0" fontId="16" fillId="4" borderId="0" xfId="55" applyFill="1" applyAlignment="1" applyProtection="1">
      <alignment vertical="center"/>
      <protection/>
    </xf>
    <xf numFmtId="0" fontId="0" fillId="4" borderId="0" xfId="0" applyFill="1" applyAlignment="1">
      <alignment wrapText="1"/>
    </xf>
    <xf numFmtId="0" fontId="17" fillId="4" borderId="0" xfId="0" applyFont="1" applyFill="1" applyAlignment="1">
      <alignment wrapText="1"/>
    </xf>
    <xf numFmtId="0" fontId="16" fillId="33" borderId="0" xfId="55" applyFill="1" applyAlignment="1" applyProtection="1">
      <alignment vertical="center"/>
      <protection/>
    </xf>
    <xf numFmtId="0" fontId="0" fillId="33" borderId="0" xfId="0" applyFill="1" applyAlignment="1">
      <alignment wrapText="1"/>
    </xf>
    <xf numFmtId="0" fontId="17" fillId="33" borderId="0" xfId="0" applyFont="1" applyFill="1" applyAlignment="1">
      <alignment wrapText="1"/>
    </xf>
    <xf numFmtId="0" fontId="19" fillId="0" borderId="0" xfId="0" applyFont="1" applyAlignment="1">
      <alignment/>
    </xf>
    <xf numFmtId="0" fontId="16" fillId="0" borderId="0" xfId="55" applyAlignment="1" applyProtection="1">
      <alignment vertical="center"/>
      <protection/>
    </xf>
    <xf numFmtId="0" fontId="0" fillId="0" borderId="0" xfId="0" applyAlignment="1">
      <alignment wrapText="1"/>
    </xf>
    <xf numFmtId="0" fontId="17" fillId="32" borderId="0" xfId="0" applyFont="1" applyFill="1" applyAlignment="1">
      <alignment/>
    </xf>
    <xf numFmtId="191" fontId="0" fillId="0" borderId="0" xfId="0" applyNumberFormat="1" applyAlignment="1" quotePrefix="1">
      <alignment/>
    </xf>
    <xf numFmtId="191" fontId="0" fillId="0" borderId="0" xfId="0" applyNumberFormat="1" applyAlignment="1">
      <alignment/>
    </xf>
    <xf numFmtId="0" fontId="5" fillId="0" borderId="0" xfId="0" applyFont="1" applyAlignment="1">
      <alignment horizontal="justify"/>
    </xf>
    <xf numFmtId="0" fontId="20" fillId="0" borderId="0" xfId="0" applyFont="1" applyAlignment="1" quotePrefix="1">
      <alignment horizontal="justify"/>
    </xf>
    <xf numFmtId="207" fontId="0" fillId="0" borderId="0" xfId="0" applyNumberFormat="1" applyAlignment="1" quotePrefix="1">
      <alignment/>
    </xf>
    <xf numFmtId="207" fontId="0" fillId="0" borderId="0" xfId="0" applyNumberFormat="1" applyAlignment="1">
      <alignment/>
    </xf>
    <xf numFmtId="0" fontId="21" fillId="0" borderId="0" xfId="0" applyNumberFormat="1" applyFont="1" applyAlignment="1" quotePrefix="1">
      <alignment/>
    </xf>
    <xf numFmtId="0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7" fillId="32" borderId="0" xfId="0" applyFont="1" applyFill="1" applyAlignment="1">
      <alignment/>
    </xf>
    <xf numFmtId="0" fontId="23" fillId="0" borderId="0" xfId="0" applyFont="1" applyAlignment="1">
      <alignment horizontal="justify"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17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 quotePrefix="1">
      <alignment/>
    </xf>
    <xf numFmtId="22" fontId="22" fillId="0" borderId="0" xfId="0" applyNumberFormat="1" applyFont="1" applyAlignment="1">
      <alignment/>
    </xf>
    <xf numFmtId="14" fontId="0" fillId="0" borderId="0" xfId="0" applyNumberFormat="1" applyAlignment="1" quotePrefix="1">
      <alignment/>
    </xf>
    <xf numFmtId="0" fontId="0" fillId="0" borderId="0" xfId="38" applyFont="1" quotePrefix="1">
      <alignment/>
      <protection/>
    </xf>
    <xf numFmtId="14" fontId="0" fillId="0" borderId="0" xfId="38" applyNumberFormat="1">
      <alignment/>
      <protection/>
    </xf>
    <xf numFmtId="0" fontId="0" fillId="0" borderId="0" xfId="38" applyFont="1">
      <alignment/>
      <protection/>
    </xf>
    <xf numFmtId="187" fontId="0" fillId="0" borderId="0" xfId="40" applyNumberFormat="1">
      <alignment/>
      <protection/>
    </xf>
    <xf numFmtId="0" fontId="0" fillId="0" borderId="0" xfId="40">
      <alignment/>
      <protection/>
    </xf>
    <xf numFmtId="14" fontId="0" fillId="0" borderId="0" xfId="40" applyNumberFormat="1">
      <alignment/>
      <protection/>
    </xf>
    <xf numFmtId="57" fontId="0" fillId="0" borderId="0" xfId="40" applyNumberFormat="1">
      <alignment/>
      <protection/>
    </xf>
    <xf numFmtId="30" fontId="0" fillId="0" borderId="0" xfId="40" applyNumberFormat="1">
      <alignment/>
      <protection/>
    </xf>
    <xf numFmtId="196" fontId="0" fillId="0" borderId="0" xfId="40" applyNumberFormat="1">
      <alignment/>
      <protection/>
    </xf>
    <xf numFmtId="210" fontId="0" fillId="0" borderId="0" xfId="40" applyNumberFormat="1">
      <alignment/>
      <protection/>
    </xf>
    <xf numFmtId="15" fontId="0" fillId="0" borderId="0" xfId="40" applyNumberFormat="1">
      <alignment/>
      <protection/>
    </xf>
    <xf numFmtId="198" fontId="0" fillId="0" borderId="0" xfId="40" applyNumberFormat="1">
      <alignment/>
      <protection/>
    </xf>
    <xf numFmtId="209" fontId="0" fillId="0" borderId="0" xfId="40" applyNumberFormat="1">
      <alignment/>
      <protection/>
    </xf>
    <xf numFmtId="189" fontId="0" fillId="0" borderId="0" xfId="40" applyNumberFormat="1">
      <alignment/>
      <protection/>
    </xf>
    <xf numFmtId="190" fontId="0" fillId="0" borderId="0" xfId="40" applyNumberFormat="1">
      <alignment/>
      <protection/>
    </xf>
    <xf numFmtId="197" fontId="0" fillId="0" borderId="0" xfId="40" applyNumberFormat="1">
      <alignment/>
      <protection/>
    </xf>
    <xf numFmtId="0" fontId="17" fillId="0" borderId="0" xfId="40" applyFont="1">
      <alignment/>
      <protection/>
    </xf>
    <xf numFmtId="179" fontId="0" fillId="0" borderId="0" xfId="40" applyNumberFormat="1">
      <alignment/>
      <protection/>
    </xf>
    <xf numFmtId="199" fontId="0" fillId="0" borderId="0" xfId="40" applyNumberFormat="1">
      <alignment/>
      <protection/>
    </xf>
    <xf numFmtId="200" fontId="0" fillId="0" borderId="0" xfId="40" applyNumberFormat="1">
      <alignment/>
      <protection/>
    </xf>
    <xf numFmtId="0" fontId="22" fillId="0" borderId="0" xfId="40" applyFont="1">
      <alignment/>
      <protection/>
    </xf>
    <xf numFmtId="201" fontId="0" fillId="0" borderId="0" xfId="40" applyNumberFormat="1">
      <alignment/>
      <protection/>
    </xf>
    <xf numFmtId="202" fontId="0" fillId="0" borderId="0" xfId="40" applyNumberFormat="1">
      <alignment/>
      <protection/>
    </xf>
    <xf numFmtId="203" fontId="0" fillId="0" borderId="0" xfId="40" applyNumberFormat="1">
      <alignment/>
      <protection/>
    </xf>
    <xf numFmtId="204" fontId="0" fillId="0" borderId="0" xfId="40" applyNumberFormat="1">
      <alignment/>
      <protection/>
    </xf>
    <xf numFmtId="205" fontId="0" fillId="0" borderId="0" xfId="40" applyNumberFormat="1">
      <alignment/>
      <protection/>
    </xf>
    <xf numFmtId="206" fontId="0" fillId="0" borderId="0" xfId="40" applyNumberFormat="1">
      <alignment/>
      <protection/>
    </xf>
    <xf numFmtId="0" fontId="0" fillId="0" borderId="0" xfId="40" quotePrefix="1">
      <alignment/>
      <protection/>
    </xf>
    <xf numFmtId="57" fontId="17" fillId="0" borderId="0" xfId="40" applyNumberFormat="1" applyFont="1">
      <alignment/>
      <protection/>
    </xf>
    <xf numFmtId="0" fontId="5" fillId="0" borderId="0" xfId="39">
      <alignment vertical="center"/>
      <protection/>
    </xf>
    <xf numFmtId="189" fontId="5" fillId="0" borderId="0" xfId="39" applyNumberFormat="1">
      <alignment vertical="center"/>
      <protection/>
    </xf>
    <xf numFmtId="0" fontId="12" fillId="34" borderId="11" xfId="39" applyFont="1" applyFill="1" applyBorder="1" applyAlignment="1">
      <alignment horizontal="center" vertical="center"/>
      <protection/>
    </xf>
    <xf numFmtId="0" fontId="12" fillId="34" borderId="11" xfId="39" applyFont="1" applyFill="1" applyBorder="1" applyAlignment="1">
      <alignment horizontal="center" vertical="center" shrinkToFit="1"/>
      <protection/>
    </xf>
    <xf numFmtId="14" fontId="12" fillId="34" borderId="12" xfId="39" applyNumberFormat="1" applyFont="1" applyFill="1" applyBorder="1" applyAlignment="1">
      <alignment horizontal="center" vertical="center"/>
      <protection/>
    </xf>
    <xf numFmtId="0" fontId="12" fillId="34" borderId="12" xfId="39" applyFont="1" applyFill="1" applyBorder="1" applyAlignment="1">
      <alignment horizontal="center" vertical="center"/>
      <protection/>
    </xf>
    <xf numFmtId="0" fontId="12" fillId="34" borderId="12" xfId="39" applyFont="1" applyFill="1" applyBorder="1" applyAlignment="1">
      <alignment horizontal="center" vertical="center" shrinkToFit="1"/>
      <protection/>
    </xf>
    <xf numFmtId="0" fontId="10" fillId="35" borderId="13" xfId="39" applyFont="1" applyFill="1" applyBorder="1" applyAlignment="1">
      <alignment horizontal="center" vertical="center"/>
      <protection/>
    </xf>
    <xf numFmtId="22" fontId="10" fillId="35" borderId="13" xfId="39" applyNumberFormat="1" applyFont="1" applyFill="1" applyBorder="1" applyAlignment="1">
      <alignment horizontal="center" vertical="center"/>
      <protection/>
    </xf>
    <xf numFmtId="0" fontId="10" fillId="35" borderId="13" xfId="39" applyFont="1" applyFill="1" applyBorder="1" applyAlignment="1">
      <alignment horizontal="center" vertical="center" shrinkToFit="1"/>
      <protection/>
    </xf>
    <xf numFmtId="14" fontId="5" fillId="33" borderId="0" xfId="39" applyNumberFormat="1" applyFill="1">
      <alignment vertical="center"/>
      <protection/>
    </xf>
    <xf numFmtId="22" fontId="5" fillId="36" borderId="0" xfId="39" applyNumberFormat="1" applyFill="1">
      <alignment vertical="center"/>
      <protection/>
    </xf>
    <xf numFmtId="0" fontId="5" fillId="37" borderId="0" xfId="39" applyFill="1" applyAlignment="1">
      <alignment vertical="center" shrinkToFit="1"/>
      <protection/>
    </xf>
    <xf numFmtId="0" fontId="10" fillId="35" borderId="14" xfId="39" applyFont="1" applyFill="1" applyBorder="1" applyAlignment="1">
      <alignment horizontal="center" vertical="center"/>
      <protection/>
    </xf>
    <xf numFmtId="22" fontId="10" fillId="35" borderId="14" xfId="39" applyNumberFormat="1" applyFont="1" applyFill="1" applyBorder="1" applyAlignment="1">
      <alignment horizontal="center" vertical="center"/>
      <protection/>
    </xf>
    <xf numFmtId="0" fontId="10" fillId="35" borderId="14" xfId="39" applyFont="1" applyFill="1" applyBorder="1" applyAlignment="1">
      <alignment horizontal="center" vertical="center" shrinkToFit="1"/>
      <protection/>
    </xf>
    <xf numFmtId="0" fontId="10" fillId="35" borderId="15" xfId="39" applyFont="1" applyFill="1" applyBorder="1" applyAlignment="1">
      <alignment horizontal="center" vertical="center" shrinkToFit="1"/>
      <protection/>
    </xf>
    <xf numFmtId="0" fontId="5" fillId="0" borderId="0" xfId="39" applyAlignment="1">
      <alignment vertical="center" shrinkToFit="1"/>
      <protection/>
    </xf>
    <xf numFmtId="14" fontId="5" fillId="0" borderId="0" xfId="39" applyNumberFormat="1">
      <alignment vertical="center"/>
      <protection/>
    </xf>
    <xf numFmtId="14" fontId="27" fillId="0" borderId="0" xfId="39" applyNumberFormat="1" applyFont="1" quotePrefix="1">
      <alignment vertical="center"/>
      <protection/>
    </xf>
    <xf numFmtId="0" fontId="28" fillId="0" borderId="0" xfId="39" applyFont="1" quotePrefix="1">
      <alignment vertical="center"/>
      <protection/>
    </xf>
    <xf numFmtId="0" fontId="29" fillId="0" borderId="0" xfId="39" applyFont="1" applyAlignment="1" quotePrefix="1">
      <alignment vertical="center" shrinkToFit="1"/>
      <protection/>
    </xf>
    <xf numFmtId="193" fontId="5" fillId="0" borderId="0" xfId="39" applyNumberFormat="1">
      <alignment vertical="center"/>
      <protection/>
    </xf>
    <xf numFmtId="194" fontId="5" fillId="0" borderId="0" xfId="39" applyNumberFormat="1">
      <alignment vertical="center"/>
      <protection/>
    </xf>
    <xf numFmtId="0" fontId="5" fillId="36" borderId="0" xfId="37" applyFill="1">
      <alignment vertical="center"/>
      <protection/>
    </xf>
    <xf numFmtId="14" fontId="5" fillId="0" borderId="0" xfId="37" applyNumberFormat="1">
      <alignment vertical="center"/>
      <protection/>
    </xf>
    <xf numFmtId="0" fontId="5" fillId="0" borderId="0" xfId="37">
      <alignment vertical="center"/>
      <protection/>
    </xf>
    <xf numFmtId="0" fontId="5" fillId="36" borderId="0" xfId="37" applyFont="1" applyFill="1">
      <alignment vertical="center"/>
      <protection/>
    </xf>
    <xf numFmtId="14" fontId="5" fillId="36" borderId="0" xfId="37" applyNumberFormat="1" applyFill="1">
      <alignment vertical="center"/>
      <protection/>
    </xf>
    <xf numFmtId="0" fontId="5" fillId="0" borderId="0" xfId="37" applyAlignment="1">
      <alignment horizontal="center" vertical="center"/>
      <protection/>
    </xf>
    <xf numFmtId="195" fontId="5" fillId="36" borderId="0" xfId="37" applyNumberFormat="1" applyFill="1">
      <alignment vertical="center"/>
      <protection/>
    </xf>
    <xf numFmtId="0" fontId="5" fillId="0" borderId="0" xfId="37" applyFont="1">
      <alignment vertical="center"/>
      <protection/>
    </xf>
    <xf numFmtId="178" fontId="5" fillId="0" borderId="0" xfId="37" applyNumberFormat="1">
      <alignment vertical="center"/>
      <protection/>
    </xf>
    <xf numFmtId="0" fontId="18" fillId="0" borderId="0" xfId="0" applyFont="1" applyAlignment="1" quotePrefix="1">
      <alignment wrapText="1"/>
    </xf>
    <xf numFmtId="0" fontId="0" fillId="0" borderId="0" xfId="0" applyFont="1" applyAlignment="1" quotePrefix="1">
      <alignment wrapText="1"/>
    </xf>
    <xf numFmtId="0" fontId="0" fillId="0" borderId="0" xfId="0" applyFont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7" fillId="32" borderId="2" xfId="0" applyFont="1" applyFill="1" applyBorder="1" applyAlignment="1">
      <alignment horizontal="center" vertical="top" wrapText="1"/>
    </xf>
    <xf numFmtId="0" fontId="20" fillId="0" borderId="2" xfId="0" applyFont="1" applyBorder="1" applyAlignment="1">
      <alignment vertical="top" wrapText="1"/>
    </xf>
    <xf numFmtId="0" fontId="20" fillId="35" borderId="2" xfId="0" applyFont="1" applyFill="1" applyBorder="1" applyAlignment="1">
      <alignment vertical="top" wrapText="1"/>
    </xf>
    <xf numFmtId="0" fontId="5" fillId="35" borderId="2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6" fillId="0" borderId="0" xfId="54" applyFont="1" applyAlignment="1" applyProtection="1">
      <alignment/>
      <protection/>
    </xf>
    <xf numFmtId="0" fontId="5" fillId="0" borderId="0" xfId="0" applyFont="1" applyAlignment="1">
      <alignment horizontal="left" indent="1"/>
    </xf>
    <xf numFmtId="0" fontId="34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/>
    </xf>
    <xf numFmtId="0" fontId="5" fillId="0" borderId="16" xfId="0" applyFont="1" applyBorder="1" applyAlignment="1">
      <alignment vertical="top"/>
    </xf>
    <xf numFmtId="0" fontId="5" fillId="0" borderId="0" xfId="35">
      <alignment/>
      <protection/>
    </xf>
    <xf numFmtId="0" fontId="5" fillId="0" borderId="0" xfId="0" applyFont="1" applyAlignment="1">
      <alignment/>
    </xf>
    <xf numFmtId="0" fontId="5" fillId="38" borderId="0" xfId="0" applyFont="1" applyFill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/>
    </xf>
    <xf numFmtId="0" fontId="17" fillId="38" borderId="0" xfId="0" applyFont="1" applyFill="1" applyAlignment="1">
      <alignment/>
    </xf>
    <xf numFmtId="0" fontId="17" fillId="0" borderId="0" xfId="0" applyFont="1" applyAlignment="1">
      <alignment horizontal="right"/>
    </xf>
    <xf numFmtId="30" fontId="0" fillId="0" borderId="0" xfId="0" applyNumberFormat="1" applyAlignment="1" quotePrefix="1">
      <alignment/>
    </xf>
    <xf numFmtId="15" fontId="0" fillId="0" borderId="0" xfId="0" applyNumberFormat="1" applyAlignment="1" quotePrefix="1">
      <alignment/>
    </xf>
    <xf numFmtId="16" fontId="0" fillId="0" borderId="0" xfId="0" applyNumberFormat="1" applyAlignment="1" quotePrefix="1">
      <alignment/>
    </xf>
    <xf numFmtId="0" fontId="26" fillId="0" borderId="0" xfId="0" applyFont="1" applyAlignment="1" quotePrefix="1">
      <alignment/>
    </xf>
    <xf numFmtId="0" fontId="40" fillId="0" borderId="0" xfId="0" applyFont="1" applyAlignment="1">
      <alignment/>
    </xf>
    <xf numFmtId="14" fontId="26" fillId="0" borderId="0" xfId="0" applyNumberFormat="1" applyFont="1" applyAlignment="1">
      <alignment/>
    </xf>
    <xf numFmtId="57" fontId="0" fillId="0" borderId="0" xfId="0" applyNumberFormat="1" applyAlignment="1" quotePrefix="1">
      <alignment/>
    </xf>
    <xf numFmtId="0" fontId="7" fillId="38" borderId="0" xfId="0" applyFont="1" applyFill="1" applyAlignment="1">
      <alignment horizontal="right"/>
    </xf>
    <xf numFmtId="0" fontId="7" fillId="38" borderId="0" xfId="0" applyFont="1" applyFill="1" applyAlignment="1">
      <alignment horizontal="center"/>
    </xf>
    <xf numFmtId="0" fontId="42" fillId="0" borderId="0" xfId="36" applyFont="1">
      <alignment vertical="center"/>
      <protection/>
    </xf>
    <xf numFmtId="0" fontId="5" fillId="0" borderId="0" xfId="36" applyAlignment="1">
      <alignment horizontal="left" vertical="center"/>
      <protection/>
    </xf>
    <xf numFmtId="0" fontId="5" fillId="0" borderId="0" xfId="36">
      <alignment vertical="center"/>
      <protection/>
    </xf>
    <xf numFmtId="0" fontId="7" fillId="0" borderId="0" xfId="33" applyFont="1" applyAlignment="1">
      <alignment horizontal="center"/>
      <protection/>
    </xf>
    <xf numFmtId="0" fontId="7" fillId="0" borderId="0" xfId="0" applyFont="1" applyAlignment="1">
      <alignment horizontal="center"/>
    </xf>
  </cellXfs>
  <cellStyles count="5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Ch09-06" xfId="35"/>
    <cellStyle name="一般_F002-Ch09-公式及函數" xfId="36"/>
    <cellStyle name="一般_常用公式-date" xfId="37"/>
    <cellStyle name="一般_常用公式-date2" xfId="38"/>
    <cellStyle name="一般_常用公式-date3" xfId="39"/>
    <cellStyle name="一般_資料輸入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星期樣式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超連結_常用函數-統計函數" xfId="55"/>
    <cellStyle name="說明文字" xfId="56"/>
    <cellStyle name="輔色1" xfId="57"/>
    <cellStyle name="輔色2" xfId="58"/>
    <cellStyle name="輔色3" xfId="59"/>
    <cellStyle name="輔色4" xfId="60"/>
    <cellStyle name="輔色5" xfId="61"/>
    <cellStyle name="輔色6" xfId="62"/>
    <cellStyle name="標題" xfId="63"/>
    <cellStyle name="標題 1" xfId="64"/>
    <cellStyle name="標題 2" xfId="65"/>
    <cellStyle name="標題 3" xfId="66"/>
    <cellStyle name="標題 4" xfId="67"/>
    <cellStyle name="輸入" xfId="68"/>
    <cellStyle name="輸出" xfId="69"/>
    <cellStyle name="檢查儲存格" xfId="70"/>
    <cellStyle name="壞" xfId="71"/>
    <cellStyle name="警告文字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office.microsoft.com/global/images/default.aspx?AssetID=ZA790050001028" TargetMode="External" /><Relationship Id="rId2" Type="http://schemas.openxmlformats.org/officeDocument/2006/relationships/hyperlink" Target="javascript:ToggleDiv('divExpCollAsst_1')" TargetMode="External" /><Relationship Id="rId3" Type="http://schemas.openxmlformats.org/officeDocument/2006/relationships/hyperlink" Target="javascript:ToggleDiv('divExpCollAsst_1'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14</xdr:row>
      <xdr:rowOff>104775</xdr:rowOff>
    </xdr:from>
    <xdr:to>
      <xdr:col>10</xdr:col>
      <xdr:colOff>257175</xdr:colOff>
      <xdr:row>17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09900"/>
          <a:ext cx="6210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18</xdr:row>
      <xdr:rowOff>19050</xdr:rowOff>
    </xdr:from>
    <xdr:to>
      <xdr:col>10</xdr:col>
      <xdr:colOff>0</xdr:colOff>
      <xdr:row>28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762375"/>
          <a:ext cx="60864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133350</xdr:colOff>
      <xdr:row>8</xdr:row>
      <xdr:rowOff>95250</xdr:rowOff>
    </xdr:to>
    <xdr:pic>
      <xdr:nvPicPr>
        <xdr:cNvPr id="1" name="divExpCollAsst_1_img" descr="顯示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47825"/>
          <a:ext cx="1333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17</xdr:row>
      <xdr:rowOff>0</xdr:rowOff>
    </xdr:from>
    <xdr:ext cx="123825" cy="123825"/>
    <xdr:sp>
      <xdr:nvSpPr>
        <xdr:cNvPr id="2" name="AutoShape 2" descr="*"/>
        <xdr:cNvSpPr>
          <a:spLocks noChangeAspect="1"/>
        </xdr:cNvSpPr>
      </xdr:nvSpPr>
      <xdr:spPr>
        <a:xfrm>
          <a:off x="0" y="35242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23825" cy="123825"/>
    <xdr:sp>
      <xdr:nvSpPr>
        <xdr:cNvPr id="3" name="AutoShape 3" descr="*"/>
        <xdr:cNvSpPr>
          <a:spLocks noChangeAspect="1"/>
        </xdr:cNvSpPr>
      </xdr:nvSpPr>
      <xdr:spPr>
        <a:xfrm>
          <a:off x="0" y="39433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23825" cy="123825"/>
    <xdr:sp>
      <xdr:nvSpPr>
        <xdr:cNvPr id="4" name="AutoShape 4" descr="*"/>
        <xdr:cNvSpPr>
          <a:spLocks noChangeAspect="1"/>
        </xdr:cNvSpPr>
      </xdr:nvSpPr>
      <xdr:spPr>
        <a:xfrm>
          <a:off x="0" y="41529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0</xdr:rowOff>
    </xdr:from>
    <xdr:ext cx="123825" cy="123825"/>
    <xdr:sp>
      <xdr:nvSpPr>
        <xdr:cNvPr id="1" name="AutoShape 1" descr="*"/>
        <xdr:cNvSpPr>
          <a:spLocks noChangeAspect="1"/>
        </xdr:cNvSpPr>
      </xdr:nvSpPr>
      <xdr:spPr>
        <a:xfrm>
          <a:off x="0" y="47910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teaching\office2007\excel2007\FS016\&#24120;&#29992;&#20844;&#24335;-date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teaching\office%202003\excel\&#24120;&#29992;&#20989;&#25976;-&#25991;&#233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teaching\office%202003\excel\&#24120;&#29992;&#20989;&#25976;-&#32113;&#35336;&#20989;&#259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teaching\office%202003\excel\&#24120;&#29992;&#20989;&#25976;-&#27298;&#35222;&#33287;&#21443;&#29031;&#20989;&#259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teaching\office2007\excel2007\FS016\&#24120;&#29992;&#20989;&#25976;-&#32113;&#35336;&#20989;&#259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teaching\office2007\excel2007\FS016\excel2003-numb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teaching\office2007\excel2007\FS016\&#24120;&#29992;&#20989;&#25976;-&#25991;&#2338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teaching\office2003\excel2003\&#20844;&#24335;&#33287;&#20989;&#25976;\&#24120;&#29992;&#20989;&#25976;-&#25991;&#2338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teaching\office2003\excel2003\&#20844;&#24335;&#33287;&#20989;&#25976;\&#24120;&#29992;&#20989;&#25976;-&#27298;&#35222;&#33287;&#21443;&#29031;&#20989;&#259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式"/>
      <sheetName val="日期格式"/>
      <sheetName val="日期"/>
      <sheetName val="時間"/>
      <sheetName val="year"/>
      <sheetName val="date1"/>
      <sheetName val="now"/>
      <sheetName val="年齡"/>
      <sheetName val="date"/>
      <sheetName val="年資"/>
      <sheetName val="today"/>
      <sheetName val="datedif"/>
      <sheetName val="datedif 2"/>
      <sheetName val="datedif3"/>
      <sheetName val="時間函數"/>
      <sheetName val="time"/>
      <sheetName val="datevalue1"/>
      <sheetName val="datevalue2"/>
      <sheetName val="timevalie"/>
      <sheetName val="weekday"/>
      <sheetName val="edate"/>
      <sheetName val="e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文字函數"/>
      <sheetName val="文字運算"/>
      <sheetName val="文字"/>
      <sheetName val="文字-練習"/>
      <sheetName val="LEFT"/>
      <sheetName val="RIGHT"/>
      <sheetName val="MID"/>
      <sheetName val="CONCATENA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公式及函數"/>
      <sheetName val="統計函數"/>
      <sheetName val="統計"/>
      <sheetName val="media"/>
      <sheetName val="stdev"/>
      <sheetName val="var"/>
      <sheetName val="sqrt"/>
      <sheetName val="counta"/>
      <sheetName val="countif"/>
      <sheetName val="sumif"/>
      <sheetName val="round"/>
      <sheetName val="rank"/>
      <sheetName val="countif 2"/>
      <sheetName val="frequency"/>
      <sheetName val="frequency說明"/>
      <sheetName val="frequency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LOOKUP1"/>
      <sheetName val="VLOOKUP2"/>
      <sheetName val="HLookup1"/>
      <sheetName val="HLOOKUP2"/>
      <sheetName val="HLOOKUP2-OK"/>
      <sheetName val="TRANSPOSE1"/>
      <sheetName val="TRANSPOSE 2"/>
      <sheetName val="index"/>
      <sheetName val="MATC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公式及函數"/>
      <sheetName val="統計函數"/>
      <sheetName val="統計"/>
      <sheetName val="media"/>
      <sheetName val="stdev"/>
      <sheetName val="var"/>
      <sheetName val="sqrt"/>
      <sheetName val="counta"/>
      <sheetName val="countif"/>
      <sheetName val="sumif"/>
      <sheetName val="round"/>
      <sheetName val="rank"/>
      <sheetName val="countif 2"/>
      <sheetName val="frequency"/>
      <sheetName val="frequency說明"/>
      <sheetName val="frequency2"/>
      <sheetName val="frequency2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數字"/>
      <sheetName val="數字-練習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文字函數"/>
      <sheetName val="文字運算"/>
      <sheetName val="文字"/>
      <sheetName val="文字-練習"/>
      <sheetName val="LEFT"/>
      <sheetName val="RIGHT"/>
      <sheetName val="MID"/>
      <sheetName val="CONCATENATE"/>
      <sheetName val="samp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文字函數"/>
      <sheetName val="文字運算"/>
      <sheetName val="文字"/>
      <sheetName val="文字-練習"/>
      <sheetName val="LEFT"/>
      <sheetName val="RIGHT"/>
      <sheetName val="MID"/>
      <sheetName val="CONCATENATE"/>
      <sheetName val="samp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lookup"/>
      <sheetName val="vlookup2"/>
      <sheetName val="vlookup3"/>
      <sheetName val="vlookup3 (2)"/>
      <sheetName val="vlookup3 (3)"/>
      <sheetName val="hlookup1"/>
      <sheetName val="hlookup2"/>
      <sheetName val="transpose1"/>
      <sheetName val="transpose2"/>
      <sheetName val="index"/>
      <sheetName val="match"/>
      <sheetName val="match2"/>
      <sheetName val="match3"/>
      <sheetName val="index2"/>
      <sheetName val="index2 (2)"/>
      <sheetName val="VLOOKUP1"/>
      <sheetName val="HLOOKUP2-OK"/>
      <sheetName val="TRANSPOSE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go('/search/redir.aspx?AssetID=HP052093441028&amp;CTT=5&amp;Origin=HP052042111028')" TargetMode="External" /><Relationship Id="rId2" Type="http://schemas.openxmlformats.org/officeDocument/2006/relationships/hyperlink" Target="javascript:go('/search/redir.aspx?AssetID=HP052093431028&amp;CTT=5&amp;Origin=HP052042111028')" TargetMode="External" /><Relationship Id="rId3" Type="http://schemas.openxmlformats.org/officeDocument/2006/relationships/hyperlink" Target="javascript:go('/search/redir.aspx?AssetID=HP052093391028&amp;CTT=5&amp;Origin=HP052042111028')" TargetMode="External" /><Relationship Id="rId4" Type="http://schemas.openxmlformats.org/officeDocument/2006/relationships/hyperlink" Target="javascript:go('/search/redir.aspx?AssetID=HP052093371028&amp;CTT=5&amp;Origin=HP052042111028')" TargetMode="External" /><Relationship Id="rId5" Type="http://schemas.openxmlformats.org/officeDocument/2006/relationships/hyperlink" Target="javascript:go('/search/redir.aspx?AssetID=HP052093361028&amp;CTT=5&amp;Origin=HP052042111028')" TargetMode="External" /><Relationship Id="rId6" Type="http://schemas.openxmlformats.org/officeDocument/2006/relationships/hyperlink" Target="javascript:go('/search/redir.aspx?AssetID=HP052093181028&amp;CTT=5&amp;Origin=HP052042111028')" TargetMode="External" /><Relationship Id="rId7" Type="http://schemas.openxmlformats.org/officeDocument/2006/relationships/hyperlink" Target="javascript:go('/search/redir.aspx?AssetID=HP052093161028&amp;CTT=5&amp;Origin=HP052042111028')" TargetMode="External" /><Relationship Id="rId8" Type="http://schemas.openxmlformats.org/officeDocument/2006/relationships/hyperlink" Target="javascript:go('/search/redir.aspx?AssetID=HP052093151028&amp;CTT=5&amp;Origin=HP052042111028')" TargetMode="External" /><Relationship Id="rId9" Type="http://schemas.openxmlformats.org/officeDocument/2006/relationships/hyperlink" Target="javascript:go('/search/redir.aspx?AssetID=HP052092511028&amp;CTT=5&amp;Origin=HP052042111028')" TargetMode="External" /><Relationship Id="rId10" Type="http://schemas.openxmlformats.org/officeDocument/2006/relationships/hyperlink" Target="javascript:go('/search/redir.aspx?AssetID=HP052091971028&amp;CTT=5&amp;Origin=HP052042111028')" TargetMode="External" /><Relationship Id="rId11" Type="http://schemas.openxmlformats.org/officeDocument/2006/relationships/hyperlink" Target="javascript:go('/search/redir.aspx?AssetID=HP052091901028&amp;CTT=5&amp;Origin=HP052042111028')" TargetMode="External" /><Relationship Id="rId12" Type="http://schemas.openxmlformats.org/officeDocument/2006/relationships/hyperlink" Target="javascript:go('/search/redir.aspx?AssetID=HP052091841028&amp;CTT=5&amp;Origin=HP052042111028')" TargetMode="External" /><Relationship Id="rId13" Type="http://schemas.openxmlformats.org/officeDocument/2006/relationships/hyperlink" Target="javascript:go('/search/redir.aspx?AssetID=HP052091781028&amp;CTT=5&amp;Origin=HP052042111028')" TargetMode="External" /><Relationship Id="rId14" Type="http://schemas.openxmlformats.org/officeDocument/2006/relationships/hyperlink" Target="javascript:go('/search/redir.aspx?AssetID=HP052091151028&amp;CTT=5&amp;Origin=HP052042111028')" TargetMode="External" /><Relationship Id="rId15" Type="http://schemas.openxmlformats.org/officeDocument/2006/relationships/hyperlink" Target="javascript:go('/search/redir.aspx?AssetID=HP052090761028&amp;CTT=5&amp;Origin=HP052042111028')" TargetMode="External" /><Relationship Id="rId16" Type="http://schemas.openxmlformats.org/officeDocument/2006/relationships/hyperlink" Target="javascript:go('/search/redir.aspx?AssetID=HP052090731028&amp;CTT=5&amp;Origin=HP052042111028')" TargetMode="External" /><Relationship Id="rId17" Type="http://schemas.openxmlformats.org/officeDocument/2006/relationships/hyperlink" Target="javascript:go('/search/redir.aspx?AssetID=HP052090471028&amp;CTT=5&amp;Origin=HP052042111028')" TargetMode="External" /><Relationship Id="rId18" Type="http://schemas.openxmlformats.org/officeDocument/2006/relationships/hyperlink" Target="javascript:go('/search/redir.aspx?AssetID=HP052090461028&amp;CTT=5&amp;Origin=HP052042111028')" TargetMode="External" /><Relationship Id="rId19" Type="http://schemas.openxmlformats.org/officeDocument/2006/relationships/hyperlink" Target="javascript:go('/search/redir.aspx?AssetID=HP052090441028&amp;CTT=5&amp;Origin=HP052042111028')" TargetMode="External" /><Relationship Id="rId20" Type="http://schemas.openxmlformats.org/officeDocument/2006/relationships/hyperlink" Target="javascript:go('/search/redir.aspx?AssetID=HP052090421028&amp;CTT=5&amp;Origin=HP052042111028')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javascript:ToggleDiv('divExpCollAsst_1')" TargetMode="Externa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7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" sqref="E1:E16384"/>
    </sheetView>
  </sheetViews>
  <sheetFormatPr defaultColWidth="9.00390625" defaultRowHeight="15.75"/>
  <cols>
    <col min="1" max="1" width="15.375" style="0" customWidth="1"/>
    <col min="2" max="2" width="42.75390625" style="45" customWidth="1"/>
    <col min="3" max="3" width="13.25390625" style="45" customWidth="1"/>
    <col min="4" max="4" width="36.125" style="132" customWidth="1"/>
  </cols>
  <sheetData>
    <row r="1" spans="1:5" s="36" customFormat="1" ht="16.5">
      <c r="A1" s="34" t="s">
        <v>224</v>
      </c>
      <c r="B1" s="34" t="s">
        <v>225</v>
      </c>
      <c r="C1" s="34" t="s">
        <v>226</v>
      </c>
      <c r="D1" s="34" t="s">
        <v>364</v>
      </c>
      <c r="E1" s="35" t="s">
        <v>227</v>
      </c>
    </row>
    <row r="2" spans="1:4" ht="33">
      <c r="A2" s="37" t="s">
        <v>176</v>
      </c>
      <c r="B2" s="38" t="s">
        <v>177</v>
      </c>
      <c r="C2" s="39" t="s">
        <v>228</v>
      </c>
      <c r="D2" s="131" t="s">
        <v>365</v>
      </c>
    </row>
    <row r="3" spans="1:4" ht="33">
      <c r="A3" s="37" t="s">
        <v>178</v>
      </c>
      <c r="B3" s="38" t="s">
        <v>179</v>
      </c>
      <c r="C3" s="39" t="s">
        <v>229</v>
      </c>
      <c r="D3" s="131" t="s">
        <v>366</v>
      </c>
    </row>
    <row r="4" spans="1:4" ht="16.5">
      <c r="A4" s="37" t="s">
        <v>180</v>
      </c>
      <c r="B4" s="38" t="s">
        <v>181</v>
      </c>
      <c r="C4" s="39" t="s">
        <v>230</v>
      </c>
      <c r="D4" s="131" t="s">
        <v>367</v>
      </c>
    </row>
    <row r="5" spans="1:4" ht="16.5">
      <c r="A5" s="37" t="s">
        <v>182</v>
      </c>
      <c r="B5" s="38" t="s">
        <v>183</v>
      </c>
      <c r="C5" s="39" t="s">
        <v>231</v>
      </c>
      <c r="D5" s="131" t="s">
        <v>368</v>
      </c>
    </row>
    <row r="6" spans="1:4" ht="16.5">
      <c r="A6" s="37" t="s">
        <v>184</v>
      </c>
      <c r="B6" s="38" t="s">
        <v>185</v>
      </c>
      <c r="C6" s="39" t="s">
        <v>233</v>
      </c>
      <c r="D6" s="131" t="s">
        <v>369</v>
      </c>
    </row>
    <row r="7" spans="1:4" ht="16.5">
      <c r="A7" s="37" t="s">
        <v>186</v>
      </c>
      <c r="B7" s="38" t="s">
        <v>187</v>
      </c>
      <c r="C7" s="39" t="s">
        <v>235</v>
      </c>
      <c r="D7" s="131" t="s">
        <v>349</v>
      </c>
    </row>
    <row r="8" spans="1:4" ht="16.5">
      <c r="A8" s="40" t="s">
        <v>188</v>
      </c>
      <c r="B8" s="41" t="s">
        <v>177</v>
      </c>
      <c r="C8" s="42" t="s">
        <v>237</v>
      </c>
      <c r="D8" s="131" t="s">
        <v>350</v>
      </c>
    </row>
    <row r="9" spans="1:4" ht="16.5">
      <c r="A9" s="40" t="s">
        <v>189</v>
      </c>
      <c r="B9" s="41" t="s">
        <v>190</v>
      </c>
      <c r="C9" s="42" t="s">
        <v>238</v>
      </c>
      <c r="D9" s="131" t="s">
        <v>351</v>
      </c>
    </row>
    <row r="10" spans="1:4" ht="16.5">
      <c r="A10" s="40" t="s">
        <v>191</v>
      </c>
      <c r="B10" s="41" t="s">
        <v>192</v>
      </c>
      <c r="C10" s="42" t="s">
        <v>240</v>
      </c>
      <c r="D10" s="131" t="s">
        <v>352</v>
      </c>
    </row>
    <row r="11" spans="1:4" ht="16.5">
      <c r="A11" s="40" t="s">
        <v>193</v>
      </c>
      <c r="B11" s="41" t="s">
        <v>194</v>
      </c>
      <c r="C11" s="42" t="s">
        <v>242</v>
      </c>
      <c r="D11" s="131" t="s">
        <v>353</v>
      </c>
    </row>
    <row r="12" spans="1:4" ht="16.5">
      <c r="A12" s="40" t="s">
        <v>195</v>
      </c>
      <c r="B12" s="41" t="s">
        <v>196</v>
      </c>
      <c r="C12" s="42" t="s">
        <v>244</v>
      </c>
      <c r="D12" s="131" t="s">
        <v>354</v>
      </c>
    </row>
    <row r="13" spans="1:4" ht="33">
      <c r="A13" s="37" t="s">
        <v>197</v>
      </c>
      <c r="B13" s="38" t="s">
        <v>198</v>
      </c>
      <c r="C13" s="39" t="s">
        <v>245</v>
      </c>
      <c r="D13" s="131" t="s">
        <v>355</v>
      </c>
    </row>
    <row r="14" spans="1:4" ht="31.5">
      <c r="A14" s="37" t="s">
        <v>199</v>
      </c>
      <c r="B14" s="38" t="s">
        <v>200</v>
      </c>
      <c r="C14" s="38" t="s">
        <v>246</v>
      </c>
      <c r="D14" s="131" t="s">
        <v>356</v>
      </c>
    </row>
    <row r="15" spans="1:4" ht="33">
      <c r="A15" s="37" t="s">
        <v>201</v>
      </c>
      <c r="B15" s="38" t="s">
        <v>202</v>
      </c>
      <c r="C15" s="39" t="s">
        <v>245</v>
      </c>
      <c r="D15" s="131" t="s">
        <v>357</v>
      </c>
    </row>
    <row r="16" spans="1:5" ht="31.5">
      <c r="A16" s="40" t="s">
        <v>203</v>
      </c>
      <c r="B16" s="41" t="s">
        <v>204</v>
      </c>
      <c r="C16" s="41"/>
      <c r="D16" s="131" t="s">
        <v>358</v>
      </c>
      <c r="E16" s="43" t="s">
        <v>247</v>
      </c>
    </row>
    <row r="17" spans="1:4" ht="31.5">
      <c r="A17" s="40" t="s">
        <v>205</v>
      </c>
      <c r="B17" s="41" t="s">
        <v>206</v>
      </c>
      <c r="C17" s="41"/>
      <c r="D17" s="131" t="s">
        <v>359</v>
      </c>
    </row>
    <row r="18" spans="1:4" ht="30.75">
      <c r="A18" s="40" t="s">
        <v>207</v>
      </c>
      <c r="B18" s="41" t="s">
        <v>208</v>
      </c>
      <c r="C18" s="41"/>
      <c r="D18" s="130" t="s">
        <v>360</v>
      </c>
    </row>
    <row r="19" spans="1:4" ht="16.5">
      <c r="A19" s="44" t="s">
        <v>209</v>
      </c>
      <c r="B19" s="45" t="s">
        <v>210</v>
      </c>
      <c r="D19" s="131" t="s">
        <v>361</v>
      </c>
    </row>
    <row r="20" spans="1:4" ht="16.5">
      <c r="A20" s="44" t="s">
        <v>211</v>
      </c>
      <c r="B20" s="45" t="s">
        <v>212</v>
      </c>
      <c r="D20" s="131" t="s">
        <v>362</v>
      </c>
    </row>
    <row r="21" spans="1:4" ht="31.5">
      <c r="A21" s="44" t="s">
        <v>213</v>
      </c>
      <c r="B21" s="45" t="s">
        <v>214</v>
      </c>
      <c r="D21" s="131" t="s">
        <v>363</v>
      </c>
    </row>
  </sheetData>
  <sheetProtection/>
  <hyperlinks>
    <hyperlink ref="A21" r:id="rId1" display="javascript:go('/search/redir.aspx?AssetID=HP052093441028&amp;CTT=5&amp;Origin=HP052042111028')"/>
    <hyperlink ref="A5" r:id="rId2" display="javascript:go('/search/redir.aspx?AssetID=HP052093431028&amp;CTT=5&amp;Origin=HP052042111028')"/>
    <hyperlink ref="A13" r:id="rId3" display="javascript:go('/search/redir.aspx?AssetID=HP052093391028&amp;CTT=5&amp;Origin=HP052042111028')"/>
    <hyperlink ref="A14" r:id="rId4" display="javascript:go('/search/redir.aspx?AssetID=HP052093371028&amp;CTT=5&amp;Origin=HP052042111028')"/>
    <hyperlink ref="A12" r:id="rId5" display="javascript:go('/search/redir.aspx?AssetID=HP052093361028&amp;CTT=5&amp;Origin=HP052042111028')"/>
    <hyperlink ref="A3" r:id="rId6" display="javascript:go('/search/redir.aspx?AssetID=HP052093181028&amp;CTT=5&amp;Origin=HP052042111028')"/>
    <hyperlink ref="A20" r:id="rId7" display="javascript:go('/search/redir.aspx?AssetID=HP052093161028&amp;CTT=5&amp;Origin=HP052042111028')"/>
    <hyperlink ref="A8" r:id="rId8" display="javascript:go('/search/redir.aspx?AssetID=HP052093151028&amp;CTT=5&amp;Origin=HP052042111028')"/>
    <hyperlink ref="A11" r:id="rId9" display="javascript:go('/search/redir.aspx?AssetID=HP052092511028&amp;CTT=5&amp;Origin=HP052042111028')"/>
    <hyperlink ref="A4" r:id="rId10" display="javascript:go('/search/redir.aspx?AssetID=HP052091971028&amp;CTT=5&amp;Origin=HP052042111028')"/>
    <hyperlink ref="A15" r:id="rId11" display="javascript:go('/search/redir.aspx?AssetID=HP052091901028&amp;CTT=5&amp;Origin=HP052042111028')"/>
    <hyperlink ref="A6" r:id="rId12" display="javascript:go('/search/redir.aspx?AssetID=HP052091841028&amp;CTT=5&amp;Origin=HP052042111028')"/>
    <hyperlink ref="A10" r:id="rId13" display="javascript:go('/search/redir.aspx?AssetID=HP052091781028&amp;CTT=5&amp;Origin=HP052042111028')"/>
    <hyperlink ref="A9" r:id="rId14" display="javascript:go('/search/redir.aspx?AssetID=HP052091151028&amp;CTT=5&amp;Origin=HP052042111028')"/>
    <hyperlink ref="A17" r:id="rId15" display="javascript:go('/search/redir.aspx?AssetID=HP052090761028&amp;CTT=5&amp;Origin=HP052042111028')"/>
    <hyperlink ref="A16" r:id="rId16" display="javascript:go('/search/redir.aspx?AssetID=HP052090731028&amp;CTT=5&amp;Origin=HP052042111028')"/>
    <hyperlink ref="A18" r:id="rId17" display="javascript:go('/search/redir.aspx?AssetID=HP052090471028&amp;CTT=5&amp;Origin=HP052042111028')"/>
    <hyperlink ref="A7" r:id="rId18" display="javascript:go('/search/redir.aspx?AssetID=HP052090461028&amp;CTT=5&amp;Origin=HP052042111028')"/>
    <hyperlink ref="A19" r:id="rId19" display="javascript:go('/search/redir.aspx?AssetID=HP052090441028&amp;CTT=5&amp;Origin=HP052042111028')"/>
    <hyperlink ref="A2" r:id="rId20" display="javascript:go('/search/redir.aspx?AssetID=HP052090421028&amp;CTT=5&amp;Origin=HP052042111028')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6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4" width="16.00390625" style="5" customWidth="1"/>
    <col min="5" max="16384" width="9.00390625" style="5" customWidth="1"/>
  </cols>
  <sheetData>
    <row r="1" spans="1:4" ht="16.5">
      <c r="A1" s="4" t="s">
        <v>134</v>
      </c>
      <c r="B1" s="4" t="s">
        <v>135</v>
      </c>
      <c r="C1" s="4" t="s">
        <v>136</v>
      </c>
      <c r="D1" s="4" t="s">
        <v>137</v>
      </c>
    </row>
    <row r="5" ht="16.5">
      <c r="A5" s="10" t="s">
        <v>175</v>
      </c>
    </row>
    <row r="6" ht="16.5">
      <c r="A6" s="10" t="s">
        <v>138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11.625" style="5" customWidth="1"/>
    <col min="2" max="2" width="9.875" style="5" customWidth="1"/>
    <col min="3" max="3" width="8.875" style="5" customWidth="1"/>
    <col min="4" max="4" width="7.875" style="5" customWidth="1"/>
    <col min="5" max="16384" width="9.00390625" style="5" customWidth="1"/>
  </cols>
  <sheetData>
    <row r="1" spans="1:3" ht="16.5">
      <c r="A1" s="5" t="s">
        <v>125</v>
      </c>
      <c r="B1" s="7">
        <f ca="1">TODAY()</f>
        <v>41389</v>
      </c>
      <c r="C1" s="29" t="s">
        <v>130</v>
      </c>
    </row>
    <row r="2" spans="2:3" ht="16.5">
      <c r="B2" s="7"/>
      <c r="C2" s="29"/>
    </row>
    <row r="3" spans="1:3" ht="16.5">
      <c r="A3" s="5" t="s">
        <v>127</v>
      </c>
      <c r="B3" s="5">
        <f ca="1">YEAR(NOW())</f>
        <v>2013</v>
      </c>
      <c r="C3" s="29" t="s">
        <v>131</v>
      </c>
    </row>
    <row r="4" spans="1:3" ht="16.5">
      <c r="A4" s="5" t="s">
        <v>128</v>
      </c>
      <c r="B4" s="5">
        <f ca="1">MONTH(NOW())</f>
        <v>4</v>
      </c>
      <c r="C4" s="29" t="s">
        <v>132</v>
      </c>
    </row>
    <row r="5" spans="1:3" ht="16.5">
      <c r="A5" s="5" t="s">
        <v>129</v>
      </c>
      <c r="B5" s="5">
        <f ca="1">DAY(NOW())</f>
        <v>25</v>
      </c>
      <c r="C5" s="29" t="s">
        <v>133</v>
      </c>
    </row>
    <row r="6" ht="16.5">
      <c r="C6" s="29"/>
    </row>
    <row r="7" ht="16.5">
      <c r="A7" s="7"/>
    </row>
    <row r="9" ht="16.5">
      <c r="A9" s="153" t="s">
        <v>439</v>
      </c>
    </row>
    <row r="11" spans="1:3" ht="16.5">
      <c r="A11" s="5" t="s">
        <v>110</v>
      </c>
      <c r="B11" s="7"/>
      <c r="C11" s="29" t="s">
        <v>130</v>
      </c>
    </row>
    <row r="12" spans="2:3" ht="16.5">
      <c r="B12" s="7"/>
      <c r="C12" s="29"/>
    </row>
    <row r="13" spans="1:3" ht="16.5">
      <c r="A13" s="5" t="s">
        <v>127</v>
      </c>
      <c r="C13" s="29" t="s">
        <v>131</v>
      </c>
    </row>
    <row r="14" spans="1:3" ht="16.5">
      <c r="A14" s="5" t="s">
        <v>128</v>
      </c>
      <c r="C14" s="29" t="s">
        <v>132</v>
      </c>
    </row>
    <row r="15" spans="1:3" ht="16.5">
      <c r="A15" s="5" t="s">
        <v>129</v>
      </c>
      <c r="C15" s="29" t="s">
        <v>133</v>
      </c>
    </row>
    <row r="16" ht="16.5">
      <c r="C16" s="29"/>
    </row>
    <row r="17" ht="16.5">
      <c r="A17" s="7"/>
    </row>
    <row r="19" spans="1:4" ht="16.5">
      <c r="A19" s="4" t="s">
        <v>126</v>
      </c>
      <c r="B19" s="4" t="s">
        <v>127</v>
      </c>
      <c r="C19" s="4" t="s">
        <v>128</v>
      </c>
      <c r="D19" s="4" t="s">
        <v>129</v>
      </c>
    </row>
    <row r="20" ht="16.5">
      <c r="A20" s="7">
        <v>24577</v>
      </c>
    </row>
    <row r="21" ht="16.5">
      <c r="A21" s="7">
        <v>25186</v>
      </c>
    </row>
    <row r="22" ht="16.5">
      <c r="A22" s="7">
        <v>23502</v>
      </c>
    </row>
    <row r="23" ht="16.5">
      <c r="A23" s="7">
        <v>25645</v>
      </c>
    </row>
    <row r="24" ht="16.5">
      <c r="A24" s="7">
        <v>24390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A15" sqref="A15:IV15"/>
    </sheetView>
  </sheetViews>
  <sheetFormatPr defaultColWidth="9.00390625" defaultRowHeight="15.75"/>
  <cols>
    <col min="1" max="1" width="10.50390625" style="0" bestFit="1" customWidth="1"/>
    <col min="2" max="2" width="18.125" style="0" customWidth="1"/>
    <col min="3" max="3" width="10.50390625" style="0" bestFit="1" customWidth="1"/>
  </cols>
  <sheetData>
    <row r="1" spans="1:5" ht="16.5">
      <c r="A1" s="64" t="s">
        <v>419</v>
      </c>
      <c r="B1" s="64" t="s">
        <v>420</v>
      </c>
      <c r="C1" s="64" t="s">
        <v>421</v>
      </c>
      <c r="E1" s="55" t="s">
        <v>422</v>
      </c>
    </row>
    <row r="2" spans="1:3" ht="15.75">
      <c r="A2" s="59">
        <v>38135</v>
      </c>
      <c r="B2">
        <v>20</v>
      </c>
      <c r="C2" s="59">
        <f>A2+B2</f>
        <v>38155</v>
      </c>
    </row>
    <row r="4" spans="1:3" ht="16.5">
      <c r="A4" s="64" t="s">
        <v>423</v>
      </c>
      <c r="B4" s="64" t="s">
        <v>424</v>
      </c>
      <c r="C4" s="64" t="s">
        <v>425</v>
      </c>
    </row>
    <row r="5" spans="1:4" ht="16.5">
      <c r="A5" s="59">
        <v>38135</v>
      </c>
      <c r="B5" s="59">
        <v>38275</v>
      </c>
      <c r="C5" s="59">
        <f>A5+B5</f>
        <v>76410</v>
      </c>
      <c r="D5" t="s">
        <v>426</v>
      </c>
    </row>
    <row r="7" spans="1:6" ht="16.5">
      <c r="A7" s="64" t="s">
        <v>427</v>
      </c>
      <c r="B7" s="64" t="s">
        <v>428</v>
      </c>
      <c r="C7" s="55" t="s">
        <v>429</v>
      </c>
      <c r="D7" s="156"/>
      <c r="E7" s="156"/>
      <c r="F7" s="156"/>
    </row>
    <row r="8" spans="1:6" ht="16.5">
      <c r="A8" s="59">
        <v>38135</v>
      </c>
      <c r="B8" s="59">
        <v>38158</v>
      </c>
      <c r="C8" s="157">
        <f>B8-A8</f>
        <v>23</v>
      </c>
      <c r="D8" s="156" t="s">
        <v>430</v>
      </c>
      <c r="E8" s="156"/>
      <c r="F8" s="156"/>
    </row>
    <row r="9" spans="3:6" ht="16.5">
      <c r="C9" s="156"/>
      <c r="D9" s="156" t="s">
        <v>431</v>
      </c>
      <c r="E9" s="156"/>
      <c r="F9" s="156"/>
    </row>
    <row r="10" spans="1:2" ht="16.5">
      <c r="A10" s="64" t="s">
        <v>427</v>
      </c>
      <c r="B10" s="55" t="s">
        <v>432</v>
      </c>
    </row>
    <row r="11" spans="1:4" ht="15.75">
      <c r="A11" s="59">
        <v>38135</v>
      </c>
      <c r="B11">
        <f>A11-"2004/5/10"</f>
        <v>18</v>
      </c>
      <c r="D11" t="s">
        <v>433</v>
      </c>
    </row>
    <row r="13" spans="4:6" ht="16.5">
      <c r="D13" s="156" t="s">
        <v>430</v>
      </c>
      <c r="E13" s="156"/>
      <c r="F13" s="156"/>
    </row>
    <row r="14" spans="4:6" ht="16.5">
      <c r="D14" s="156" t="s">
        <v>431</v>
      </c>
      <c r="E14" s="156"/>
      <c r="F14" s="156"/>
    </row>
    <row r="16" spans="3:4" ht="15.75">
      <c r="C16" s="59">
        <f>A11+B11</f>
        <v>38153</v>
      </c>
      <c r="D16" t="s">
        <v>434</v>
      </c>
    </row>
    <row r="17" spans="3:4" ht="15.75">
      <c r="C17" s="59">
        <f>A11+18</f>
        <v>38153</v>
      </c>
      <c r="D17" t="s">
        <v>435</v>
      </c>
    </row>
    <row r="21" ht="16.5">
      <c r="A21" s="158" t="s">
        <v>438</v>
      </c>
    </row>
    <row r="23" spans="1:3" ht="16.5">
      <c r="A23" s="64" t="s">
        <v>419</v>
      </c>
      <c r="B23" s="64" t="s">
        <v>420</v>
      </c>
      <c r="C23" s="64" t="s">
        <v>421</v>
      </c>
    </row>
    <row r="24" spans="1:2" ht="15.75">
      <c r="A24" s="59">
        <v>38135</v>
      </c>
      <c r="B24">
        <v>20</v>
      </c>
    </row>
    <row r="26" spans="1:3" ht="16.5">
      <c r="A26" s="64" t="s">
        <v>423</v>
      </c>
      <c r="B26" s="64" t="s">
        <v>424</v>
      </c>
      <c r="C26" s="64" t="s">
        <v>425</v>
      </c>
    </row>
    <row r="27" spans="1:4" ht="16.5">
      <c r="A27" s="59">
        <v>38135</v>
      </c>
      <c r="B27" s="59">
        <v>38275</v>
      </c>
      <c r="D27" t="s">
        <v>426</v>
      </c>
    </row>
    <row r="29" spans="1:3" ht="16.5">
      <c r="A29" s="64" t="s">
        <v>427</v>
      </c>
      <c r="B29" s="64" t="s">
        <v>428</v>
      </c>
      <c r="C29" s="64" t="s">
        <v>429</v>
      </c>
    </row>
    <row r="30" spans="1:4" ht="16.5">
      <c r="A30" s="59">
        <v>38135</v>
      </c>
      <c r="B30" s="59">
        <v>38158</v>
      </c>
      <c r="D30" t="s">
        <v>436</v>
      </c>
    </row>
    <row r="31" ht="16.5">
      <c r="D31" t="s">
        <v>437</v>
      </c>
    </row>
    <row r="32" spans="1:2" ht="16.5">
      <c r="A32" s="64" t="s">
        <v>427</v>
      </c>
      <c r="B32" s="64" t="s">
        <v>432</v>
      </c>
    </row>
    <row r="33" ht="15.75">
      <c r="A33" s="59">
        <v>38135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29" sqref="C29"/>
    </sheetView>
  </sheetViews>
  <sheetFormatPr defaultColWidth="9.00390625" defaultRowHeight="15.75"/>
  <cols>
    <col min="1" max="1" width="10.25390625" style="5" bestFit="1" customWidth="1"/>
    <col min="2" max="3" width="10.50390625" style="5" bestFit="1" customWidth="1"/>
    <col min="4" max="4" width="7.875" style="5" customWidth="1"/>
    <col min="5" max="5" width="11.25390625" style="5" customWidth="1"/>
    <col min="6" max="6" width="10.50390625" style="5" bestFit="1" customWidth="1"/>
    <col min="7" max="16384" width="9.00390625" style="5" customWidth="1"/>
  </cols>
  <sheetData>
    <row r="1" spans="1:2" ht="16.5">
      <c r="A1" s="22" t="s">
        <v>125</v>
      </c>
      <c r="B1" s="7">
        <f ca="1">TODAY()</f>
        <v>41389</v>
      </c>
    </row>
    <row r="3" spans="1:5" ht="16.5">
      <c r="A3" s="22" t="s">
        <v>0</v>
      </c>
      <c r="B3" s="22" t="s">
        <v>1</v>
      </c>
      <c r="C3" s="4" t="s">
        <v>2</v>
      </c>
      <c r="D3" s="4" t="s">
        <v>121</v>
      </c>
      <c r="E3" s="5" t="s">
        <v>455</v>
      </c>
    </row>
    <row r="4" spans="1:6" ht="16.5">
      <c r="A4" s="5" t="s">
        <v>3</v>
      </c>
      <c r="B4" s="5" t="s">
        <v>4</v>
      </c>
      <c r="C4" s="30">
        <v>29370</v>
      </c>
      <c r="D4" s="5">
        <f aca="true" ca="1" t="shared" si="0" ref="D4:D12">YEAR(NOW())-YEAR(C4)</f>
        <v>33</v>
      </c>
      <c r="E4" s="9">
        <f>(B1-C4)/365.25</f>
        <v>32.90622861054072</v>
      </c>
      <c r="F4" s="9"/>
    </row>
    <row r="5" spans="1:6" ht="16.5">
      <c r="A5" s="5" t="s">
        <v>5</v>
      </c>
      <c r="B5" s="5" t="s">
        <v>4</v>
      </c>
      <c r="C5" s="30">
        <v>27848</v>
      </c>
      <c r="D5" s="5">
        <f ca="1" t="shared" si="0"/>
        <v>37</v>
      </c>
      <c r="F5" s="9"/>
    </row>
    <row r="6" spans="1:6" ht="16.5">
      <c r="A6" s="5" t="s">
        <v>6</v>
      </c>
      <c r="B6" s="5" t="s">
        <v>7</v>
      </c>
      <c r="C6" s="30">
        <v>24077</v>
      </c>
      <c r="D6" s="5">
        <f ca="1" t="shared" si="0"/>
        <v>48</v>
      </c>
      <c r="F6" s="9"/>
    </row>
    <row r="7" spans="1:6" ht="16.5">
      <c r="A7" s="5" t="s">
        <v>8</v>
      </c>
      <c r="B7" s="5" t="s">
        <v>7</v>
      </c>
      <c r="C7" s="30">
        <v>29533</v>
      </c>
      <c r="D7" s="5">
        <f ca="1" t="shared" si="0"/>
        <v>33</v>
      </c>
      <c r="F7" s="9"/>
    </row>
    <row r="8" spans="1:6" ht="16.5">
      <c r="A8" s="5" t="s">
        <v>9</v>
      </c>
      <c r="B8" s="5" t="s">
        <v>7</v>
      </c>
      <c r="C8" s="30">
        <v>27484</v>
      </c>
      <c r="D8" s="5">
        <f ca="1" t="shared" si="0"/>
        <v>38</v>
      </c>
      <c r="F8" s="9"/>
    </row>
    <row r="9" spans="1:6" ht="16.5">
      <c r="A9" s="5" t="s">
        <v>10</v>
      </c>
      <c r="B9" s="5" t="s">
        <v>4</v>
      </c>
      <c r="C9" s="30">
        <v>26715</v>
      </c>
      <c r="D9" s="5">
        <f ca="1" t="shared" si="0"/>
        <v>40</v>
      </c>
      <c r="F9" s="9"/>
    </row>
    <row r="10" spans="1:6" ht="16.5">
      <c r="A10" s="5" t="s">
        <v>11</v>
      </c>
      <c r="B10" s="5" t="s">
        <v>4</v>
      </c>
      <c r="C10" s="30">
        <v>25986</v>
      </c>
      <c r="D10" s="5">
        <f ca="1" t="shared" si="0"/>
        <v>42</v>
      </c>
      <c r="F10" s="9"/>
    </row>
    <row r="11" spans="1:6" ht="16.5">
      <c r="A11" s="5" t="s">
        <v>12</v>
      </c>
      <c r="B11" s="5" t="s">
        <v>7</v>
      </c>
      <c r="C11" s="30">
        <v>29744</v>
      </c>
      <c r="D11" s="5">
        <f ca="1" t="shared" si="0"/>
        <v>32</v>
      </c>
      <c r="F11" s="9"/>
    </row>
    <row r="12" spans="1:6" ht="16.5">
      <c r="A12" s="5" t="s">
        <v>13</v>
      </c>
      <c r="B12" s="5" t="s">
        <v>4</v>
      </c>
      <c r="C12" s="30">
        <v>23401</v>
      </c>
      <c r="D12" s="5">
        <f ca="1" t="shared" si="0"/>
        <v>49</v>
      </c>
      <c r="F12" s="9"/>
    </row>
    <row r="13" spans="1:4" ht="16.5" hidden="1">
      <c r="A13" s="5" t="s">
        <v>3</v>
      </c>
      <c r="B13" s="5" t="s">
        <v>4</v>
      </c>
      <c r="C13" s="7">
        <v>26370</v>
      </c>
      <c r="D13" s="5">
        <f aca="true" ca="1" t="shared" si="1" ref="D13:D19">YEAR(NOW())-YEAR(C13)</f>
        <v>41</v>
      </c>
    </row>
    <row r="14" spans="1:4" ht="16.5" hidden="1">
      <c r="A14" s="5" t="s">
        <v>5</v>
      </c>
      <c r="B14" s="5" t="s">
        <v>4</v>
      </c>
      <c r="C14" s="7">
        <v>24848</v>
      </c>
      <c r="D14" s="5">
        <f ca="1" t="shared" si="1"/>
        <v>45</v>
      </c>
    </row>
    <row r="15" spans="1:4" ht="16.5" hidden="1">
      <c r="A15" s="5" t="s">
        <v>6</v>
      </c>
      <c r="B15" s="5" t="s">
        <v>7</v>
      </c>
      <c r="C15" s="7">
        <v>21077</v>
      </c>
      <c r="D15" s="5">
        <f ca="1" t="shared" si="1"/>
        <v>56</v>
      </c>
    </row>
    <row r="16" spans="1:4" ht="16.5" hidden="1">
      <c r="A16" s="5" t="s">
        <v>8</v>
      </c>
      <c r="B16" s="5" t="s">
        <v>7</v>
      </c>
      <c r="C16" s="7">
        <v>26533</v>
      </c>
      <c r="D16" s="5">
        <f ca="1" t="shared" si="1"/>
        <v>41</v>
      </c>
    </row>
    <row r="17" spans="1:4" ht="16.5" hidden="1">
      <c r="A17" s="5" t="s">
        <v>9</v>
      </c>
      <c r="B17" s="5" t="s">
        <v>7</v>
      </c>
      <c r="C17" s="7">
        <v>24484</v>
      </c>
      <c r="D17" s="5">
        <f ca="1" t="shared" si="1"/>
        <v>46</v>
      </c>
    </row>
    <row r="18" spans="1:4" ht="16.5" hidden="1">
      <c r="A18" s="5" t="s">
        <v>12</v>
      </c>
      <c r="B18" s="5" t="s">
        <v>7</v>
      </c>
      <c r="C18" s="7">
        <v>26744</v>
      </c>
      <c r="D18" s="5">
        <f ca="1" t="shared" si="1"/>
        <v>40</v>
      </c>
    </row>
    <row r="19" spans="1:4" ht="16.5" hidden="1">
      <c r="A19" s="5" t="s">
        <v>13</v>
      </c>
      <c r="B19" s="5" t="s">
        <v>4</v>
      </c>
      <c r="C19" s="7">
        <v>20401</v>
      </c>
      <c r="D19" s="5">
        <f ca="1" t="shared" si="1"/>
        <v>58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9"/>
  <sheetViews>
    <sheetView zoomScalePageLayoutView="0" workbookViewId="0" topLeftCell="A1">
      <selection activeCell="D4" sqref="D4"/>
    </sheetView>
  </sheetViews>
  <sheetFormatPr defaultColWidth="9.00390625" defaultRowHeight="15.75"/>
  <cols>
    <col min="1" max="1" width="11.375" style="5" customWidth="1"/>
    <col min="2" max="2" width="9.875" style="5" customWidth="1"/>
    <col min="3" max="3" width="10.50390625" style="5" bestFit="1" customWidth="1"/>
    <col min="4" max="4" width="7.875" style="5" customWidth="1"/>
    <col min="5" max="5" width="9.00390625" style="5" customWidth="1"/>
    <col min="6" max="6" width="10.50390625" style="5" bestFit="1" customWidth="1"/>
    <col min="7" max="16384" width="9.00390625" style="5" customWidth="1"/>
  </cols>
  <sheetData>
    <row r="1" spans="1:2" ht="16.5">
      <c r="A1" s="22" t="s">
        <v>125</v>
      </c>
      <c r="B1" s="7">
        <f ca="1">TODAY()</f>
        <v>41389</v>
      </c>
    </row>
    <row r="3" spans="1:4" ht="16.5">
      <c r="A3" s="22" t="s">
        <v>0</v>
      </c>
      <c r="B3" s="22" t="s">
        <v>1</v>
      </c>
      <c r="C3" s="4" t="s">
        <v>2</v>
      </c>
      <c r="D3" s="4" t="s">
        <v>121</v>
      </c>
    </row>
    <row r="4" spans="1:6" ht="16.5">
      <c r="A4" s="5" t="s">
        <v>3</v>
      </c>
      <c r="B4" s="5" t="s">
        <v>4</v>
      </c>
      <c r="C4" s="30">
        <v>29370</v>
      </c>
      <c r="F4" s="9"/>
    </row>
    <row r="5" spans="1:6" ht="16.5">
      <c r="A5" s="5" t="s">
        <v>5</v>
      </c>
      <c r="B5" s="5" t="s">
        <v>4</v>
      </c>
      <c r="C5" s="30">
        <v>27848</v>
      </c>
      <c r="F5" s="9"/>
    </row>
    <row r="6" spans="1:6" ht="16.5">
      <c r="A6" s="5" t="s">
        <v>6</v>
      </c>
      <c r="B6" s="5" t="s">
        <v>7</v>
      </c>
      <c r="C6" s="30">
        <v>24077</v>
      </c>
      <c r="F6" s="9"/>
    </row>
    <row r="7" spans="1:6" ht="16.5">
      <c r="A7" s="5" t="s">
        <v>8</v>
      </c>
      <c r="B7" s="5" t="s">
        <v>7</v>
      </c>
      <c r="C7" s="30">
        <v>29533</v>
      </c>
      <c r="F7" s="9"/>
    </row>
    <row r="8" spans="1:6" ht="16.5">
      <c r="A8" s="5" t="s">
        <v>9</v>
      </c>
      <c r="B8" s="5" t="s">
        <v>7</v>
      </c>
      <c r="C8" s="30">
        <v>27484</v>
      </c>
      <c r="F8" s="9"/>
    </row>
    <row r="9" spans="1:6" ht="16.5">
      <c r="A9" s="5" t="s">
        <v>10</v>
      </c>
      <c r="B9" s="5" t="s">
        <v>4</v>
      </c>
      <c r="C9" s="30">
        <v>26715</v>
      </c>
      <c r="F9" s="9"/>
    </row>
    <row r="10" spans="1:6" ht="16.5">
      <c r="A10" s="5" t="s">
        <v>11</v>
      </c>
      <c r="B10" s="5" t="s">
        <v>4</v>
      </c>
      <c r="C10" s="30">
        <v>25986</v>
      </c>
      <c r="F10" s="9"/>
    </row>
    <row r="11" spans="1:6" ht="16.5">
      <c r="A11" s="5" t="s">
        <v>12</v>
      </c>
      <c r="B11" s="5" t="s">
        <v>7</v>
      </c>
      <c r="C11" s="30">
        <v>29744</v>
      </c>
      <c r="F11" s="9"/>
    </row>
    <row r="12" spans="1:6" ht="16.5">
      <c r="A12" s="5" t="s">
        <v>13</v>
      </c>
      <c r="B12" s="5" t="s">
        <v>4</v>
      </c>
      <c r="C12" s="30">
        <v>23401</v>
      </c>
      <c r="F12" s="9"/>
    </row>
    <row r="13" spans="1:4" ht="16.5" hidden="1">
      <c r="A13" s="5" t="s">
        <v>3</v>
      </c>
      <c r="B13" s="5" t="s">
        <v>4</v>
      </c>
      <c r="C13" s="7">
        <v>26370</v>
      </c>
      <c r="D13" s="5">
        <f aca="true" ca="1" t="shared" si="0" ref="D13:D19">YEAR(NOW())-YEAR(C13)</f>
        <v>41</v>
      </c>
    </row>
    <row r="14" spans="1:4" ht="16.5" hidden="1">
      <c r="A14" s="5" t="s">
        <v>5</v>
      </c>
      <c r="B14" s="5" t="s">
        <v>4</v>
      </c>
      <c r="C14" s="7">
        <v>24848</v>
      </c>
      <c r="D14" s="5">
        <f ca="1" t="shared" si="0"/>
        <v>45</v>
      </c>
    </row>
    <row r="15" spans="1:4" ht="16.5" hidden="1">
      <c r="A15" s="5" t="s">
        <v>6</v>
      </c>
      <c r="B15" s="5" t="s">
        <v>7</v>
      </c>
      <c r="C15" s="7">
        <v>21077</v>
      </c>
      <c r="D15" s="5">
        <f ca="1" t="shared" si="0"/>
        <v>56</v>
      </c>
    </row>
    <row r="16" spans="1:4" ht="16.5" hidden="1">
      <c r="A16" s="5" t="s">
        <v>8</v>
      </c>
      <c r="B16" s="5" t="s">
        <v>7</v>
      </c>
      <c r="C16" s="7">
        <v>26533</v>
      </c>
      <c r="D16" s="5">
        <f ca="1" t="shared" si="0"/>
        <v>41</v>
      </c>
    </row>
    <row r="17" spans="1:4" ht="16.5" hidden="1">
      <c r="A17" s="5" t="s">
        <v>9</v>
      </c>
      <c r="B17" s="5" t="s">
        <v>7</v>
      </c>
      <c r="C17" s="7">
        <v>24484</v>
      </c>
      <c r="D17" s="5">
        <f ca="1" t="shared" si="0"/>
        <v>46</v>
      </c>
    </row>
    <row r="18" spans="1:4" ht="16.5" hidden="1">
      <c r="A18" s="5" t="s">
        <v>12</v>
      </c>
      <c r="B18" s="5" t="s">
        <v>7</v>
      </c>
      <c r="C18" s="7">
        <v>26744</v>
      </c>
      <c r="D18" s="5">
        <f ca="1" t="shared" si="0"/>
        <v>40</v>
      </c>
    </row>
    <row r="19" spans="1:4" ht="16.5" hidden="1">
      <c r="A19" s="5" t="s">
        <v>13</v>
      </c>
      <c r="B19" s="5" t="s">
        <v>4</v>
      </c>
      <c r="C19" s="7">
        <v>20401</v>
      </c>
      <c r="D19" s="5">
        <f ca="1" t="shared" si="0"/>
        <v>58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8" sqref="A18"/>
    </sheetView>
  </sheetViews>
  <sheetFormatPr defaultColWidth="9.00390625" defaultRowHeight="15.75"/>
  <cols>
    <col min="1" max="1" width="11.375" style="5" customWidth="1"/>
    <col min="2" max="2" width="11.50390625" style="5" customWidth="1"/>
    <col min="3" max="3" width="10.50390625" style="5" bestFit="1" customWidth="1"/>
    <col min="4" max="4" width="7.875" style="5" customWidth="1"/>
    <col min="5" max="5" width="9.00390625" style="5" customWidth="1"/>
    <col min="6" max="6" width="10.50390625" style="5" bestFit="1" customWidth="1"/>
    <col min="7" max="16384" width="9.00390625" style="5" customWidth="1"/>
  </cols>
  <sheetData>
    <row r="1" spans="1:4" ht="16.5">
      <c r="A1" s="22" t="s">
        <v>0</v>
      </c>
      <c r="B1" s="22" t="s">
        <v>1</v>
      </c>
      <c r="C1" s="4" t="s">
        <v>2</v>
      </c>
      <c r="D1" s="4" t="s">
        <v>121</v>
      </c>
    </row>
    <row r="2" spans="1:4" ht="16.5">
      <c r="A2" s="5" t="s">
        <v>3</v>
      </c>
      <c r="B2" s="5" t="s">
        <v>4</v>
      </c>
      <c r="C2" s="30">
        <v>29370</v>
      </c>
      <c r="D2" s="5">
        <f aca="true" ca="1" t="shared" si="0" ref="D2:D10">YEAR(NOW())-YEAR(C2)</f>
        <v>33</v>
      </c>
    </row>
    <row r="3" spans="1:4" ht="16.5" hidden="1">
      <c r="A3" s="5" t="s">
        <v>5</v>
      </c>
      <c r="B3" s="5" t="s">
        <v>4</v>
      </c>
      <c r="C3" s="30">
        <v>27848</v>
      </c>
      <c r="D3" s="5">
        <f ca="1" t="shared" si="0"/>
        <v>37</v>
      </c>
    </row>
    <row r="4" spans="1:4" ht="16.5" hidden="1">
      <c r="A4" s="5" t="s">
        <v>6</v>
      </c>
      <c r="B4" s="5" t="s">
        <v>7</v>
      </c>
      <c r="C4" s="30">
        <v>24077</v>
      </c>
      <c r="D4" s="5">
        <f ca="1" t="shared" si="0"/>
        <v>48</v>
      </c>
    </row>
    <row r="5" spans="1:4" ht="16.5">
      <c r="A5" s="5" t="s">
        <v>8</v>
      </c>
      <c r="B5" s="5" t="s">
        <v>7</v>
      </c>
      <c r="C5" s="30">
        <v>29533</v>
      </c>
      <c r="D5" s="5">
        <f ca="1" t="shared" si="0"/>
        <v>33</v>
      </c>
    </row>
    <row r="6" spans="1:4" ht="16.5" hidden="1">
      <c r="A6" s="5" t="s">
        <v>9</v>
      </c>
      <c r="B6" s="5" t="s">
        <v>7</v>
      </c>
      <c r="C6" s="30">
        <v>27484</v>
      </c>
      <c r="D6" s="5">
        <f ca="1" t="shared" si="0"/>
        <v>38</v>
      </c>
    </row>
    <row r="7" spans="1:4" ht="16.5" hidden="1">
      <c r="A7" s="5" t="s">
        <v>10</v>
      </c>
      <c r="B7" s="5" t="s">
        <v>4</v>
      </c>
      <c r="C7" s="30">
        <v>26715</v>
      </c>
      <c r="D7" s="5">
        <f ca="1" t="shared" si="0"/>
        <v>40</v>
      </c>
    </row>
    <row r="8" spans="1:4" ht="16.5" hidden="1">
      <c r="A8" s="5" t="s">
        <v>11</v>
      </c>
      <c r="B8" s="5" t="s">
        <v>4</v>
      </c>
      <c r="C8" s="30">
        <v>25986</v>
      </c>
      <c r="D8" s="5">
        <f ca="1" t="shared" si="0"/>
        <v>42</v>
      </c>
    </row>
    <row r="9" spans="1:4" ht="16.5">
      <c r="A9" s="5" t="s">
        <v>12</v>
      </c>
      <c r="B9" s="5" t="s">
        <v>7</v>
      </c>
      <c r="C9" s="30">
        <v>29744</v>
      </c>
      <c r="D9" s="5">
        <f ca="1" t="shared" si="0"/>
        <v>32</v>
      </c>
    </row>
    <row r="10" spans="1:4" ht="16.5" hidden="1">
      <c r="A10" s="5" t="s">
        <v>13</v>
      </c>
      <c r="B10" s="5" t="s">
        <v>4</v>
      </c>
      <c r="C10" s="30">
        <v>23401</v>
      </c>
      <c r="D10" s="5">
        <f ca="1" t="shared" si="0"/>
        <v>49</v>
      </c>
    </row>
    <row r="13" spans="1:2" ht="16.5">
      <c r="A13" s="22" t="s">
        <v>2</v>
      </c>
      <c r="B13" s="22" t="s">
        <v>2</v>
      </c>
    </row>
    <row r="14" spans="1:2" ht="16.5">
      <c r="A14" s="33" t="s">
        <v>123</v>
      </c>
      <c r="B14" s="5" t="s">
        <v>124</v>
      </c>
    </row>
    <row r="17" ht="16.5">
      <c r="A17" s="22" t="s">
        <v>120</v>
      </c>
    </row>
    <row r="18" ht="16.5">
      <c r="A18" s="5" t="b">
        <f>AND(C2&gt;=DATE(1980,1,1),C2&lt;=DATE(1981,12,31))</f>
        <v>1</v>
      </c>
    </row>
    <row r="20" ht="16.5">
      <c r="A20" s="22" t="s">
        <v>122</v>
      </c>
    </row>
    <row r="21" ht="16.5">
      <c r="A21" s="5" t="b">
        <f>AND(YEAR(C2)&gt;=1980,YEAR(C2)&lt;=1981)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D20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1" width="11.375" style="5" customWidth="1"/>
    <col min="2" max="2" width="11.50390625" style="5" customWidth="1"/>
    <col min="3" max="3" width="10.50390625" style="5" bestFit="1" customWidth="1"/>
    <col min="4" max="4" width="7.875" style="5" customWidth="1"/>
    <col min="5" max="5" width="9.00390625" style="5" customWidth="1"/>
    <col min="6" max="6" width="10.50390625" style="5" bestFit="1" customWidth="1"/>
    <col min="7" max="16384" width="9.00390625" style="5" customWidth="1"/>
  </cols>
  <sheetData>
    <row r="1" spans="1:4" ht="16.5">
      <c r="A1" s="22" t="s">
        <v>0</v>
      </c>
      <c r="B1" s="22" t="s">
        <v>1</v>
      </c>
      <c r="C1" s="4" t="s">
        <v>2</v>
      </c>
      <c r="D1" s="4" t="s">
        <v>121</v>
      </c>
    </row>
    <row r="2" spans="1:4" ht="16.5">
      <c r="A2" s="5" t="s">
        <v>3</v>
      </c>
      <c r="B2" s="5" t="s">
        <v>4</v>
      </c>
      <c r="C2" s="30">
        <v>29370</v>
      </c>
      <c r="D2" s="5">
        <f aca="true" ca="1" t="shared" si="0" ref="D2:D10">YEAR(NOW())-YEAR(C2)</f>
        <v>33</v>
      </c>
    </row>
    <row r="3" spans="1:4" ht="16.5">
      <c r="A3" s="5" t="s">
        <v>5</v>
      </c>
      <c r="B3" s="5" t="s">
        <v>4</v>
      </c>
      <c r="C3" s="30">
        <v>27848</v>
      </c>
      <c r="D3" s="5">
        <f ca="1" t="shared" si="0"/>
        <v>37</v>
      </c>
    </row>
    <row r="4" spans="1:4" ht="16.5">
      <c r="A4" s="5" t="s">
        <v>6</v>
      </c>
      <c r="B4" s="5" t="s">
        <v>7</v>
      </c>
      <c r="C4" s="30">
        <v>24077</v>
      </c>
      <c r="D4" s="5">
        <f ca="1" t="shared" si="0"/>
        <v>48</v>
      </c>
    </row>
    <row r="5" spans="1:4" ht="16.5">
      <c r="A5" s="5" t="s">
        <v>8</v>
      </c>
      <c r="B5" s="5" t="s">
        <v>7</v>
      </c>
      <c r="C5" s="30">
        <v>29533</v>
      </c>
      <c r="D5" s="5">
        <f ca="1" t="shared" si="0"/>
        <v>33</v>
      </c>
    </row>
    <row r="6" spans="1:4" ht="16.5">
      <c r="A6" s="5" t="s">
        <v>9</v>
      </c>
      <c r="B6" s="5" t="s">
        <v>7</v>
      </c>
      <c r="C6" s="30">
        <v>27484</v>
      </c>
      <c r="D6" s="5">
        <f ca="1" t="shared" si="0"/>
        <v>38</v>
      </c>
    </row>
    <row r="7" spans="1:4" ht="16.5">
      <c r="A7" s="5" t="s">
        <v>10</v>
      </c>
      <c r="B7" s="5" t="s">
        <v>4</v>
      </c>
      <c r="C7" s="30">
        <v>26715</v>
      </c>
      <c r="D7" s="5">
        <f ca="1" t="shared" si="0"/>
        <v>40</v>
      </c>
    </row>
    <row r="8" spans="1:4" ht="16.5">
      <c r="A8" s="5" t="s">
        <v>11</v>
      </c>
      <c r="B8" s="5" t="s">
        <v>4</v>
      </c>
      <c r="C8" s="30">
        <v>25986</v>
      </c>
      <c r="D8" s="5">
        <f ca="1" t="shared" si="0"/>
        <v>42</v>
      </c>
    </row>
    <row r="9" spans="1:4" ht="16.5">
      <c r="A9" s="5" t="s">
        <v>12</v>
      </c>
      <c r="B9" s="5" t="s">
        <v>7</v>
      </c>
      <c r="C9" s="30">
        <v>29744</v>
      </c>
      <c r="D9" s="5">
        <f ca="1" t="shared" si="0"/>
        <v>32</v>
      </c>
    </row>
    <row r="10" spans="1:4" ht="16.5">
      <c r="A10" s="5" t="s">
        <v>13</v>
      </c>
      <c r="B10" s="5" t="s">
        <v>4</v>
      </c>
      <c r="C10" s="30">
        <v>23401</v>
      </c>
      <c r="D10" s="5">
        <f ca="1" t="shared" si="0"/>
        <v>49</v>
      </c>
    </row>
    <row r="13" spans="1:2" ht="16.5">
      <c r="A13" s="22" t="s">
        <v>2</v>
      </c>
      <c r="B13" s="22" t="s">
        <v>2</v>
      </c>
    </row>
    <row r="14" ht="16.5">
      <c r="A14" s="33"/>
    </row>
    <row r="17" ht="16.5">
      <c r="A17" s="22" t="s">
        <v>120</v>
      </c>
    </row>
    <row r="20" ht="16.5">
      <c r="A20" s="22" t="s">
        <v>122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4" sqref="A14"/>
    </sheetView>
  </sheetViews>
  <sheetFormatPr defaultColWidth="9.00390625" defaultRowHeight="15.75"/>
  <cols>
    <col min="1" max="1" width="11.375" style="5" customWidth="1"/>
    <col min="2" max="2" width="7.75390625" style="5" customWidth="1"/>
    <col min="3" max="3" width="10.50390625" style="5" bestFit="1" customWidth="1"/>
    <col min="4" max="4" width="9.00390625" style="5" customWidth="1"/>
    <col min="5" max="5" width="10.50390625" style="5" bestFit="1" customWidth="1"/>
    <col min="6" max="16384" width="9.00390625" style="5" customWidth="1"/>
  </cols>
  <sheetData>
    <row r="1" spans="1:3" ht="16.5">
      <c r="A1" s="22" t="s">
        <v>0</v>
      </c>
      <c r="B1" s="22" t="s">
        <v>1</v>
      </c>
      <c r="C1" s="4" t="s">
        <v>2</v>
      </c>
    </row>
    <row r="2" spans="1:3" ht="16.5" hidden="1">
      <c r="A2" s="5" t="s">
        <v>3</v>
      </c>
      <c r="B2" s="5" t="s">
        <v>4</v>
      </c>
      <c r="C2" s="30">
        <v>29370</v>
      </c>
    </row>
    <row r="3" spans="1:3" ht="16.5" hidden="1">
      <c r="A3" s="5" t="s">
        <v>5</v>
      </c>
      <c r="B3" s="5" t="s">
        <v>4</v>
      </c>
      <c r="C3" s="30">
        <v>27848</v>
      </c>
    </row>
    <row r="4" spans="1:3" ht="16.5" hidden="1">
      <c r="A4" s="5" t="s">
        <v>6</v>
      </c>
      <c r="B4" s="5" t="s">
        <v>7</v>
      </c>
      <c r="C4" s="30">
        <v>24077</v>
      </c>
    </row>
    <row r="5" spans="1:3" ht="16.5" hidden="1">
      <c r="A5" s="5" t="s">
        <v>8</v>
      </c>
      <c r="B5" s="5" t="s">
        <v>7</v>
      </c>
      <c r="C5" s="30">
        <v>29533</v>
      </c>
    </row>
    <row r="6" spans="1:3" ht="16.5" hidden="1">
      <c r="A6" s="5" t="s">
        <v>9</v>
      </c>
      <c r="B6" s="5" t="s">
        <v>7</v>
      </c>
      <c r="C6" s="30">
        <v>27484</v>
      </c>
    </row>
    <row r="7" spans="1:3" ht="16.5">
      <c r="A7" s="5" t="s">
        <v>10</v>
      </c>
      <c r="B7" s="5" t="s">
        <v>4</v>
      </c>
      <c r="C7" s="30">
        <v>26715</v>
      </c>
    </row>
    <row r="8" spans="1:3" ht="16.5">
      <c r="A8" s="5" t="s">
        <v>11</v>
      </c>
      <c r="B8" s="5" t="s">
        <v>4</v>
      </c>
      <c r="C8" s="30">
        <v>25986</v>
      </c>
    </row>
    <row r="9" spans="1:3" ht="16.5" hidden="1">
      <c r="A9" s="5" t="s">
        <v>12</v>
      </c>
      <c r="B9" s="5" t="s">
        <v>7</v>
      </c>
      <c r="C9" s="30">
        <v>29744</v>
      </c>
    </row>
    <row r="10" spans="1:3" ht="16.5" hidden="1">
      <c r="A10" s="5" t="s">
        <v>13</v>
      </c>
      <c r="B10" s="5" t="s">
        <v>4</v>
      </c>
      <c r="C10" s="30">
        <v>23401</v>
      </c>
    </row>
    <row r="11" ht="16.5">
      <c r="C11" s="7"/>
    </row>
    <row r="12" spans="1:2" ht="16.5">
      <c r="A12" s="22" t="s">
        <v>119</v>
      </c>
      <c r="B12" s="5">
        <v>2</v>
      </c>
    </row>
    <row r="13" ht="16.5">
      <c r="A13" s="22" t="s">
        <v>120</v>
      </c>
    </row>
    <row r="14" ht="16.5">
      <c r="A14" s="5" t="b">
        <f>MONTH(C2)=$B$12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C13"/>
  <sheetViews>
    <sheetView zoomScalePageLayoutView="0" workbookViewId="0" topLeftCell="A1">
      <selection activeCell="A14" sqref="A14"/>
    </sheetView>
  </sheetViews>
  <sheetFormatPr defaultColWidth="9.00390625" defaultRowHeight="15.75"/>
  <cols>
    <col min="1" max="1" width="11.375" style="5" customWidth="1"/>
    <col min="2" max="2" width="7.75390625" style="5" customWidth="1"/>
    <col min="3" max="3" width="10.50390625" style="5" bestFit="1" customWidth="1"/>
    <col min="4" max="4" width="9.00390625" style="5" customWidth="1"/>
    <col min="5" max="5" width="10.50390625" style="5" bestFit="1" customWidth="1"/>
    <col min="6" max="16384" width="9.00390625" style="5" customWidth="1"/>
  </cols>
  <sheetData>
    <row r="1" spans="1:3" ht="16.5">
      <c r="A1" s="22" t="s">
        <v>0</v>
      </c>
      <c r="B1" s="22" t="s">
        <v>1</v>
      </c>
      <c r="C1" s="4" t="s">
        <v>2</v>
      </c>
    </row>
    <row r="2" spans="1:3" ht="16.5">
      <c r="A2" s="5" t="s">
        <v>3</v>
      </c>
      <c r="B2" s="5" t="s">
        <v>4</v>
      </c>
      <c r="C2" s="30">
        <v>29370</v>
      </c>
    </row>
    <row r="3" spans="1:3" ht="16.5">
      <c r="A3" s="5" t="s">
        <v>5</v>
      </c>
      <c r="B3" s="5" t="s">
        <v>4</v>
      </c>
      <c r="C3" s="30">
        <v>27848</v>
      </c>
    </row>
    <row r="4" spans="1:3" ht="16.5">
      <c r="A4" s="5" t="s">
        <v>6</v>
      </c>
      <c r="B4" s="5" t="s">
        <v>7</v>
      </c>
      <c r="C4" s="30">
        <v>24077</v>
      </c>
    </row>
    <row r="5" spans="1:3" ht="16.5">
      <c r="A5" s="5" t="s">
        <v>8</v>
      </c>
      <c r="B5" s="5" t="s">
        <v>7</v>
      </c>
      <c r="C5" s="30">
        <v>29533</v>
      </c>
    </row>
    <row r="6" spans="1:3" ht="16.5">
      <c r="A6" s="5" t="s">
        <v>9</v>
      </c>
      <c r="B6" s="5" t="s">
        <v>7</v>
      </c>
      <c r="C6" s="30">
        <v>27484</v>
      </c>
    </row>
    <row r="7" spans="1:3" ht="16.5">
      <c r="A7" s="5" t="s">
        <v>10</v>
      </c>
      <c r="B7" s="5" t="s">
        <v>4</v>
      </c>
      <c r="C7" s="30">
        <v>26715</v>
      </c>
    </row>
    <row r="8" spans="1:3" ht="16.5">
      <c r="A8" s="5" t="s">
        <v>11</v>
      </c>
      <c r="B8" s="5" t="s">
        <v>4</v>
      </c>
      <c r="C8" s="30">
        <v>25986</v>
      </c>
    </row>
    <row r="9" spans="1:3" ht="16.5">
      <c r="A9" s="5" t="s">
        <v>12</v>
      </c>
      <c r="B9" s="5" t="s">
        <v>7</v>
      </c>
      <c r="C9" s="30">
        <v>29744</v>
      </c>
    </row>
    <row r="10" spans="1:3" ht="16.5">
      <c r="A10" s="5" t="s">
        <v>13</v>
      </c>
      <c r="B10" s="5" t="s">
        <v>4</v>
      </c>
      <c r="C10" s="30">
        <v>23401</v>
      </c>
    </row>
    <row r="11" ht="16.5">
      <c r="C11" s="7"/>
    </row>
    <row r="12" spans="1:2" ht="16.5">
      <c r="A12" s="22" t="s">
        <v>119</v>
      </c>
      <c r="B12" s="5">
        <v>3</v>
      </c>
    </row>
    <row r="13" ht="16.5">
      <c r="A13" s="22" t="s">
        <v>120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3" sqref="A13"/>
    </sheetView>
  </sheetViews>
  <sheetFormatPr defaultColWidth="9.00390625" defaultRowHeight="15.75"/>
  <cols>
    <col min="1" max="3" width="8.375" style="5" customWidth="1"/>
    <col min="4" max="4" width="10.00390625" style="5" customWidth="1"/>
    <col min="5" max="5" width="17.25390625" style="5" bestFit="1" customWidth="1"/>
    <col min="6" max="16384" width="9.00390625" style="5" customWidth="1"/>
  </cols>
  <sheetData>
    <row r="1" spans="1:4" ht="16.5">
      <c r="A1" s="4" t="s">
        <v>47</v>
      </c>
      <c r="B1" s="4" t="s">
        <v>48</v>
      </c>
      <c r="C1" s="4" t="s">
        <v>49</v>
      </c>
      <c r="D1" s="4" t="s">
        <v>118</v>
      </c>
    </row>
    <row r="2" spans="1:4" ht="16.5">
      <c r="A2" s="5">
        <v>2007</v>
      </c>
      <c r="B2" s="5">
        <v>6</v>
      </c>
      <c r="C2" s="5">
        <v>18</v>
      </c>
      <c r="D2" s="7">
        <f>DATE(A2,B2,C2)</f>
        <v>39251</v>
      </c>
    </row>
    <row r="3" spans="1:4" ht="16.5">
      <c r="A3" s="5">
        <v>2008</v>
      </c>
      <c r="B3" s="5">
        <v>14</v>
      </c>
      <c r="C3" s="5">
        <v>29</v>
      </c>
      <c r="D3" s="7">
        <f>DATE(A3,B3,C3)</f>
        <v>39873</v>
      </c>
    </row>
    <row r="5" spans="1:2" ht="16.5" hidden="1">
      <c r="A5" s="5" t="s">
        <v>16</v>
      </c>
      <c r="B5" s="7">
        <v>28590</v>
      </c>
    </row>
    <row r="6" spans="1:2" ht="16.5" hidden="1">
      <c r="A6" s="5" t="s">
        <v>18</v>
      </c>
      <c r="B6" s="7">
        <v>33420</v>
      </c>
    </row>
    <row r="7" spans="1:2" ht="16.5" hidden="1">
      <c r="A7" s="5" t="s">
        <v>19</v>
      </c>
      <c r="B7" s="7">
        <v>34186</v>
      </c>
    </row>
    <row r="13" ht="16.5">
      <c r="A13" s="153" t="s">
        <v>414</v>
      </c>
    </row>
    <row r="15" spans="1:4" ht="16.5">
      <c r="A15" s="4" t="s">
        <v>47</v>
      </c>
      <c r="B15" s="4" t="s">
        <v>48</v>
      </c>
      <c r="C15" s="4" t="s">
        <v>49</v>
      </c>
      <c r="D15" s="4" t="s">
        <v>118</v>
      </c>
    </row>
    <row r="16" spans="1:3" ht="16.5">
      <c r="A16" s="5">
        <v>2007</v>
      </c>
      <c r="B16" s="5">
        <v>6</v>
      </c>
      <c r="C16" s="5">
        <v>18</v>
      </c>
    </row>
    <row r="17" spans="1:3" ht="16.5">
      <c r="A17" s="5">
        <v>2008</v>
      </c>
      <c r="B17" s="5">
        <v>14</v>
      </c>
      <c r="C17" s="5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25.25390625" style="0" customWidth="1"/>
    <col min="2" max="2" width="22.25390625" style="0" customWidth="1"/>
    <col min="3" max="3" width="33.375" style="0" customWidth="1"/>
    <col min="4" max="4" width="19.75390625" style="0" customWidth="1"/>
  </cols>
  <sheetData>
    <row r="1" spans="1:4" ht="16.5">
      <c r="A1" s="46" t="s">
        <v>248</v>
      </c>
      <c r="B1" s="46" t="s">
        <v>249</v>
      </c>
      <c r="C1" s="46" t="s">
        <v>250</v>
      </c>
      <c r="D1" s="46" t="s">
        <v>251</v>
      </c>
    </row>
    <row r="2" spans="1:4" ht="33">
      <c r="A2" s="47" t="s">
        <v>252</v>
      </c>
      <c r="B2" s="47" t="s">
        <v>252</v>
      </c>
      <c r="C2" s="48">
        <f ca="1">TODAY()</f>
        <v>41389</v>
      </c>
      <c r="D2" s="49" t="s">
        <v>253</v>
      </c>
    </row>
    <row r="3" spans="1:4" ht="49.5">
      <c r="A3" s="50" t="s">
        <v>254</v>
      </c>
      <c r="B3" s="51" t="s">
        <v>255</v>
      </c>
      <c r="C3" s="52">
        <f ca="1">NOW()</f>
        <v>41389.584303125</v>
      </c>
      <c r="D3" s="49" t="s">
        <v>256</v>
      </c>
    </row>
    <row r="4" spans="1:4" ht="16.5">
      <c r="A4" s="50" t="s">
        <v>257</v>
      </c>
      <c r="B4" s="52" t="e">
        <f>DATE(B5,B6,B7)</f>
        <v>#VALUE!</v>
      </c>
      <c r="C4" s="52">
        <f>DATE(C5,C6,C7)</f>
        <v>41389</v>
      </c>
      <c r="D4" s="49" t="s">
        <v>215</v>
      </c>
    </row>
    <row r="5" spans="1:5" ht="16.5">
      <c r="A5" s="51" t="s">
        <v>232</v>
      </c>
      <c r="B5" s="53" t="s">
        <v>258</v>
      </c>
      <c r="C5" s="54">
        <f ca="1">YEAR(NOW())</f>
        <v>2013</v>
      </c>
      <c r="D5" s="49" t="s">
        <v>259</v>
      </c>
      <c r="E5" s="55" t="s">
        <v>260</v>
      </c>
    </row>
    <row r="6" spans="1:5" ht="16.5">
      <c r="A6" s="51" t="s">
        <v>234</v>
      </c>
      <c r="B6" s="53" t="s">
        <v>261</v>
      </c>
      <c r="C6" s="54">
        <f ca="1">MONTH(NOW())</f>
        <v>4</v>
      </c>
      <c r="D6" s="49" t="s">
        <v>262</v>
      </c>
      <c r="E6" s="55" t="s">
        <v>260</v>
      </c>
    </row>
    <row r="7" spans="1:5" ht="16.5">
      <c r="A7" s="51" t="s">
        <v>236</v>
      </c>
      <c r="B7" s="53" t="s">
        <v>263</v>
      </c>
      <c r="C7" s="54">
        <f ca="1">DAY(NOW())</f>
        <v>25</v>
      </c>
      <c r="D7" s="49" t="s">
        <v>264</v>
      </c>
      <c r="E7" s="55" t="s">
        <v>260</v>
      </c>
    </row>
    <row r="8" spans="1:4" ht="16.5">
      <c r="A8" s="50" t="s">
        <v>265</v>
      </c>
      <c r="B8" s="51" t="s">
        <v>266</v>
      </c>
      <c r="C8" s="52">
        <f>TIME(C9,C10,C11)</f>
        <v>0.5843055555555555</v>
      </c>
      <c r="D8" s="49" t="s">
        <v>216</v>
      </c>
    </row>
    <row r="9" spans="1:5" ht="16.5">
      <c r="A9" s="51" t="s">
        <v>239</v>
      </c>
      <c r="B9" s="53" t="s">
        <v>267</v>
      </c>
      <c r="C9" s="54">
        <f ca="1">HOUR(NOW())</f>
        <v>14</v>
      </c>
      <c r="D9" s="49"/>
      <c r="E9" s="55" t="s">
        <v>260</v>
      </c>
    </row>
    <row r="10" spans="1:5" ht="16.5">
      <c r="A10" s="51" t="s">
        <v>241</v>
      </c>
      <c r="B10" s="53" t="s">
        <v>268</v>
      </c>
      <c r="C10" s="54">
        <f ca="1">MINUTE(NOW())</f>
        <v>1</v>
      </c>
      <c r="D10" s="49"/>
      <c r="E10" s="55" t="s">
        <v>260</v>
      </c>
    </row>
    <row r="11" spans="1:5" ht="16.5">
      <c r="A11" s="51" t="s">
        <v>243</v>
      </c>
      <c r="B11" s="53" t="s">
        <v>269</v>
      </c>
      <c r="C11" s="54">
        <f ca="1">SECOND(NOW())</f>
        <v>24</v>
      </c>
      <c r="D11" s="49"/>
      <c r="E11" s="55" t="s">
        <v>260</v>
      </c>
    </row>
    <row r="12" spans="1:4" ht="16.5">
      <c r="A12" s="57"/>
      <c r="B12" s="57"/>
      <c r="C12" s="57"/>
      <c r="D12" s="49"/>
    </row>
    <row r="13" ht="16.5">
      <c r="A13" s="55" t="s">
        <v>270</v>
      </c>
    </row>
    <row r="14" ht="16.5">
      <c r="A14" s="55"/>
    </row>
    <row r="16" spans="1:3" ht="16.5">
      <c r="A16" s="58">
        <f ca="1">NOW()</f>
        <v>41389.584303125</v>
      </c>
      <c r="B16" s="59">
        <f>DATE(YEAR(A16),MONTH(A16),DAY(A16))</f>
        <v>41389</v>
      </c>
      <c r="C16" s="60" t="s">
        <v>271</v>
      </c>
    </row>
    <row r="17" spans="1:5" ht="16.5">
      <c r="A17" s="58"/>
      <c r="B17" s="61" t="e">
        <f>DATE(A16,A16+8,A16)</f>
        <v>#NUM!</v>
      </c>
      <c r="C17" s="62" t="s">
        <v>272</v>
      </c>
      <c r="D17" s="61"/>
      <c r="E17" s="63"/>
    </row>
    <row r="18" spans="1:3" ht="16.5">
      <c r="A18" s="58">
        <f ca="1">NOW()</f>
        <v>41389.584303125</v>
      </c>
      <c r="B18" s="59">
        <f>DATE(YEAR(A16),MONTH(A16)+6,DAY(A16))</f>
        <v>41572</v>
      </c>
      <c r="C18" s="64" t="s">
        <v>273</v>
      </c>
    </row>
    <row r="19" spans="1:3" ht="16.5">
      <c r="A19" s="58">
        <f ca="1">NOW()</f>
        <v>41389.584303125</v>
      </c>
      <c r="B19" s="59">
        <f>DATE(YEAR(A18),MONTH(A18),DAY(A18)+33)</f>
        <v>41422</v>
      </c>
      <c r="C19" s="64" t="s">
        <v>274</v>
      </c>
    </row>
    <row r="20" spans="1:3" ht="16.5">
      <c r="A20" s="65" t="s">
        <v>275</v>
      </c>
      <c r="B20" s="59">
        <f>DATE(108,1,1)</f>
        <v>39448</v>
      </c>
      <c r="C20" s="66" t="s">
        <v>276</v>
      </c>
    </row>
    <row r="21" spans="1:3" ht="16.5">
      <c r="A21" s="65" t="s">
        <v>277</v>
      </c>
      <c r="B21" s="59">
        <f>DATE(1899,1,1)</f>
        <v>693598</v>
      </c>
      <c r="C21" s="66" t="s">
        <v>278</v>
      </c>
    </row>
    <row r="22" spans="1:3" ht="16.5">
      <c r="A22" s="67" t="s">
        <v>279</v>
      </c>
      <c r="B22" s="59">
        <f>DATE(2006,1,1)</f>
        <v>38718</v>
      </c>
      <c r="C22" s="66" t="s">
        <v>280</v>
      </c>
    </row>
    <row r="23" spans="1:3" ht="16.5">
      <c r="A23" s="67" t="s">
        <v>281</v>
      </c>
      <c r="B23" s="59" t="e">
        <f>DATE(-2006,1,1)</f>
        <v>#NUM!</v>
      </c>
      <c r="C23" s="66" t="s">
        <v>282</v>
      </c>
    </row>
    <row r="26" spans="1:3" ht="16.5">
      <c r="A26" s="68" t="s">
        <v>283</v>
      </c>
      <c r="B26" s="69">
        <v>38718</v>
      </c>
      <c r="C26" s="70" t="s">
        <v>284</v>
      </c>
    </row>
    <row r="27" spans="1:3" ht="16.5">
      <c r="A27" s="68" t="s">
        <v>285</v>
      </c>
      <c r="B27" s="69">
        <v>10959</v>
      </c>
      <c r="C27" s="70" t="s">
        <v>286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4" sqref="D4"/>
    </sheetView>
  </sheetViews>
  <sheetFormatPr defaultColWidth="9.00390625" defaultRowHeight="15.75"/>
  <cols>
    <col min="1" max="1" width="10.25390625" style="5" bestFit="1" customWidth="1"/>
    <col min="2" max="3" width="10.50390625" style="5" bestFit="1" customWidth="1"/>
    <col min="4" max="4" width="10.25390625" style="5" bestFit="1" customWidth="1"/>
    <col min="5" max="5" width="17.25390625" style="5" bestFit="1" customWidth="1"/>
    <col min="6" max="16384" width="9.00390625" style="5" customWidth="1"/>
  </cols>
  <sheetData>
    <row r="1" spans="1:2" ht="16.5">
      <c r="A1" s="22" t="s">
        <v>110</v>
      </c>
      <c r="B1" s="7">
        <f ca="1">TODAY()</f>
        <v>41389</v>
      </c>
    </row>
    <row r="3" spans="1:4" ht="16.5">
      <c r="A3" s="22" t="s">
        <v>0</v>
      </c>
      <c r="B3" s="22" t="s">
        <v>1</v>
      </c>
      <c r="C3" s="22" t="s">
        <v>2</v>
      </c>
      <c r="D3" s="4" t="s">
        <v>115</v>
      </c>
    </row>
    <row r="4" spans="1:4" ht="16.5">
      <c r="A4" s="5" t="s">
        <v>3</v>
      </c>
      <c r="B4" s="5" t="s">
        <v>4</v>
      </c>
      <c r="C4" s="30">
        <v>29370</v>
      </c>
      <c r="D4" s="5">
        <f aca="true" ca="1" t="shared" si="0" ref="D4:D9">YEAR(NOW())-YEAR(C4)-IF(TODAY()&gt;=DATE(YEAR(TODAY()),MONTH(C4),DAY(C4)),0,1)</f>
        <v>32</v>
      </c>
    </row>
    <row r="5" spans="1:4" ht="16.5">
      <c r="A5" s="5" t="s">
        <v>5</v>
      </c>
      <c r="B5" s="5" t="s">
        <v>4</v>
      </c>
      <c r="C5" s="30">
        <v>27848</v>
      </c>
      <c r="D5" s="5">
        <f ca="1" t="shared" si="0"/>
        <v>37</v>
      </c>
    </row>
    <row r="6" spans="1:4" ht="16.5">
      <c r="A6" s="5" t="s">
        <v>6</v>
      </c>
      <c r="B6" s="5" t="s">
        <v>7</v>
      </c>
      <c r="C6" s="30">
        <v>23743</v>
      </c>
      <c r="D6" s="5">
        <f ca="1" t="shared" si="0"/>
        <v>48</v>
      </c>
    </row>
    <row r="7" spans="1:4" ht="16.5">
      <c r="A7" s="5" t="s">
        <v>8</v>
      </c>
      <c r="B7" s="5" t="s">
        <v>7</v>
      </c>
      <c r="C7" s="30">
        <v>29533</v>
      </c>
      <c r="D7" s="5">
        <f ca="1" t="shared" si="0"/>
        <v>32</v>
      </c>
    </row>
    <row r="8" spans="1:4" ht="16.5">
      <c r="A8" s="5" t="s">
        <v>9</v>
      </c>
      <c r="B8" s="5" t="s">
        <v>7</v>
      </c>
      <c r="C8" s="30">
        <v>27759</v>
      </c>
      <c r="D8" s="5">
        <f ca="1" t="shared" si="0"/>
        <v>37</v>
      </c>
    </row>
    <row r="9" spans="1:4" ht="16.5">
      <c r="A9" s="5" t="s">
        <v>10</v>
      </c>
      <c r="B9" s="5" t="s">
        <v>4</v>
      </c>
      <c r="C9" s="30">
        <v>26683</v>
      </c>
      <c r="D9" s="5">
        <f ca="1" t="shared" si="0"/>
        <v>40</v>
      </c>
    </row>
    <row r="11" spans="1:2" ht="16.5" hidden="1">
      <c r="A11" s="5" t="s">
        <v>16</v>
      </c>
      <c r="B11" s="7">
        <v>28590</v>
      </c>
    </row>
    <row r="12" spans="1:2" ht="16.5" hidden="1">
      <c r="A12" s="5" t="s">
        <v>18</v>
      </c>
      <c r="B12" s="7">
        <v>33420</v>
      </c>
    </row>
    <row r="13" spans="1:2" ht="16.5" hidden="1">
      <c r="A13" s="5" t="s">
        <v>19</v>
      </c>
      <c r="B13" s="7">
        <v>34186</v>
      </c>
    </row>
    <row r="19" ht="16.5">
      <c r="A19" s="153" t="s">
        <v>412</v>
      </c>
    </row>
    <row r="20" spans="1:2" ht="16.5">
      <c r="A20" s="22" t="s">
        <v>107</v>
      </c>
      <c r="B20" s="7">
        <f ca="1">TODAY()</f>
        <v>41389</v>
      </c>
    </row>
    <row r="22" spans="1:4" ht="16.5">
      <c r="A22" s="22" t="s">
        <v>0</v>
      </c>
      <c r="B22" s="22" t="s">
        <v>1</v>
      </c>
      <c r="C22" s="22" t="s">
        <v>2</v>
      </c>
      <c r="D22" s="22" t="s">
        <v>24</v>
      </c>
    </row>
    <row r="23" spans="1:3" ht="16.5">
      <c r="A23" s="5" t="s">
        <v>3</v>
      </c>
      <c r="B23" s="5" t="s">
        <v>4</v>
      </c>
      <c r="C23" s="30">
        <v>29370</v>
      </c>
    </row>
    <row r="24" spans="1:3" ht="16.5">
      <c r="A24" s="5" t="s">
        <v>5</v>
      </c>
      <c r="B24" s="5" t="s">
        <v>4</v>
      </c>
      <c r="C24" s="30">
        <v>27848</v>
      </c>
    </row>
    <row r="25" spans="1:3" ht="16.5">
      <c r="A25" s="5" t="s">
        <v>6</v>
      </c>
      <c r="B25" s="5" t="s">
        <v>7</v>
      </c>
      <c r="C25" s="30">
        <v>23743</v>
      </c>
    </row>
    <row r="26" spans="1:3" ht="16.5">
      <c r="A26" s="5" t="s">
        <v>8</v>
      </c>
      <c r="B26" s="5" t="s">
        <v>7</v>
      </c>
      <c r="C26" s="30">
        <v>29533</v>
      </c>
    </row>
    <row r="27" spans="1:3" ht="16.5">
      <c r="A27" s="5" t="s">
        <v>9</v>
      </c>
      <c r="B27" s="5" t="s">
        <v>7</v>
      </c>
      <c r="C27" s="30">
        <v>27759</v>
      </c>
    </row>
    <row r="28" spans="1:3" ht="16.5">
      <c r="A28" s="5" t="s">
        <v>10</v>
      </c>
      <c r="B28" s="5" t="s">
        <v>4</v>
      </c>
      <c r="C28" s="30">
        <v>26683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F20" sqref="F20"/>
    </sheetView>
  </sheetViews>
  <sheetFormatPr defaultColWidth="9.00390625" defaultRowHeight="15.75"/>
  <cols>
    <col min="1" max="1" width="10.25390625" style="5" bestFit="1" customWidth="1"/>
    <col min="2" max="3" width="10.50390625" style="5" bestFit="1" customWidth="1"/>
    <col min="4" max="4" width="6.00390625" style="5" bestFit="1" customWidth="1"/>
    <col min="5" max="16384" width="9.00390625" style="5" customWidth="1"/>
  </cols>
  <sheetData>
    <row r="1" spans="1:2" ht="16.5">
      <c r="A1" s="22" t="s">
        <v>110</v>
      </c>
      <c r="B1" s="7">
        <f ca="1">TODAY()</f>
        <v>41389</v>
      </c>
    </row>
    <row r="3" spans="1:5" ht="16.5">
      <c r="A3" s="22" t="s">
        <v>0</v>
      </c>
      <c r="B3" s="22" t="s">
        <v>1</v>
      </c>
      <c r="C3" s="22" t="s">
        <v>2</v>
      </c>
      <c r="D3" s="22" t="s">
        <v>116</v>
      </c>
      <c r="E3" s="22" t="s">
        <v>117</v>
      </c>
    </row>
    <row r="4" spans="1:5" ht="16.5">
      <c r="A4" s="5" t="s">
        <v>3</v>
      </c>
      <c r="B4" s="5" t="s">
        <v>4</v>
      </c>
      <c r="C4" s="30">
        <v>29370</v>
      </c>
      <c r="D4" s="5">
        <f aca="true" ca="1" t="shared" si="0" ref="D4:D9">YEAR(NOW())-YEAR(C4)</f>
        <v>33</v>
      </c>
      <c r="E4" s="5" t="str">
        <f ca="1">IF(TODAY()&gt;=DATE(YEAR(TODAY()),MONTH(C4),DAY(C4)),"已滿","未滿")</f>
        <v>未滿</v>
      </c>
    </row>
    <row r="5" spans="1:5" ht="16.5">
      <c r="A5" s="5" t="s">
        <v>5</v>
      </c>
      <c r="B5" s="5" t="s">
        <v>4</v>
      </c>
      <c r="C5" s="30">
        <v>27848</v>
      </c>
      <c r="D5" s="5">
        <f ca="1" t="shared" si="0"/>
        <v>37</v>
      </c>
      <c r="E5" s="5" t="str">
        <f ca="1">IF(TODAY()&gt;=DATE(YEAR(C5)+D5,MONTH(C5),DAY(C5)),"已滿","未滿")</f>
        <v>已滿</v>
      </c>
    </row>
    <row r="6" spans="1:5" ht="16.5">
      <c r="A6" s="5" t="s">
        <v>6</v>
      </c>
      <c r="B6" s="5" t="s">
        <v>7</v>
      </c>
      <c r="C6" s="30">
        <v>23743</v>
      </c>
      <c r="D6" s="5">
        <f ca="1" t="shared" si="0"/>
        <v>48</v>
      </c>
      <c r="E6" s="5" t="str">
        <f ca="1">IF(TODAY()&gt;=DATE(YEAR(C6)+D6,MONTH(C6),DAY(C6)),"已滿","未滿")</f>
        <v>已滿</v>
      </c>
    </row>
    <row r="7" spans="1:5" ht="16.5">
      <c r="A7" s="5" t="s">
        <v>8</v>
      </c>
      <c r="B7" s="5" t="s">
        <v>7</v>
      </c>
      <c r="C7" s="30">
        <v>29533</v>
      </c>
      <c r="D7" s="5">
        <f ca="1" t="shared" si="0"/>
        <v>33</v>
      </c>
      <c r="E7" s="5" t="str">
        <f ca="1">IF(TODAY()&gt;=DATE(YEAR(C7)+D7,MONTH(C7),DAY(C7)),"已滿","未滿")</f>
        <v>未滿</v>
      </c>
    </row>
    <row r="8" spans="1:5" ht="16.5">
      <c r="A8" s="5" t="s">
        <v>9</v>
      </c>
      <c r="B8" s="5" t="s">
        <v>7</v>
      </c>
      <c r="C8" s="30">
        <v>27759</v>
      </c>
      <c r="D8" s="5">
        <f ca="1" t="shared" si="0"/>
        <v>38</v>
      </c>
      <c r="E8" s="5" t="str">
        <f ca="1">IF(TODAY()&gt;=DATE(YEAR(C8)+D8,MONTH(C8),DAY(C8)),"已滿","未滿")</f>
        <v>未滿</v>
      </c>
    </row>
    <row r="9" spans="1:5" ht="16.5">
      <c r="A9" s="5" t="s">
        <v>10</v>
      </c>
      <c r="B9" s="5" t="s">
        <v>4</v>
      </c>
      <c r="C9" s="30">
        <v>26683</v>
      </c>
      <c r="D9" s="5">
        <f ca="1" t="shared" si="0"/>
        <v>40</v>
      </c>
      <c r="E9" s="5" t="str">
        <f ca="1">IF(TODAY()&gt;=DATE(YEAR(C9)+D9,MONTH(C9),DAY(C9)),"已滿","未滿")</f>
        <v>已滿</v>
      </c>
    </row>
    <row r="10" spans="1:2" ht="16.5" hidden="1">
      <c r="A10" s="5" t="s">
        <v>16</v>
      </c>
      <c r="B10" s="7">
        <v>28590</v>
      </c>
    </row>
    <row r="11" spans="1:2" ht="16.5" hidden="1">
      <c r="A11" s="5" t="s">
        <v>18</v>
      </c>
      <c r="B11" s="7">
        <v>33420</v>
      </c>
    </row>
    <row r="12" spans="1:2" ht="16.5" hidden="1">
      <c r="A12" s="5" t="s">
        <v>19</v>
      </c>
      <c r="B12" s="7">
        <v>34186</v>
      </c>
    </row>
    <row r="18" ht="16.5">
      <c r="A18" s="153" t="s">
        <v>413</v>
      </c>
    </row>
    <row r="19" ht="16.5">
      <c r="A19" s="153"/>
    </row>
    <row r="20" spans="1:2" ht="16.5">
      <c r="A20" s="22" t="s">
        <v>110</v>
      </c>
      <c r="B20" s="7">
        <f ca="1">TODAY()</f>
        <v>41389</v>
      </c>
    </row>
    <row r="22" spans="1:5" ht="16.5">
      <c r="A22" s="22" t="s">
        <v>0</v>
      </c>
      <c r="B22" s="22" t="s">
        <v>1</v>
      </c>
      <c r="C22" s="22" t="s">
        <v>2</v>
      </c>
      <c r="D22" s="22" t="s">
        <v>116</v>
      </c>
      <c r="E22" s="22" t="s">
        <v>117</v>
      </c>
    </row>
    <row r="23" spans="1:4" ht="16.5">
      <c r="A23" s="5" t="s">
        <v>3</v>
      </c>
      <c r="B23" s="5" t="s">
        <v>4</v>
      </c>
      <c r="C23" s="30">
        <v>29370</v>
      </c>
      <c r="D23" s="5">
        <f aca="true" ca="1" t="shared" si="1" ref="D23:D28">YEAR(NOW())-YEAR(C23)</f>
        <v>33</v>
      </c>
    </row>
    <row r="24" spans="1:4" ht="16.5">
      <c r="A24" s="5" t="s">
        <v>5</v>
      </c>
      <c r="B24" s="5" t="s">
        <v>4</v>
      </c>
      <c r="C24" s="30">
        <v>27848</v>
      </c>
      <c r="D24" s="5">
        <f ca="1" t="shared" si="1"/>
        <v>37</v>
      </c>
    </row>
    <row r="25" spans="1:4" ht="16.5">
      <c r="A25" s="5" t="s">
        <v>6</v>
      </c>
      <c r="B25" s="5" t="s">
        <v>7</v>
      </c>
      <c r="C25" s="30">
        <v>23743</v>
      </c>
      <c r="D25" s="5">
        <f ca="1" t="shared" si="1"/>
        <v>48</v>
      </c>
    </row>
    <row r="26" spans="1:4" ht="16.5">
      <c r="A26" s="5" t="s">
        <v>8</v>
      </c>
      <c r="B26" s="5" t="s">
        <v>7</v>
      </c>
      <c r="C26" s="30">
        <v>29533</v>
      </c>
      <c r="D26" s="5">
        <f ca="1" t="shared" si="1"/>
        <v>33</v>
      </c>
    </row>
    <row r="27" spans="1:4" ht="16.5">
      <c r="A27" s="5" t="s">
        <v>9</v>
      </c>
      <c r="B27" s="5" t="s">
        <v>7</v>
      </c>
      <c r="C27" s="30">
        <v>27759</v>
      </c>
      <c r="D27" s="5">
        <f ca="1" t="shared" si="1"/>
        <v>38</v>
      </c>
    </row>
    <row r="28" spans="1:4" ht="16.5">
      <c r="A28" s="5" t="s">
        <v>10</v>
      </c>
      <c r="B28" s="5" t="s">
        <v>4</v>
      </c>
      <c r="C28" s="30">
        <v>26683</v>
      </c>
      <c r="D28" s="5">
        <f ca="1" t="shared" si="1"/>
        <v>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C9"/>
  <sheetViews>
    <sheetView zoomScalePageLayoutView="0" workbookViewId="0" topLeftCell="A1">
      <selection activeCell="C4" sqref="C4"/>
    </sheetView>
  </sheetViews>
  <sheetFormatPr defaultColWidth="9.00390625" defaultRowHeight="15.75"/>
  <cols>
    <col min="1" max="1" width="10.25390625" style="14" bestFit="1" customWidth="1"/>
    <col min="2" max="2" width="10.50390625" style="14" bestFit="1" customWidth="1"/>
    <col min="3" max="3" width="10.25390625" style="14" bestFit="1" customWidth="1"/>
    <col min="4" max="16384" width="9.00390625" style="14" customWidth="1"/>
  </cols>
  <sheetData>
    <row r="1" spans="1:2" ht="16.5">
      <c r="A1" s="31" t="s">
        <v>107</v>
      </c>
      <c r="B1" s="32">
        <f ca="1">TODAY()</f>
        <v>41389</v>
      </c>
    </row>
    <row r="3" spans="1:3" ht="16.5">
      <c r="A3" s="19" t="s">
        <v>108</v>
      </c>
      <c r="B3" s="4" t="s">
        <v>25</v>
      </c>
      <c r="C3" s="13" t="s">
        <v>26</v>
      </c>
    </row>
    <row r="4" spans="1:2" ht="16.5">
      <c r="A4" s="5" t="s">
        <v>27</v>
      </c>
      <c r="B4" s="30">
        <v>35123</v>
      </c>
    </row>
    <row r="5" spans="1:2" ht="16.5">
      <c r="A5" s="5" t="s">
        <v>28</v>
      </c>
      <c r="B5" s="30">
        <v>29406</v>
      </c>
    </row>
    <row r="6" spans="1:2" ht="16.5">
      <c r="A6" s="5" t="s">
        <v>111</v>
      </c>
      <c r="B6" s="30">
        <v>30317</v>
      </c>
    </row>
    <row r="7" spans="1:2" ht="16.5">
      <c r="A7" s="5" t="s">
        <v>112</v>
      </c>
      <c r="B7" s="30">
        <v>27600</v>
      </c>
    </row>
    <row r="8" spans="1:2" ht="16.5">
      <c r="A8" s="5" t="s">
        <v>113</v>
      </c>
      <c r="B8" s="30">
        <v>35420</v>
      </c>
    </row>
    <row r="9" spans="1:2" ht="16.5">
      <c r="A9" s="5" t="s">
        <v>114</v>
      </c>
      <c r="B9" s="30">
        <v>36186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2" sqref="A12"/>
    </sheetView>
  </sheetViews>
  <sheetFormatPr defaultColWidth="9.00390625" defaultRowHeight="15.75"/>
  <cols>
    <col min="1" max="1" width="9.50390625" style="5" customWidth="1"/>
    <col min="2" max="2" width="10.50390625" style="5" bestFit="1" customWidth="1"/>
    <col min="3" max="16384" width="9.00390625" style="5" customWidth="1"/>
  </cols>
  <sheetData>
    <row r="1" spans="1:2" ht="16.5">
      <c r="A1" s="22" t="s">
        <v>110</v>
      </c>
      <c r="B1" s="7">
        <f ca="1">TODAY()</f>
        <v>41389</v>
      </c>
    </row>
    <row r="3" spans="1:2" ht="16.5">
      <c r="A3" s="22" t="s">
        <v>45</v>
      </c>
      <c r="B3" s="22" t="s">
        <v>46</v>
      </c>
    </row>
    <row r="4" spans="1:2" ht="16.5">
      <c r="A4" s="5" t="s">
        <v>14</v>
      </c>
      <c r="B4" s="30">
        <v>34939</v>
      </c>
    </row>
    <row r="5" spans="1:2" ht="16.5" hidden="1">
      <c r="A5" s="5" t="s">
        <v>15</v>
      </c>
      <c r="B5" s="30">
        <v>36406</v>
      </c>
    </row>
    <row r="6" spans="1:2" ht="16.5" hidden="1">
      <c r="A6" s="5" t="s">
        <v>16</v>
      </c>
      <c r="B6" s="30">
        <v>37590</v>
      </c>
    </row>
    <row r="7" spans="1:2" ht="16.5">
      <c r="A7" s="5" t="s">
        <v>17</v>
      </c>
      <c r="B7" s="30">
        <v>34600</v>
      </c>
    </row>
    <row r="8" spans="1:2" ht="16.5" hidden="1">
      <c r="A8" s="5" t="s">
        <v>18</v>
      </c>
      <c r="B8" s="30">
        <v>37420</v>
      </c>
    </row>
    <row r="9" spans="1:2" ht="16.5" hidden="1">
      <c r="A9" s="5" t="s">
        <v>19</v>
      </c>
      <c r="B9" s="30">
        <v>38186</v>
      </c>
    </row>
    <row r="11" ht="16.5">
      <c r="A11" s="22" t="s">
        <v>109</v>
      </c>
    </row>
    <row r="12" ht="16.5">
      <c r="A12" s="5" t="b">
        <f ca="1">B4&lt;=DATE(YEAR(NOW())-10,MONTH(NOW()),DAY(NOW()))</f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B11"/>
  <sheetViews>
    <sheetView zoomScalePageLayoutView="0" workbookViewId="0" topLeftCell="A1">
      <selection activeCell="B4" sqref="B4"/>
    </sheetView>
  </sheetViews>
  <sheetFormatPr defaultColWidth="9.00390625" defaultRowHeight="15.75"/>
  <cols>
    <col min="1" max="1" width="9.50390625" style="5" customWidth="1"/>
    <col min="2" max="2" width="10.50390625" style="5" bestFit="1" customWidth="1"/>
    <col min="3" max="16384" width="9.00390625" style="5" customWidth="1"/>
  </cols>
  <sheetData>
    <row r="1" spans="1:2" ht="16.5">
      <c r="A1" s="22" t="s">
        <v>107</v>
      </c>
      <c r="B1" s="7">
        <f ca="1">TODAY()</f>
        <v>41389</v>
      </c>
    </row>
    <row r="3" spans="1:2" ht="16.5">
      <c r="A3" s="22" t="s">
        <v>108</v>
      </c>
      <c r="B3" s="22" t="s">
        <v>25</v>
      </c>
    </row>
    <row r="4" spans="1:2" ht="16.5">
      <c r="A4" s="5" t="s">
        <v>14</v>
      </c>
      <c r="B4" s="30">
        <v>34939</v>
      </c>
    </row>
    <row r="5" spans="1:2" ht="16.5">
      <c r="A5" s="5" t="s">
        <v>15</v>
      </c>
      <c r="B5" s="30">
        <v>36406</v>
      </c>
    </row>
    <row r="6" spans="1:2" ht="16.5">
      <c r="A6" s="5" t="s">
        <v>16</v>
      </c>
      <c r="B6" s="30">
        <v>37590</v>
      </c>
    </row>
    <row r="7" spans="1:2" ht="16.5">
      <c r="A7" s="5" t="s">
        <v>17</v>
      </c>
      <c r="B7" s="30">
        <v>34600</v>
      </c>
    </row>
    <row r="8" spans="1:2" ht="16.5">
      <c r="A8" s="5" t="s">
        <v>18</v>
      </c>
      <c r="B8" s="30">
        <v>37420</v>
      </c>
    </row>
    <row r="9" spans="1:2" ht="16.5">
      <c r="A9" s="5" t="s">
        <v>19</v>
      </c>
      <c r="B9" s="30">
        <v>38186</v>
      </c>
    </row>
    <row r="11" ht="16.5">
      <c r="A11" s="22" t="s">
        <v>109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1" width="10.25390625" style="5" bestFit="1" customWidth="1"/>
    <col min="2" max="16384" width="9.00390625" style="5" customWidth="1"/>
  </cols>
  <sheetData>
    <row r="1" spans="1:2" ht="16.5">
      <c r="A1" s="22" t="s">
        <v>23</v>
      </c>
      <c r="B1" s="24">
        <f ca="1">NOW()</f>
        <v>41389.584303125</v>
      </c>
    </row>
    <row r="2" spans="1:2" ht="16.5">
      <c r="A2" s="22"/>
      <c r="B2" s="24"/>
    </row>
    <row r="3" spans="1:3" ht="16.5">
      <c r="A3" s="22" t="s">
        <v>101</v>
      </c>
      <c r="B3" s="5">
        <f ca="1">HOUR(NOW())</f>
        <v>14</v>
      </c>
      <c r="C3" s="29" t="s">
        <v>102</v>
      </c>
    </row>
    <row r="4" spans="1:3" ht="16.5">
      <c r="A4" s="22" t="s">
        <v>103</v>
      </c>
      <c r="B4" s="5">
        <f ca="1">MINUTE(NOW())</f>
        <v>1</v>
      </c>
      <c r="C4" s="29" t="s">
        <v>104</v>
      </c>
    </row>
    <row r="5" spans="1:3" ht="16.5">
      <c r="A5" s="22" t="s">
        <v>105</v>
      </c>
      <c r="B5" s="5">
        <f ca="1">SECOND(NOW())</f>
        <v>24</v>
      </c>
      <c r="C5" s="29" t="s">
        <v>106</v>
      </c>
    </row>
    <row r="8" spans="1:2" ht="16.5">
      <c r="A8" s="4" t="s">
        <v>20</v>
      </c>
      <c r="B8" s="4" t="s">
        <v>21</v>
      </c>
    </row>
    <row r="9" spans="1:2" ht="16.5">
      <c r="A9" s="24">
        <v>0.0036574074074074074</v>
      </c>
      <c r="B9" s="5">
        <f>HOUR(A9)*60*60+MINUTE(A9)*60+SECOND(A9)</f>
        <v>316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C9"/>
  <sheetViews>
    <sheetView zoomScalePageLayoutView="0" workbookViewId="0" topLeftCell="A1">
      <selection activeCell="B3" sqref="B3"/>
    </sheetView>
  </sheetViews>
  <sheetFormatPr defaultColWidth="9.00390625" defaultRowHeight="15.75"/>
  <cols>
    <col min="1" max="1" width="10.25390625" style="5" bestFit="1" customWidth="1"/>
    <col min="2" max="16384" width="9.00390625" style="5" customWidth="1"/>
  </cols>
  <sheetData>
    <row r="1" spans="1:2" ht="16.5">
      <c r="A1" s="22" t="s">
        <v>23</v>
      </c>
      <c r="B1" s="24">
        <f ca="1">NOW()</f>
        <v>41389.584303125</v>
      </c>
    </row>
    <row r="2" spans="1:2" ht="16.5">
      <c r="A2" s="22"/>
      <c r="B2" s="24"/>
    </row>
    <row r="3" spans="1:3" ht="16.5">
      <c r="A3" s="22" t="s">
        <v>101</v>
      </c>
      <c r="C3" s="29" t="s">
        <v>102</v>
      </c>
    </row>
    <row r="4" spans="1:3" ht="16.5">
      <c r="A4" s="22" t="s">
        <v>103</v>
      </c>
      <c r="C4" s="29" t="s">
        <v>104</v>
      </c>
    </row>
    <row r="5" spans="1:3" ht="16.5">
      <c r="A5" s="22" t="s">
        <v>105</v>
      </c>
      <c r="C5" s="29" t="s">
        <v>106</v>
      </c>
    </row>
    <row r="8" spans="1:2" ht="16.5">
      <c r="A8" s="4" t="s">
        <v>20</v>
      </c>
      <c r="B8" s="4" t="s">
        <v>21</v>
      </c>
    </row>
    <row r="9" ht="16.5">
      <c r="A9" s="24">
        <v>0.0036574074074074074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2" sqref="B2"/>
    </sheetView>
  </sheetViews>
  <sheetFormatPr defaultColWidth="9.00390625" defaultRowHeight="15.75"/>
  <cols>
    <col min="1" max="1" width="10.25390625" style="5" bestFit="1" customWidth="1"/>
    <col min="2" max="2" width="8.125" style="5" bestFit="1" customWidth="1"/>
    <col min="3" max="16384" width="9.00390625" style="5" customWidth="1"/>
  </cols>
  <sheetData>
    <row r="1" spans="1:2" ht="16.5">
      <c r="A1" s="22" t="s">
        <v>99</v>
      </c>
      <c r="B1" s="4" t="s">
        <v>100</v>
      </c>
    </row>
    <row r="2" spans="1:2" ht="16.5">
      <c r="A2" s="27">
        <v>0.052083333333333336</v>
      </c>
      <c r="B2" s="28">
        <f aca="true" t="shared" si="0" ref="B2:B7">HOUR(A2)+ROUNDUP(MINUTE(A2)/30,0)/2</f>
        <v>1.5</v>
      </c>
    </row>
    <row r="3" spans="1:2" ht="16.5">
      <c r="A3" s="27">
        <v>0.125</v>
      </c>
      <c r="B3" s="28">
        <f t="shared" si="0"/>
        <v>3</v>
      </c>
    </row>
    <row r="4" spans="1:2" ht="16.5">
      <c r="A4" s="27">
        <v>0.07083333333333333</v>
      </c>
      <c r="B4" s="28">
        <f t="shared" si="0"/>
        <v>2</v>
      </c>
    </row>
    <row r="5" spans="1:2" ht="16.5">
      <c r="A5" s="27">
        <v>0.09027777777777778</v>
      </c>
      <c r="B5" s="28">
        <f t="shared" si="0"/>
        <v>2.5</v>
      </c>
    </row>
    <row r="6" spans="1:2" ht="16.5">
      <c r="A6" s="27">
        <v>0.22569444444444445</v>
      </c>
      <c r="B6" s="28">
        <f t="shared" si="0"/>
        <v>5.5</v>
      </c>
    </row>
    <row r="7" spans="1:2" ht="16.5">
      <c r="A7" s="27">
        <v>0.15902777777777777</v>
      </c>
      <c r="B7" s="28">
        <f t="shared" si="0"/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B7"/>
  <sheetViews>
    <sheetView zoomScalePageLayoutView="0" workbookViewId="0" topLeftCell="A1">
      <selection activeCell="B2" sqref="B2"/>
    </sheetView>
  </sheetViews>
  <sheetFormatPr defaultColWidth="9.00390625" defaultRowHeight="15.75"/>
  <cols>
    <col min="1" max="1" width="10.25390625" style="5" bestFit="1" customWidth="1"/>
    <col min="2" max="2" width="8.125" style="5" bestFit="1" customWidth="1"/>
    <col min="3" max="16384" width="9.00390625" style="5" customWidth="1"/>
  </cols>
  <sheetData>
    <row r="1" spans="1:2" ht="16.5">
      <c r="A1" s="22" t="s">
        <v>99</v>
      </c>
      <c r="B1" s="4" t="s">
        <v>100</v>
      </c>
    </row>
    <row r="2" ht="16.5">
      <c r="A2" s="27">
        <v>0.052083333333333336</v>
      </c>
    </row>
    <row r="3" ht="16.5">
      <c r="A3" s="27">
        <v>0.125</v>
      </c>
    </row>
    <row r="4" ht="16.5">
      <c r="A4" s="27">
        <v>0.07083333333333333</v>
      </c>
    </row>
    <row r="5" ht="16.5">
      <c r="A5" s="27">
        <v>0.09027777777777778</v>
      </c>
    </row>
    <row r="6" ht="16.5">
      <c r="A6" s="27">
        <v>0.22569444444444445</v>
      </c>
    </row>
    <row r="7" ht="16.5">
      <c r="A7" s="27">
        <v>0.15902777777777777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2" sqref="B2"/>
    </sheetView>
  </sheetViews>
  <sheetFormatPr defaultColWidth="9.00390625" defaultRowHeight="15.75"/>
  <cols>
    <col min="1" max="1" width="10.25390625" style="5" bestFit="1" customWidth="1"/>
    <col min="2" max="2" width="8.125" style="5" bestFit="1" customWidth="1"/>
    <col min="3" max="16384" width="9.00390625" style="5" customWidth="1"/>
  </cols>
  <sheetData>
    <row r="1" spans="1:2" ht="16.5">
      <c r="A1" s="22" t="s">
        <v>99</v>
      </c>
      <c r="B1" s="4" t="s">
        <v>100</v>
      </c>
    </row>
    <row r="2" spans="1:2" ht="16.5">
      <c r="A2" s="27">
        <v>0.052083333333333336</v>
      </c>
      <c r="B2" s="28">
        <f aca="true" t="shared" si="0" ref="B2:B7">HOUR(A2)+IF(MINUTE(A2)=0,0,IF(MINUTE(A2)&lt;=30,0.5,1))</f>
        <v>1.5</v>
      </c>
    </row>
    <row r="3" spans="1:2" ht="16.5">
      <c r="A3" s="27">
        <v>0.125</v>
      </c>
      <c r="B3" s="28">
        <f t="shared" si="0"/>
        <v>3</v>
      </c>
    </row>
    <row r="4" spans="1:2" ht="16.5">
      <c r="A4" s="27">
        <v>0.07083333333333333</v>
      </c>
      <c r="B4" s="28">
        <f t="shared" si="0"/>
        <v>2</v>
      </c>
    </row>
    <row r="5" spans="1:2" ht="16.5">
      <c r="A5" s="27">
        <v>0.09027777777777778</v>
      </c>
      <c r="B5" s="28">
        <f t="shared" si="0"/>
        <v>2.5</v>
      </c>
    </row>
    <row r="6" spans="1:2" ht="16.5">
      <c r="A6" s="27">
        <v>0.22569444444444445</v>
      </c>
      <c r="B6" s="28">
        <f t="shared" si="0"/>
        <v>5.5</v>
      </c>
    </row>
    <row r="7" spans="1:2" ht="16.5">
      <c r="A7" s="27">
        <v>0.15902777777777777</v>
      </c>
      <c r="B7" s="28">
        <f t="shared" si="0"/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2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9.00390625" style="72" customWidth="1"/>
    <col min="2" max="2" width="27.25390625" style="72" bestFit="1" customWidth="1"/>
    <col min="3" max="3" width="9.00390625" style="72" customWidth="1"/>
    <col min="4" max="4" width="10.50390625" style="72" bestFit="1" customWidth="1"/>
    <col min="5" max="16384" width="9.00390625" style="72" customWidth="1"/>
  </cols>
  <sheetData>
    <row r="1" spans="2:5" ht="16.5">
      <c r="B1" s="71">
        <f aca="true" ca="1" t="shared" si="0" ref="B1:B12">NOW()</f>
        <v>41389.584303125</v>
      </c>
      <c r="D1" s="73">
        <f aca="true" ca="1" t="shared" si="1" ref="D1:D12">NOW()</f>
        <v>41389.584303125</v>
      </c>
      <c r="E1" s="72" t="s">
        <v>287</v>
      </c>
    </row>
    <row r="2" spans="2:4" ht="15.75">
      <c r="B2" s="74">
        <f ca="1" t="shared" si="0"/>
        <v>41389.584303125</v>
      </c>
      <c r="D2" s="73">
        <f ca="1" t="shared" si="1"/>
        <v>41389.584303125</v>
      </c>
    </row>
    <row r="3" spans="2:4" ht="15.75">
      <c r="B3" s="75">
        <f ca="1" t="shared" si="0"/>
        <v>41389.584303125</v>
      </c>
      <c r="D3" s="73">
        <f ca="1" t="shared" si="1"/>
        <v>41389.584303125</v>
      </c>
    </row>
    <row r="4" spans="2:4" ht="15.75">
      <c r="B4" s="76">
        <f ca="1" t="shared" si="0"/>
        <v>41389.584303125</v>
      </c>
      <c r="D4" s="73">
        <f ca="1" t="shared" si="1"/>
        <v>41389.584303125</v>
      </c>
    </row>
    <row r="5" spans="2:4" ht="15.75">
      <c r="B5" s="77">
        <f ca="1" t="shared" si="0"/>
        <v>41389.584303125</v>
      </c>
      <c r="D5" s="73">
        <f ca="1" t="shared" si="1"/>
        <v>41389.584303125</v>
      </c>
    </row>
    <row r="6" spans="2:4" ht="15.75">
      <c r="B6" s="78">
        <f ca="1" t="shared" si="0"/>
        <v>41389.584303125</v>
      </c>
      <c r="D6" s="73">
        <f ca="1" t="shared" si="1"/>
        <v>41389.584303125</v>
      </c>
    </row>
    <row r="7" spans="2:4" ht="15.75">
      <c r="B7" s="79">
        <f ca="1" t="shared" si="0"/>
        <v>41389.584303125</v>
      </c>
      <c r="D7" s="73">
        <f ca="1" t="shared" si="1"/>
        <v>41389.584303125</v>
      </c>
    </row>
    <row r="8" spans="2:4" ht="15.75">
      <c r="B8" s="80">
        <f ca="1" t="shared" si="0"/>
        <v>41389.584303125</v>
      </c>
      <c r="D8" s="73">
        <f ca="1" t="shared" si="1"/>
        <v>41389.584303125</v>
      </c>
    </row>
    <row r="9" spans="2:4" ht="15.75">
      <c r="B9" s="81">
        <f ca="1" t="shared" si="0"/>
        <v>41389.584303125</v>
      </c>
      <c r="D9" s="73">
        <f ca="1" t="shared" si="1"/>
        <v>41389.584303125</v>
      </c>
    </row>
    <row r="10" spans="2:4" ht="15.75">
      <c r="B10" s="82">
        <f ca="1" t="shared" si="0"/>
        <v>41389.584303125</v>
      </c>
      <c r="D10" s="73">
        <f ca="1" t="shared" si="1"/>
        <v>41389.584303125</v>
      </c>
    </row>
    <row r="11" spans="2:4" ht="15.75">
      <c r="B11" s="73">
        <f ca="1" t="shared" si="0"/>
        <v>41389.584303125</v>
      </c>
      <c r="D11" s="73">
        <f ca="1" t="shared" si="1"/>
        <v>41389.584303125</v>
      </c>
    </row>
    <row r="12" spans="2:4" ht="15.75">
      <c r="B12" s="83">
        <f ca="1" t="shared" si="0"/>
        <v>41389.584303125</v>
      </c>
      <c r="D12" s="73">
        <f ca="1" t="shared" si="1"/>
        <v>41389.584303125</v>
      </c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</sheetPr>
  <dimension ref="A1:B7"/>
  <sheetViews>
    <sheetView zoomScalePageLayoutView="0" workbookViewId="0" topLeftCell="A1">
      <selection activeCell="B2" sqref="B2"/>
    </sheetView>
  </sheetViews>
  <sheetFormatPr defaultColWidth="9.00390625" defaultRowHeight="15.75"/>
  <cols>
    <col min="1" max="1" width="10.25390625" style="5" bestFit="1" customWidth="1"/>
    <col min="2" max="2" width="8.125" style="5" bestFit="1" customWidth="1"/>
    <col min="3" max="16384" width="9.00390625" style="5" customWidth="1"/>
  </cols>
  <sheetData>
    <row r="1" spans="1:2" ht="16.5">
      <c r="A1" s="22" t="s">
        <v>99</v>
      </c>
      <c r="B1" s="4" t="s">
        <v>100</v>
      </c>
    </row>
    <row r="2" ht="16.5">
      <c r="A2" s="27">
        <v>0.052083333333333336</v>
      </c>
    </row>
    <row r="3" ht="16.5">
      <c r="A3" s="27">
        <v>0.125</v>
      </c>
    </row>
    <row r="4" ht="16.5">
      <c r="A4" s="27">
        <v>0.07083333333333333</v>
      </c>
    </row>
    <row r="5" ht="16.5">
      <c r="A5" s="27">
        <v>0.09027777777777778</v>
      </c>
    </row>
    <row r="6" ht="16.5">
      <c r="A6" s="27">
        <v>0.22569444444444445</v>
      </c>
    </row>
    <row r="7" ht="16.5">
      <c r="A7" s="27">
        <v>0.15902777777777777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</sheetPr>
  <dimension ref="A1:G8"/>
  <sheetViews>
    <sheetView zoomScalePageLayoutView="0" workbookViewId="0" topLeftCell="A1">
      <selection activeCell="C3" sqref="C3"/>
    </sheetView>
  </sheetViews>
  <sheetFormatPr defaultColWidth="9.00390625" defaultRowHeight="15.75"/>
  <cols>
    <col min="1" max="2" width="16.125" style="14" bestFit="1" customWidth="1"/>
    <col min="3" max="5" width="4.75390625" style="14" customWidth="1"/>
    <col min="6" max="6" width="10.25390625" style="14" bestFit="1" customWidth="1"/>
    <col min="7" max="7" width="6.00390625" style="14" bestFit="1" customWidth="1"/>
    <col min="8" max="16384" width="9.00390625" style="14" customWidth="1"/>
  </cols>
  <sheetData>
    <row r="1" spans="3:5" ht="16.5">
      <c r="C1" s="172" t="s">
        <v>92</v>
      </c>
      <c r="D1" s="172"/>
      <c r="E1" s="172"/>
    </row>
    <row r="2" spans="1:7" ht="16.5">
      <c r="A2" s="25" t="s">
        <v>93</v>
      </c>
      <c r="B2" s="25" t="s">
        <v>94</v>
      </c>
      <c r="C2" s="13" t="s">
        <v>95</v>
      </c>
      <c r="D2" s="13" t="s">
        <v>96</v>
      </c>
      <c r="E2" s="13" t="s">
        <v>97</v>
      </c>
      <c r="F2" s="13" t="s">
        <v>98</v>
      </c>
      <c r="G2" s="13" t="s">
        <v>29</v>
      </c>
    </row>
    <row r="3" spans="1:7" ht="16.5">
      <c r="A3" s="26">
        <v>39180.34375</v>
      </c>
      <c r="B3" s="26">
        <v>39187.135416666664</v>
      </c>
      <c r="C3" s="5"/>
      <c r="D3" s="5"/>
      <c r="E3" s="5"/>
      <c r="F3" s="5"/>
      <c r="G3" s="5"/>
    </row>
    <row r="4" spans="1:7" ht="16.5">
      <c r="A4" s="26">
        <v>39180.84375</v>
      </c>
      <c r="B4" s="26">
        <v>39184.256944444445</v>
      </c>
      <c r="C4" s="5"/>
      <c r="D4" s="5"/>
      <c r="E4" s="5"/>
      <c r="F4" s="5"/>
      <c r="G4" s="5"/>
    </row>
    <row r="5" spans="1:7" ht="16.5">
      <c r="A5" s="26">
        <v>39181.125</v>
      </c>
      <c r="B5" s="26">
        <v>39184.125</v>
      </c>
      <c r="C5" s="5"/>
      <c r="D5" s="5"/>
      <c r="E5" s="5"/>
      <c r="F5" s="5"/>
      <c r="G5" s="5"/>
    </row>
    <row r="6" spans="1:7" ht="16.5">
      <c r="A6" s="26">
        <v>39181.256944444445</v>
      </c>
      <c r="B6" s="26">
        <v>39181.62761574074</v>
      </c>
      <c r="C6" s="5"/>
      <c r="D6" s="5"/>
      <c r="E6" s="5"/>
      <c r="F6" s="5"/>
      <c r="G6" s="5"/>
    </row>
    <row r="7" spans="1:7" ht="16.5">
      <c r="A7" s="26">
        <v>39182.635416666664</v>
      </c>
      <c r="B7" s="26">
        <v>39186.72576388889</v>
      </c>
      <c r="C7" s="5"/>
      <c r="D7" s="5"/>
      <c r="E7" s="5"/>
      <c r="F7" s="5"/>
      <c r="G7" s="5"/>
    </row>
    <row r="8" spans="1:7" ht="16.5">
      <c r="A8" s="26">
        <v>39182.69652777778</v>
      </c>
      <c r="B8" s="26">
        <v>39182.72607638889</v>
      </c>
      <c r="C8" s="5"/>
      <c r="D8" s="5"/>
      <c r="E8" s="5"/>
      <c r="F8" s="5"/>
      <c r="G8" s="5"/>
    </row>
  </sheetData>
  <sheetProtection/>
  <mergeCells count="1">
    <mergeCell ref="C1:E1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2" sqref="D2"/>
    </sheetView>
  </sheetViews>
  <sheetFormatPr defaultColWidth="9.00390625" defaultRowHeight="15.75"/>
  <cols>
    <col min="1" max="1" width="9.50390625" style="5" bestFit="1" customWidth="1"/>
    <col min="2" max="3" width="9.00390625" style="5" customWidth="1"/>
    <col min="4" max="4" width="9.50390625" style="5" bestFit="1" customWidth="1"/>
    <col min="5" max="16384" width="9.00390625" style="5" customWidth="1"/>
  </cols>
  <sheetData>
    <row r="1" spans="1:4" ht="16.5">
      <c r="A1" s="4" t="s">
        <v>87</v>
      </c>
      <c r="B1" s="4" t="s">
        <v>88</v>
      </c>
      <c r="C1" s="4" t="s">
        <v>89</v>
      </c>
      <c r="D1" s="4" t="s">
        <v>90</v>
      </c>
    </row>
    <row r="2" spans="1:4" ht="16.5">
      <c r="A2" s="5">
        <v>10</v>
      </c>
      <c r="B2" s="5">
        <v>50</v>
      </c>
      <c r="C2" s="5">
        <v>20</v>
      </c>
      <c r="D2" s="24">
        <f>TIME(A2,B2,C2)</f>
        <v>0.45162037037037034</v>
      </c>
    </row>
    <row r="3" ht="16.5">
      <c r="D3" s="24"/>
    </row>
    <row r="4" spans="1:4" ht="16.5">
      <c r="A4" s="24">
        <f>TIME(26,75,80)</f>
        <v>0.13634259259259252</v>
      </c>
      <c r="B4" s="5" t="s">
        <v>91</v>
      </c>
      <c r="D4" s="24"/>
    </row>
    <row r="5" spans="1:4" ht="16.5">
      <c r="A5" s="24"/>
      <c r="D5" s="24"/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1:D5"/>
  <sheetViews>
    <sheetView zoomScalePageLayoutView="0" workbookViewId="0" topLeftCell="A1">
      <selection activeCell="D2" sqref="D2"/>
    </sheetView>
  </sheetViews>
  <sheetFormatPr defaultColWidth="9.00390625" defaultRowHeight="15.75"/>
  <cols>
    <col min="1" max="1" width="9.50390625" style="5" bestFit="1" customWidth="1"/>
    <col min="2" max="3" width="9.00390625" style="5" customWidth="1"/>
    <col min="4" max="4" width="9.50390625" style="5" bestFit="1" customWidth="1"/>
    <col min="5" max="16384" width="9.00390625" style="5" customWidth="1"/>
  </cols>
  <sheetData>
    <row r="1" spans="1:4" ht="16.5">
      <c r="A1" s="4" t="s">
        <v>87</v>
      </c>
      <c r="B1" s="4" t="s">
        <v>88</v>
      </c>
      <c r="C1" s="4" t="s">
        <v>89</v>
      </c>
      <c r="D1" s="4" t="s">
        <v>90</v>
      </c>
    </row>
    <row r="2" spans="1:3" ht="16.5">
      <c r="A2" s="5">
        <v>10</v>
      </c>
      <c r="B2" s="5">
        <v>50</v>
      </c>
      <c r="C2" s="5">
        <v>20</v>
      </c>
    </row>
    <row r="3" ht="16.5">
      <c r="D3" s="24"/>
    </row>
    <row r="4" spans="2:4" ht="16.5">
      <c r="B4" s="5" t="s">
        <v>91</v>
      </c>
      <c r="D4" s="24"/>
    </row>
    <row r="5" spans="1:4" ht="16.5">
      <c r="A5" s="24"/>
      <c r="D5" s="24"/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4">
      <selection activeCell="A4" sqref="A4"/>
    </sheetView>
  </sheetViews>
  <sheetFormatPr defaultColWidth="9.00390625" defaultRowHeight="15.75"/>
  <cols>
    <col min="1" max="1" width="9.50390625" style="5" bestFit="1" customWidth="1"/>
    <col min="2" max="2" width="10.50390625" style="5" bestFit="1" customWidth="1"/>
    <col min="3" max="4" width="13.00390625" style="5" bestFit="1" customWidth="1"/>
    <col min="5" max="16384" width="9.00390625" style="5" customWidth="1"/>
  </cols>
  <sheetData>
    <row r="1" spans="1:2" ht="16.5">
      <c r="A1" s="5">
        <f>DATEVALUE("1900/1/1")</f>
        <v>1</v>
      </c>
      <c r="B1" s="20" t="s">
        <v>85</v>
      </c>
    </row>
    <row r="2" spans="1:2" ht="16.5">
      <c r="A2" s="5">
        <f>DATEVALUE("2008/4/25")</f>
        <v>39563</v>
      </c>
      <c r="B2" s="20" t="s">
        <v>86</v>
      </c>
    </row>
    <row r="4" spans="1:2" ht="16.5">
      <c r="A4" s="5">
        <f>DATEVALUE("25-Apr-2008")</f>
        <v>39563</v>
      </c>
      <c r="B4" s="5" t="s">
        <v>30</v>
      </c>
    </row>
    <row r="5" spans="1:2" ht="16.5">
      <c r="A5" s="5">
        <f>DATEVALUE("2008年4月25日")</f>
        <v>39563</v>
      </c>
      <c r="B5" s="5" t="s">
        <v>31</v>
      </c>
    </row>
    <row r="6" spans="1:2" ht="16.5">
      <c r="A6" s="5">
        <f>DATEVALUE("08-04-25")</f>
        <v>39563</v>
      </c>
      <c r="B6" s="5" t="s">
        <v>32</v>
      </c>
    </row>
    <row r="15" ht="16.5">
      <c r="B15" s="7"/>
    </row>
    <row r="16" ht="16.5">
      <c r="B1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B1:B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9.50390625" style="5" bestFit="1" customWidth="1"/>
    <col min="2" max="2" width="10.50390625" style="5" bestFit="1" customWidth="1"/>
    <col min="3" max="4" width="13.00390625" style="5" bestFit="1" customWidth="1"/>
    <col min="5" max="16384" width="9.00390625" style="5" customWidth="1"/>
  </cols>
  <sheetData>
    <row r="1" ht="16.5">
      <c r="B1" s="20" t="s">
        <v>85</v>
      </c>
    </row>
    <row r="2" ht="16.5">
      <c r="B2" s="20" t="s">
        <v>86</v>
      </c>
    </row>
    <row r="4" ht="16.5">
      <c r="B4" s="5" t="s">
        <v>30</v>
      </c>
    </row>
    <row r="5" ht="16.5">
      <c r="B5" s="5" t="s">
        <v>31</v>
      </c>
    </row>
    <row r="6" ht="16.5">
      <c r="B6" s="5" t="s">
        <v>32</v>
      </c>
    </row>
    <row r="15" ht="16.5">
      <c r="B15" s="7"/>
    </row>
    <row r="16" ht="16.5">
      <c r="B1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5" sqref="E5"/>
    </sheetView>
  </sheetViews>
  <sheetFormatPr defaultColWidth="9.00390625" defaultRowHeight="15.75"/>
  <cols>
    <col min="1" max="1" width="10.25390625" style="5" bestFit="1" customWidth="1"/>
    <col min="2" max="2" width="10.50390625" style="5" bestFit="1" customWidth="1"/>
    <col min="3" max="3" width="15.125" style="5" bestFit="1" customWidth="1"/>
    <col min="4" max="4" width="13.00390625" style="5" bestFit="1" customWidth="1"/>
    <col min="5" max="16384" width="9.00390625" style="5" customWidth="1"/>
  </cols>
  <sheetData>
    <row r="1" spans="1:3" ht="16.5">
      <c r="A1" s="19" t="s">
        <v>45</v>
      </c>
      <c r="B1" s="4" t="s">
        <v>46</v>
      </c>
      <c r="C1" s="4" t="s">
        <v>78</v>
      </c>
    </row>
    <row r="2" spans="1:5" ht="16.5">
      <c r="A2" s="5" t="s">
        <v>14</v>
      </c>
      <c r="B2" s="7" t="s">
        <v>79</v>
      </c>
      <c r="C2" s="7">
        <f aca="true" t="shared" si="0" ref="C2:C7">DATEVALUE((1911+MID(B2,2,2)&amp;SUBSTITUTE(MID(B2,4,8),".","/")))</f>
        <v>36903</v>
      </c>
      <c r="D2" s="23"/>
      <c r="E2" s="154" t="s">
        <v>415</v>
      </c>
    </row>
    <row r="3" spans="1:5" ht="16.5">
      <c r="A3" s="5" t="s">
        <v>15</v>
      </c>
      <c r="B3" s="7" t="s">
        <v>80</v>
      </c>
      <c r="C3" s="7">
        <f t="shared" si="0"/>
        <v>36030</v>
      </c>
      <c r="D3" s="23"/>
      <c r="E3" t="s">
        <v>416</v>
      </c>
    </row>
    <row r="4" spans="1:5" ht="16.5">
      <c r="A4" s="5" t="s">
        <v>16</v>
      </c>
      <c r="B4" s="7" t="s">
        <v>81</v>
      </c>
      <c r="C4" s="7">
        <f t="shared" si="0"/>
        <v>36342</v>
      </c>
      <c r="D4" s="23"/>
      <c r="E4" s="155" t="s">
        <v>418</v>
      </c>
    </row>
    <row r="5" spans="1:5" ht="16.5">
      <c r="A5" s="5" t="s">
        <v>17</v>
      </c>
      <c r="B5" s="7" t="s">
        <v>82</v>
      </c>
      <c r="C5" s="7">
        <f t="shared" si="0"/>
        <v>36484</v>
      </c>
      <c r="D5" s="23"/>
      <c r="E5" s="155" t="s">
        <v>417</v>
      </c>
    </row>
    <row r="6" spans="1:4" ht="16.5">
      <c r="A6" s="5" t="s">
        <v>18</v>
      </c>
      <c r="B6" s="7" t="s">
        <v>83</v>
      </c>
      <c r="C6" s="7">
        <f t="shared" si="0"/>
        <v>35472</v>
      </c>
      <c r="D6" s="23"/>
    </row>
    <row r="7" spans="1:4" ht="16.5">
      <c r="A7" s="5" t="s">
        <v>19</v>
      </c>
      <c r="B7" s="7" t="s">
        <v>84</v>
      </c>
      <c r="C7" s="7">
        <f t="shared" si="0"/>
        <v>36078</v>
      </c>
      <c r="D7" s="23"/>
    </row>
    <row r="8" spans="2:4" ht="16.5">
      <c r="B8" s="7"/>
      <c r="C8" s="7"/>
      <c r="D8" s="23"/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D8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1" width="10.25390625" style="5" bestFit="1" customWidth="1"/>
    <col min="2" max="2" width="10.50390625" style="5" bestFit="1" customWidth="1"/>
    <col min="3" max="3" width="15.125" style="5" bestFit="1" customWidth="1"/>
    <col min="4" max="4" width="13.00390625" style="5" bestFit="1" customWidth="1"/>
    <col min="5" max="16384" width="9.00390625" style="5" customWidth="1"/>
  </cols>
  <sheetData>
    <row r="1" spans="1:3" ht="16.5">
      <c r="A1" s="19" t="s">
        <v>45</v>
      </c>
      <c r="B1" s="4" t="s">
        <v>46</v>
      </c>
      <c r="C1" s="4" t="s">
        <v>78</v>
      </c>
    </row>
    <row r="2" spans="1:4" ht="16.5">
      <c r="A2" s="5" t="s">
        <v>14</v>
      </c>
      <c r="B2" s="7" t="s">
        <v>79</v>
      </c>
      <c r="D2" s="23"/>
    </row>
    <row r="3" spans="1:4" ht="16.5">
      <c r="A3" s="5" t="s">
        <v>15</v>
      </c>
      <c r="B3" s="7" t="s">
        <v>80</v>
      </c>
      <c r="D3" s="23"/>
    </row>
    <row r="4" spans="1:4" ht="16.5">
      <c r="A4" s="5" t="s">
        <v>16</v>
      </c>
      <c r="B4" s="7" t="s">
        <v>81</v>
      </c>
      <c r="D4" s="23"/>
    </row>
    <row r="5" spans="1:4" ht="16.5">
      <c r="A5" s="5" t="s">
        <v>17</v>
      </c>
      <c r="B5" s="7" t="s">
        <v>82</v>
      </c>
      <c r="D5" s="23"/>
    </row>
    <row r="6" spans="1:4" ht="16.5">
      <c r="A6" s="5" t="s">
        <v>18</v>
      </c>
      <c r="B6" s="7" t="s">
        <v>83</v>
      </c>
      <c r="D6" s="23"/>
    </row>
    <row r="7" spans="1:4" ht="16.5">
      <c r="A7" s="5" t="s">
        <v>19</v>
      </c>
      <c r="B7" s="7" t="s">
        <v>84</v>
      </c>
      <c r="D7" s="23"/>
    </row>
    <row r="8" spans="2:4" ht="16.5">
      <c r="B8" s="7"/>
      <c r="C8" s="7"/>
      <c r="D8" s="23"/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6384" width="9.00390625" style="5" customWidth="1"/>
  </cols>
  <sheetData>
    <row r="1" spans="1:2" ht="16.5">
      <c r="A1" s="5">
        <f>TIMEVALUE("6:00")</f>
        <v>0.25</v>
      </c>
      <c r="B1" s="20" t="s">
        <v>74</v>
      </c>
    </row>
    <row r="2" spans="1:2" ht="16.5">
      <c r="A2" s="5">
        <f>TIMEVALUE("18:30:25")</f>
        <v>0.7711226851851851</v>
      </c>
      <c r="B2" s="20" t="s">
        <v>75</v>
      </c>
    </row>
    <row r="3" ht="16.5">
      <c r="B3" s="20"/>
    </row>
    <row r="4" spans="1:2" ht="16.5">
      <c r="A4" s="5">
        <f>TIMEVALUE("6:00 pm")</f>
        <v>0.75</v>
      </c>
      <c r="B4" s="5" t="s">
        <v>76</v>
      </c>
    </row>
    <row r="5" spans="1:2" ht="16.5">
      <c r="A5" s="5">
        <f>TIMEVALUE("18:00")</f>
        <v>0.75</v>
      </c>
      <c r="B5" s="5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</sheetPr>
  <dimension ref="B1:B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9.50390625" style="5" bestFit="1" customWidth="1"/>
    <col min="2" max="16384" width="9.00390625" style="5" customWidth="1"/>
  </cols>
  <sheetData>
    <row r="1" ht="16.5">
      <c r="B1" s="20" t="s">
        <v>74</v>
      </c>
    </row>
    <row r="2" ht="16.5">
      <c r="B2" s="20" t="s">
        <v>75</v>
      </c>
    </row>
    <row r="3" ht="16.5">
      <c r="B3" s="20"/>
    </row>
    <row r="4" ht="16.5">
      <c r="B4" s="5" t="s">
        <v>76</v>
      </c>
    </row>
    <row r="5" ht="16.5">
      <c r="B5" s="5" t="s">
        <v>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0"/>
  <sheetViews>
    <sheetView zoomScalePageLayoutView="0" workbookViewId="0" topLeftCell="B1">
      <selection activeCell="D2" sqref="D2"/>
    </sheetView>
  </sheetViews>
  <sheetFormatPr defaultColWidth="9.00390625" defaultRowHeight="15.75"/>
  <cols>
    <col min="1" max="1" width="3.875" style="0" customWidth="1"/>
    <col min="2" max="2" width="12.875" style="0" customWidth="1"/>
    <col min="3" max="3" width="7.75390625" style="0" customWidth="1"/>
    <col min="4" max="4" width="10.75390625" style="0" customWidth="1"/>
    <col min="5" max="5" width="5.875" style="0" customWidth="1"/>
    <col min="6" max="6" width="9.875" style="0" customWidth="1"/>
    <col min="7" max="7" width="10.50390625" style="0" bestFit="1" customWidth="1"/>
  </cols>
  <sheetData>
    <row r="1" spans="2:7" ht="16.5">
      <c r="B1" s="64" t="s">
        <v>440</v>
      </c>
      <c r="D1" s="159" t="s">
        <v>441</v>
      </c>
      <c r="F1" s="159" t="s">
        <v>442</v>
      </c>
      <c r="G1" s="159" t="s">
        <v>443</v>
      </c>
    </row>
    <row r="2" spans="2:7" ht="15.75">
      <c r="B2" s="160" t="s">
        <v>444</v>
      </c>
      <c r="D2" s="160">
        <v>38285</v>
      </c>
      <c r="F2" s="67">
        <v>38285</v>
      </c>
      <c r="G2">
        <f>F2</f>
        <v>38285</v>
      </c>
    </row>
    <row r="3" spans="2:7" ht="15.75">
      <c r="B3" s="161" t="s">
        <v>447</v>
      </c>
      <c r="D3" s="161">
        <v>38285</v>
      </c>
      <c r="F3" s="67">
        <v>38285</v>
      </c>
      <c r="G3">
        <f>F3</f>
        <v>38285</v>
      </c>
    </row>
    <row r="4" spans="2:7" ht="15.75">
      <c r="B4" s="65" t="s">
        <v>445</v>
      </c>
      <c r="D4" s="67">
        <v>38285</v>
      </c>
      <c r="F4" s="67">
        <v>38285</v>
      </c>
      <c r="G4">
        <f>F4</f>
        <v>38285</v>
      </c>
    </row>
    <row r="5" spans="2:7" ht="15.75">
      <c r="B5" s="65" t="s">
        <v>448</v>
      </c>
      <c r="D5" s="162">
        <v>38264</v>
      </c>
      <c r="F5" s="67">
        <v>38264</v>
      </c>
      <c r="G5">
        <f>F5</f>
        <v>38264</v>
      </c>
    </row>
    <row r="6" spans="2:7" ht="15.75">
      <c r="B6" s="65" t="s">
        <v>449</v>
      </c>
      <c r="D6" s="162">
        <v>38272</v>
      </c>
      <c r="F6" s="67">
        <v>38272</v>
      </c>
      <c r="G6">
        <f>F6</f>
        <v>38272</v>
      </c>
    </row>
    <row r="7" spans="2:6" ht="15.75">
      <c r="B7" s="65" t="s">
        <v>446</v>
      </c>
      <c r="D7" s="67">
        <f ca="1">TODAY()</f>
        <v>41389</v>
      </c>
      <c r="F7" s="67">
        <f ca="1">TODAY()</f>
        <v>41389</v>
      </c>
    </row>
    <row r="8" spans="2:8" ht="15.75">
      <c r="B8" s="163" t="s">
        <v>450</v>
      </c>
      <c r="C8" s="156"/>
      <c r="D8" s="156">
        <f>D4-D6</f>
        <v>13</v>
      </c>
      <c r="E8" s="164" t="s">
        <v>451</v>
      </c>
      <c r="F8" s="165"/>
      <c r="G8" s="156"/>
      <c r="H8" s="156"/>
    </row>
    <row r="9" spans="2:8" ht="15.75">
      <c r="B9" s="163" t="s">
        <v>452</v>
      </c>
      <c r="C9" s="156"/>
      <c r="D9" s="156">
        <f>D4-"2004/10/10"</f>
        <v>15</v>
      </c>
      <c r="E9" s="164" t="s">
        <v>451</v>
      </c>
      <c r="F9" s="165"/>
      <c r="G9" s="156"/>
      <c r="H9" s="156"/>
    </row>
    <row r="10" spans="2:7" ht="15.75">
      <c r="B10" s="163" t="s">
        <v>453</v>
      </c>
      <c r="D10" s="166">
        <v>38280</v>
      </c>
      <c r="F10" s="67">
        <v>38280</v>
      </c>
      <c r="G10">
        <f>F10</f>
        <v>38280</v>
      </c>
    </row>
  </sheetData>
  <sheetProtection/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&amp;C第&amp;P頁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2" sqref="B2"/>
    </sheetView>
  </sheetViews>
  <sheetFormatPr defaultColWidth="9.00390625" defaultRowHeight="15.75"/>
  <cols>
    <col min="1" max="1" width="10.125" style="5" customWidth="1"/>
    <col min="2" max="5" width="9.00390625" style="5" customWidth="1"/>
    <col min="6" max="6" width="9.50390625" style="5" bestFit="1" customWidth="1"/>
    <col min="7" max="16384" width="9.00390625" style="5" customWidth="1"/>
  </cols>
  <sheetData>
    <row r="1" spans="1:2" ht="16.5">
      <c r="A1" s="5">
        <f>WEEKDAY("2007/5/21",2)</f>
        <v>1</v>
      </c>
      <c r="B1" s="20" t="s">
        <v>66</v>
      </c>
    </row>
    <row r="2" spans="1:3" ht="16.5">
      <c r="A2" s="7">
        <v>39250</v>
      </c>
      <c r="B2" s="20">
        <f>WEEKDAY(A2,2)</f>
        <v>7</v>
      </c>
      <c r="C2" s="5" t="s">
        <v>67</v>
      </c>
    </row>
    <row r="5" spans="1:2" ht="16.5">
      <c r="A5" s="7">
        <v>39281</v>
      </c>
      <c r="B5" s="21">
        <v>39281</v>
      </c>
    </row>
    <row r="8" spans="1:2" ht="16.5">
      <c r="A8" s="22" t="s">
        <v>68</v>
      </c>
      <c r="B8" s="22" t="s">
        <v>69</v>
      </c>
    </row>
    <row r="9" spans="1:3" ht="16.5">
      <c r="A9" s="20" t="s">
        <v>33</v>
      </c>
      <c r="B9" s="5" t="str">
        <f>TEXT(A9,"ddddddd")</f>
        <v>Monday</v>
      </c>
      <c r="C9" s="5" t="s">
        <v>70</v>
      </c>
    </row>
    <row r="10" spans="1:3" ht="16.5">
      <c r="A10" s="20" t="s">
        <v>34</v>
      </c>
      <c r="B10" s="5" t="str">
        <f>TEXT(A10,"aaa")</f>
        <v>週五</v>
      </c>
      <c r="C10" s="5" t="s">
        <v>71</v>
      </c>
    </row>
    <row r="11" spans="1:3" ht="16.5">
      <c r="A11" s="20" t="s">
        <v>72</v>
      </c>
      <c r="B11" s="5" t="str">
        <f>TEXT(A11,"ddd")</f>
        <v>Wed</v>
      </c>
      <c r="C11" s="5" t="s">
        <v>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00B0F0"/>
  </sheetPr>
  <dimension ref="A1:C1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0.125" style="5" customWidth="1"/>
    <col min="2" max="5" width="9.00390625" style="5" customWidth="1"/>
    <col min="6" max="6" width="9.50390625" style="5" bestFit="1" customWidth="1"/>
    <col min="7" max="16384" width="9.00390625" style="5" customWidth="1"/>
  </cols>
  <sheetData>
    <row r="1" ht="16.5">
      <c r="B1" s="20" t="s">
        <v>66</v>
      </c>
    </row>
    <row r="2" spans="2:3" ht="16.5">
      <c r="B2" s="20">
        <f>WEEKDAY(A2,2)</f>
        <v>6</v>
      </c>
      <c r="C2" s="5" t="s">
        <v>67</v>
      </c>
    </row>
    <row r="5" spans="1:2" ht="16.5">
      <c r="A5" s="7">
        <v>39281</v>
      </c>
      <c r="B5" s="21">
        <v>39281</v>
      </c>
    </row>
    <row r="8" spans="1:2" ht="16.5">
      <c r="A8" s="22" t="s">
        <v>68</v>
      </c>
      <c r="B8" s="22" t="s">
        <v>69</v>
      </c>
    </row>
    <row r="9" spans="1:3" ht="16.5">
      <c r="A9" s="20" t="s">
        <v>33</v>
      </c>
      <c r="C9" s="5" t="s">
        <v>70</v>
      </c>
    </row>
    <row r="10" spans="1:3" ht="16.5">
      <c r="A10" s="20" t="s">
        <v>34</v>
      </c>
      <c r="C10" s="5" t="s">
        <v>71</v>
      </c>
    </row>
    <row r="11" spans="1:3" ht="16.5">
      <c r="A11" s="20" t="s">
        <v>72</v>
      </c>
      <c r="C11" s="5" t="s">
        <v>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2" sqref="A12:IV13"/>
    </sheetView>
  </sheetViews>
  <sheetFormatPr defaultColWidth="9.00390625" defaultRowHeight="15.75"/>
  <cols>
    <col min="1" max="2" width="10.50390625" style="5" bestFit="1" customWidth="1"/>
    <col min="3" max="3" width="5.875" style="5" customWidth="1"/>
    <col min="4" max="4" width="5.375" style="5" customWidth="1"/>
    <col min="5" max="5" width="5.50390625" style="5" customWidth="1"/>
    <col min="6" max="16384" width="9.00390625" style="5" customWidth="1"/>
  </cols>
  <sheetData>
    <row r="1" spans="1:2" ht="16.5">
      <c r="A1" s="4" t="s">
        <v>50</v>
      </c>
      <c r="B1" s="4" t="s">
        <v>51</v>
      </c>
    </row>
    <row r="2" spans="1:2" ht="16.5">
      <c r="A2" s="7">
        <v>38842</v>
      </c>
      <c r="B2" s="7">
        <v>39272</v>
      </c>
    </row>
    <row r="4" spans="1:2" ht="16.5">
      <c r="A4" s="19" t="s">
        <v>52</v>
      </c>
      <c r="B4" s="4" t="s">
        <v>53</v>
      </c>
    </row>
    <row r="5" spans="1:3" ht="16.5">
      <c r="A5" s="5" t="s">
        <v>54</v>
      </c>
      <c r="B5" s="5">
        <f aca="true" t="shared" si="0" ref="B5:B10">DATEDIF($A$2,$B$2,A5)</f>
        <v>1</v>
      </c>
      <c r="C5" s="5" t="s">
        <v>55</v>
      </c>
    </row>
    <row r="6" spans="1:3" ht="16.5">
      <c r="A6" s="5" t="s">
        <v>56</v>
      </c>
      <c r="B6" s="5">
        <f t="shared" si="0"/>
        <v>14</v>
      </c>
      <c r="C6" s="5" t="s">
        <v>57</v>
      </c>
    </row>
    <row r="7" spans="1:3" ht="16.5">
      <c r="A7" s="5" t="s">
        <v>58</v>
      </c>
      <c r="B7" s="5">
        <f t="shared" si="0"/>
        <v>430</v>
      </c>
      <c r="C7" s="5" t="s">
        <v>59</v>
      </c>
    </row>
    <row r="8" spans="1:3" ht="16.5">
      <c r="A8" s="5" t="s">
        <v>60</v>
      </c>
      <c r="B8" s="5">
        <f t="shared" si="0"/>
        <v>4</v>
      </c>
      <c r="C8" s="5" t="s">
        <v>61</v>
      </c>
    </row>
    <row r="9" spans="1:3" ht="16.5">
      <c r="A9" s="5" t="s">
        <v>62</v>
      </c>
      <c r="B9" s="5">
        <f t="shared" si="0"/>
        <v>2</v>
      </c>
      <c r="C9" s="5" t="s">
        <v>63</v>
      </c>
    </row>
    <row r="10" spans="1:3" ht="16.5">
      <c r="A10" s="5" t="s">
        <v>64</v>
      </c>
      <c r="B10" s="5">
        <f t="shared" si="0"/>
        <v>65</v>
      </c>
      <c r="C10" s="5" t="s">
        <v>65</v>
      </c>
    </row>
    <row r="13" spans="1:2" s="171" customFormat="1" ht="16.5">
      <c r="A13" s="169" t="s">
        <v>454</v>
      </c>
      <c r="B13" s="170"/>
    </row>
    <row r="14" s="171" customFormat="1" ht="16.5"/>
    <row r="15" s="171" customFormat="1" ht="16.5"/>
    <row r="16" s="171" customFormat="1" ht="16.5"/>
    <row r="17" s="171" customFormat="1" ht="16.5"/>
    <row r="18" s="171" customFormat="1" ht="16.5"/>
    <row r="19" s="171" customFormat="1" ht="16.5"/>
    <row r="20" s="151" customFormat="1" ht="16.5"/>
    <row r="21" s="151" customFormat="1" ht="16.5"/>
    <row r="22" s="151" customFormat="1" ht="16.5"/>
    <row r="23" s="151" customFormat="1" ht="16.5"/>
    <row r="24" s="151" customFormat="1" ht="16.5"/>
    <row r="25" s="151" customFormat="1" ht="16.5"/>
    <row r="26" s="151" customFormat="1" ht="16.5"/>
    <row r="27" s="151" customFormat="1" ht="16.5"/>
    <row r="28" s="151" customFormat="1" ht="16.5"/>
    <row r="29" s="171" customFormat="1" ht="16.5"/>
    <row r="30" s="171" customFormat="1" ht="16.5"/>
  </sheetData>
  <sheetProtection/>
  <printOptions/>
  <pageMargins left="0.75" right="0.75" top="1" bottom="1" header="0.5" footer="0.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</sheetPr>
  <dimension ref="A1:C10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2" width="10.50390625" style="5" bestFit="1" customWidth="1"/>
    <col min="3" max="3" width="5.875" style="5" customWidth="1"/>
    <col min="4" max="4" width="5.375" style="5" customWidth="1"/>
    <col min="5" max="5" width="5.50390625" style="5" customWidth="1"/>
    <col min="6" max="16384" width="9.00390625" style="5" customWidth="1"/>
  </cols>
  <sheetData>
    <row r="1" spans="1:2" ht="16.5">
      <c r="A1" s="4" t="s">
        <v>50</v>
      </c>
      <c r="B1" s="4" t="s">
        <v>51</v>
      </c>
    </row>
    <row r="2" spans="1:2" ht="16.5">
      <c r="A2" s="7">
        <v>38842</v>
      </c>
      <c r="B2" s="7">
        <v>39272</v>
      </c>
    </row>
    <row r="4" spans="1:2" ht="16.5">
      <c r="A4" s="19" t="s">
        <v>52</v>
      </c>
      <c r="B4" s="4" t="s">
        <v>53</v>
      </c>
    </row>
    <row r="5" spans="1:3" ht="16.5">
      <c r="A5" s="5" t="s">
        <v>54</v>
      </c>
      <c r="C5" s="5" t="s">
        <v>55</v>
      </c>
    </row>
    <row r="6" spans="1:3" ht="16.5">
      <c r="A6" s="5" t="s">
        <v>56</v>
      </c>
      <c r="C6" s="5" t="s">
        <v>57</v>
      </c>
    </row>
    <row r="7" spans="1:3" ht="16.5">
      <c r="A7" s="5" t="s">
        <v>58</v>
      </c>
      <c r="C7" s="5" t="s">
        <v>59</v>
      </c>
    </row>
    <row r="8" spans="1:3" ht="16.5">
      <c r="A8" s="5" t="s">
        <v>60</v>
      </c>
      <c r="C8" s="5" t="s">
        <v>61</v>
      </c>
    </row>
    <row r="9" spans="1:3" ht="16.5">
      <c r="A9" s="5" t="s">
        <v>62</v>
      </c>
      <c r="C9" s="5" t="s">
        <v>63</v>
      </c>
    </row>
    <row r="10" spans="1:3" ht="16.5">
      <c r="A10" s="5" t="s">
        <v>64</v>
      </c>
      <c r="C10" s="5" t="s">
        <v>65</v>
      </c>
    </row>
  </sheetData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C4" sqref="C4"/>
    </sheetView>
  </sheetViews>
  <sheetFormatPr defaultColWidth="9.00390625" defaultRowHeight="15.75"/>
  <cols>
    <col min="1" max="1" width="10.25390625" style="5" bestFit="1" customWidth="1"/>
    <col min="2" max="2" width="10.50390625" style="5" bestFit="1" customWidth="1"/>
    <col min="3" max="3" width="5.875" style="5" customWidth="1"/>
    <col min="4" max="4" width="5.375" style="5" customWidth="1"/>
    <col min="5" max="5" width="5.50390625" style="5" customWidth="1"/>
    <col min="6" max="6" width="9.00390625" style="5" customWidth="1"/>
    <col min="7" max="7" width="9.50390625" style="5" bestFit="1" customWidth="1"/>
    <col min="8" max="16384" width="9.00390625" style="5" customWidth="1"/>
  </cols>
  <sheetData>
    <row r="1" spans="1:2" ht="16.5">
      <c r="A1" s="19" t="s">
        <v>43</v>
      </c>
      <c r="B1" s="7">
        <f ca="1">NOW()</f>
        <v>41389.584303125</v>
      </c>
    </row>
    <row r="2" spans="3:5" ht="16.5">
      <c r="C2" s="173" t="s">
        <v>44</v>
      </c>
      <c r="D2" s="173"/>
      <c r="E2" s="173"/>
    </row>
    <row r="3" spans="1:5" ht="16.5">
      <c r="A3" s="19" t="s">
        <v>45</v>
      </c>
      <c r="B3" s="4" t="s">
        <v>46</v>
      </c>
      <c r="C3" s="4" t="s">
        <v>47</v>
      </c>
      <c r="D3" s="4" t="s">
        <v>48</v>
      </c>
      <c r="E3" s="4" t="s">
        <v>49</v>
      </c>
    </row>
    <row r="4" spans="1:5" ht="16.5">
      <c r="A4" s="5" t="s">
        <v>14</v>
      </c>
      <c r="B4" s="7">
        <v>38801</v>
      </c>
      <c r="C4" s="5">
        <f aca="true" t="shared" si="0" ref="C4:C9">DATEDIF(B4,$B$1,"Y")</f>
        <v>7</v>
      </c>
      <c r="D4" s="5">
        <f aca="true" t="shared" si="1" ref="D4:D9">DATEDIF(B4,$B$1,"YM")</f>
        <v>1</v>
      </c>
      <c r="E4" s="5">
        <f aca="true" t="shared" si="2" ref="E4:E9">DATEDIF(B4,$B$1,"MD")</f>
        <v>0</v>
      </c>
    </row>
    <row r="5" spans="1:5" ht="16.5">
      <c r="A5" s="5" t="s">
        <v>15</v>
      </c>
      <c r="B5" s="7">
        <v>34187</v>
      </c>
      <c r="C5" s="5">
        <f t="shared" si="0"/>
        <v>19</v>
      </c>
      <c r="D5" s="5">
        <f t="shared" si="1"/>
        <v>8</v>
      </c>
      <c r="E5" s="5">
        <f t="shared" si="2"/>
        <v>19</v>
      </c>
    </row>
    <row r="6" spans="1:5" ht="16.5">
      <c r="A6" s="5" t="s">
        <v>16</v>
      </c>
      <c r="B6" s="7">
        <v>35243</v>
      </c>
      <c r="C6" s="5">
        <f t="shared" si="0"/>
        <v>16</v>
      </c>
      <c r="D6" s="5">
        <f t="shared" si="1"/>
        <v>9</v>
      </c>
      <c r="E6" s="5">
        <f t="shared" si="2"/>
        <v>29</v>
      </c>
    </row>
    <row r="7" spans="1:5" ht="16.5">
      <c r="A7" s="5" t="s">
        <v>17</v>
      </c>
      <c r="B7" s="7">
        <v>38034</v>
      </c>
      <c r="C7" s="5">
        <f t="shared" si="0"/>
        <v>9</v>
      </c>
      <c r="D7" s="5">
        <f t="shared" si="1"/>
        <v>2</v>
      </c>
      <c r="E7" s="5">
        <f t="shared" si="2"/>
        <v>8</v>
      </c>
    </row>
    <row r="8" spans="1:5" ht="16.5">
      <c r="A8" s="5" t="s">
        <v>42</v>
      </c>
      <c r="B8" s="7">
        <v>36420</v>
      </c>
      <c r="C8" s="5">
        <f t="shared" si="0"/>
        <v>13</v>
      </c>
      <c r="D8" s="5">
        <f t="shared" si="1"/>
        <v>7</v>
      </c>
      <c r="E8" s="5">
        <f t="shared" si="2"/>
        <v>8</v>
      </c>
    </row>
    <row r="9" spans="1:5" ht="16.5">
      <c r="A9" s="5" t="s">
        <v>19</v>
      </c>
      <c r="B9" s="7">
        <v>37838</v>
      </c>
      <c r="C9" s="5">
        <f t="shared" si="0"/>
        <v>9</v>
      </c>
      <c r="D9" s="5">
        <f t="shared" si="1"/>
        <v>8</v>
      </c>
      <c r="E9" s="5">
        <f t="shared" si="2"/>
        <v>20</v>
      </c>
    </row>
  </sheetData>
  <sheetProtection/>
  <mergeCells count="1">
    <mergeCell ref="C2:E2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F0"/>
  </sheetPr>
  <dimension ref="A1:E9"/>
  <sheetViews>
    <sheetView zoomScalePageLayoutView="0" workbookViewId="0" topLeftCell="A1">
      <selection activeCell="C4" sqref="C4"/>
    </sheetView>
  </sheetViews>
  <sheetFormatPr defaultColWidth="9.00390625" defaultRowHeight="15.75"/>
  <cols>
    <col min="1" max="1" width="10.25390625" style="5" bestFit="1" customWidth="1"/>
    <col min="2" max="2" width="10.50390625" style="5" bestFit="1" customWidth="1"/>
    <col min="3" max="3" width="5.875" style="5" customWidth="1"/>
    <col min="4" max="4" width="5.375" style="5" customWidth="1"/>
    <col min="5" max="5" width="5.50390625" style="5" customWidth="1"/>
    <col min="6" max="6" width="9.00390625" style="5" customWidth="1"/>
    <col min="7" max="7" width="9.50390625" style="5" bestFit="1" customWidth="1"/>
    <col min="8" max="16384" width="9.00390625" style="5" customWidth="1"/>
  </cols>
  <sheetData>
    <row r="1" spans="1:2" ht="16.5">
      <c r="A1" s="19" t="s">
        <v>168</v>
      </c>
      <c r="B1" s="7">
        <f ca="1">NOW()</f>
        <v>41389.584303125</v>
      </c>
    </row>
    <row r="2" spans="3:5" ht="16.5">
      <c r="C2" s="173" t="s">
        <v>169</v>
      </c>
      <c r="D2" s="173"/>
      <c r="E2" s="173"/>
    </row>
    <row r="3" spans="1:5" ht="16.5">
      <c r="A3" s="19" t="s">
        <v>170</v>
      </c>
      <c r="B3" s="4" t="s">
        <v>171</v>
      </c>
      <c r="C3" s="4" t="s">
        <v>172</v>
      </c>
      <c r="D3" s="4" t="s">
        <v>173</v>
      </c>
      <c r="E3" s="4" t="s">
        <v>174</v>
      </c>
    </row>
    <row r="4" spans="1:2" ht="16.5">
      <c r="A4" s="5" t="s">
        <v>14</v>
      </c>
      <c r="B4" s="7">
        <v>38801</v>
      </c>
    </row>
    <row r="5" spans="1:2" ht="16.5">
      <c r="A5" s="5" t="s">
        <v>15</v>
      </c>
      <c r="B5" s="7">
        <v>34187</v>
      </c>
    </row>
    <row r="6" spans="1:2" ht="16.5">
      <c r="A6" s="5" t="s">
        <v>16</v>
      </c>
      <c r="B6" s="7">
        <v>35243</v>
      </c>
    </row>
    <row r="7" spans="1:2" ht="16.5">
      <c r="A7" s="5" t="s">
        <v>17</v>
      </c>
      <c r="B7" s="7">
        <v>38034</v>
      </c>
    </row>
    <row r="8" spans="1:2" ht="16.5">
      <c r="A8" s="5" t="s">
        <v>42</v>
      </c>
      <c r="B8" s="7">
        <v>36420</v>
      </c>
    </row>
    <row r="9" spans="1:2" ht="16.5">
      <c r="A9" s="5" t="s">
        <v>19</v>
      </c>
      <c r="B9" s="7">
        <v>37838</v>
      </c>
    </row>
  </sheetData>
  <sheetProtection/>
  <mergeCells count="1">
    <mergeCell ref="C2:E2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F0"/>
  </sheetPr>
  <dimension ref="A1:D9"/>
  <sheetViews>
    <sheetView zoomScalePageLayoutView="0" workbookViewId="0" topLeftCell="A1">
      <selection activeCell="C4" sqref="C4"/>
    </sheetView>
  </sheetViews>
  <sheetFormatPr defaultColWidth="9.00390625" defaultRowHeight="15.75"/>
  <cols>
    <col min="1" max="1" width="10.25390625" style="14" bestFit="1" customWidth="1"/>
    <col min="2" max="16384" width="9.00390625" style="14" customWidth="1"/>
  </cols>
  <sheetData>
    <row r="1" spans="1:2" ht="16.5">
      <c r="A1" s="17" t="s">
        <v>157</v>
      </c>
      <c r="B1" s="18">
        <f ca="1">TODAY()</f>
        <v>41389</v>
      </c>
    </row>
    <row r="3" spans="1:4" ht="16.5">
      <c r="A3" s="17" t="s">
        <v>158</v>
      </c>
      <c r="B3" s="13" t="s">
        <v>159</v>
      </c>
      <c r="C3" s="13" t="s">
        <v>160</v>
      </c>
      <c r="D3" s="13" t="s">
        <v>161</v>
      </c>
    </row>
    <row r="4" spans="1:4" ht="16.5">
      <c r="A4" s="14" t="s">
        <v>162</v>
      </c>
      <c r="B4" s="18">
        <v>38630</v>
      </c>
      <c r="C4" s="5"/>
      <c r="D4" s="5"/>
    </row>
    <row r="5" spans="1:4" ht="16.5">
      <c r="A5" s="14" t="s">
        <v>163</v>
      </c>
      <c r="B5" s="18">
        <v>36084</v>
      </c>
      <c r="C5" s="5"/>
      <c r="D5" s="5"/>
    </row>
    <row r="6" spans="1:4" ht="16.5">
      <c r="A6" s="14" t="s">
        <v>164</v>
      </c>
      <c r="B6" s="18">
        <v>36287</v>
      </c>
      <c r="C6" s="5"/>
      <c r="D6" s="5"/>
    </row>
    <row r="7" spans="1:4" ht="16.5">
      <c r="A7" s="14" t="s">
        <v>165</v>
      </c>
      <c r="B7" s="18">
        <v>38397</v>
      </c>
      <c r="C7" s="5"/>
      <c r="D7" s="5"/>
    </row>
    <row r="8" spans="1:4" ht="16.5">
      <c r="A8" s="14" t="s">
        <v>166</v>
      </c>
      <c r="B8" s="18">
        <v>37031</v>
      </c>
      <c r="C8" s="5"/>
      <c r="D8" s="5"/>
    </row>
    <row r="9" spans="1:4" ht="16.5">
      <c r="A9" s="14" t="s">
        <v>167</v>
      </c>
      <c r="B9" s="18">
        <v>35713</v>
      </c>
      <c r="C9" s="5"/>
      <c r="D9" s="5"/>
    </row>
  </sheetData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C1" sqref="C1"/>
    </sheetView>
  </sheetViews>
  <sheetFormatPr defaultColWidth="9.00390625" defaultRowHeight="15.75"/>
  <cols>
    <col min="1" max="1" width="10.50390625" style="5" bestFit="1" customWidth="1"/>
    <col min="2" max="2" width="10.875" style="5" bestFit="1" customWidth="1"/>
    <col min="3" max="3" width="10.50390625" style="5" bestFit="1" customWidth="1"/>
    <col min="4" max="16384" width="9.00390625" style="5" customWidth="1"/>
  </cols>
  <sheetData>
    <row r="1" spans="1:3" ht="16.5">
      <c r="A1" s="16" t="s">
        <v>146</v>
      </c>
      <c r="B1" s="4" t="s">
        <v>147</v>
      </c>
      <c r="C1" s="168" t="s">
        <v>154</v>
      </c>
    </row>
    <row r="2" spans="1:4" ht="16.5">
      <c r="A2" s="7">
        <v>39538</v>
      </c>
      <c r="B2" s="5">
        <v>-1</v>
      </c>
      <c r="C2" s="7">
        <f>EDATE(A2,B2)</f>
        <v>39507</v>
      </c>
      <c r="D2" s="12" t="s">
        <v>155</v>
      </c>
    </row>
    <row r="3" spans="1:4" ht="16.5">
      <c r="A3" s="7">
        <v>39945</v>
      </c>
      <c r="B3" s="5">
        <v>2</v>
      </c>
      <c r="C3" s="7">
        <f>EDATE(A3,B3)</f>
        <v>40006</v>
      </c>
      <c r="D3" s="12" t="s">
        <v>156</v>
      </c>
    </row>
  </sheetData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F0"/>
  </sheetPr>
  <dimension ref="A1:C4"/>
  <sheetViews>
    <sheetView zoomScalePageLayoutView="0" workbookViewId="0" topLeftCell="A1">
      <selection activeCell="C2" sqref="C2"/>
    </sheetView>
  </sheetViews>
  <sheetFormatPr defaultColWidth="9.00390625" defaultRowHeight="15.75"/>
  <cols>
    <col min="1" max="1" width="10.50390625" style="14" bestFit="1" customWidth="1"/>
    <col min="2" max="2" width="10.375" style="14" bestFit="1" customWidth="1"/>
    <col min="3" max="3" width="10.50390625" style="14" bestFit="1" customWidth="1"/>
    <col min="4" max="16384" width="9.00390625" style="14" customWidth="1"/>
  </cols>
  <sheetData>
    <row r="1" spans="1:3" ht="16.5">
      <c r="A1" s="13" t="s">
        <v>151</v>
      </c>
      <c r="B1" s="13" t="s">
        <v>152</v>
      </c>
      <c r="C1" s="13" t="s">
        <v>153</v>
      </c>
    </row>
    <row r="2" spans="1:3" ht="16.5">
      <c r="A2" s="15">
        <v>39098</v>
      </c>
      <c r="B2" s="14">
        <v>24</v>
      </c>
      <c r="C2" s="5"/>
    </row>
    <row r="3" spans="1:3" ht="16.5">
      <c r="A3" s="15">
        <v>38847</v>
      </c>
      <c r="B3" s="14">
        <v>12</v>
      </c>
      <c r="C3" s="5"/>
    </row>
    <row r="4" spans="1:3" ht="16.5">
      <c r="A4" s="15">
        <v>39604</v>
      </c>
      <c r="B4" s="14">
        <v>36</v>
      </c>
      <c r="C4" s="5"/>
    </row>
  </sheetData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1" sqref="D1"/>
    </sheetView>
  </sheetViews>
  <sheetFormatPr defaultColWidth="9.00390625" defaultRowHeight="15.75"/>
  <cols>
    <col min="1" max="1" width="10.50390625" style="5" bestFit="1" customWidth="1"/>
    <col min="2" max="2" width="10.875" style="5" bestFit="1" customWidth="1"/>
    <col min="3" max="3" width="10.50390625" style="5" bestFit="1" customWidth="1"/>
    <col min="4" max="4" width="10.25390625" style="5" bestFit="1" customWidth="1"/>
    <col min="5" max="16384" width="9.00390625" style="5" customWidth="1"/>
  </cols>
  <sheetData>
    <row r="1" spans="1:5" ht="16.5">
      <c r="A1" s="4" t="s">
        <v>146</v>
      </c>
      <c r="B1" s="4" t="s">
        <v>147</v>
      </c>
      <c r="C1" s="4" t="s">
        <v>146</v>
      </c>
      <c r="D1" s="167" t="s">
        <v>148</v>
      </c>
      <c r="E1" s="11"/>
    </row>
    <row r="2" spans="1:5" ht="16.5">
      <c r="A2" s="7">
        <v>39254</v>
      </c>
      <c r="B2" s="5">
        <v>-1</v>
      </c>
      <c r="C2" s="7">
        <f>EDATE(A2,B2)</f>
        <v>39223</v>
      </c>
      <c r="D2" s="12">
        <f>EOMONTH(A2,B2)</f>
        <v>39233</v>
      </c>
      <c r="E2" s="12" t="s">
        <v>149</v>
      </c>
    </row>
    <row r="3" spans="1:5" ht="16.5">
      <c r="A3" s="7">
        <v>39245</v>
      </c>
      <c r="B3" s="5">
        <v>2</v>
      </c>
      <c r="C3" s="7">
        <f>EDATE(A3,B3)</f>
        <v>39306</v>
      </c>
      <c r="D3" s="12">
        <f>EOMONTH(A3,B3)</f>
        <v>39325</v>
      </c>
      <c r="E3" s="12" t="s">
        <v>150</v>
      </c>
    </row>
    <row r="7" ht="16.5">
      <c r="A7" s="144" t="s">
        <v>385</v>
      </c>
    </row>
    <row r="8" ht="16.5">
      <c r="A8" s="144" t="s">
        <v>386</v>
      </c>
    </row>
    <row r="9" ht="16.5">
      <c r="A9" s="145" t="s">
        <v>387</v>
      </c>
    </row>
    <row r="10" ht="16.5">
      <c r="A10" s="146" t="s">
        <v>388</v>
      </c>
    </row>
    <row r="11" ht="16.5">
      <c r="A11" s="146" t="s">
        <v>389</v>
      </c>
    </row>
    <row r="12" ht="16.5">
      <c r="A12" s="146" t="s">
        <v>390</v>
      </c>
    </row>
    <row r="13" ht="15.75"/>
    <row r="14" ht="16.5">
      <c r="A14" s="22" t="s">
        <v>370</v>
      </c>
    </row>
    <row r="15" ht="16.5">
      <c r="A15" s="22" t="s">
        <v>391</v>
      </c>
    </row>
    <row r="16" ht="16.5">
      <c r="A16" t="s">
        <v>409</v>
      </c>
    </row>
    <row r="17" ht="16.5">
      <c r="A17" s="144" t="s">
        <v>392</v>
      </c>
    </row>
    <row r="18" ht="16.5">
      <c r="A18" s="147" t="s">
        <v>393</v>
      </c>
    </row>
    <row r="19" ht="16.5">
      <c r="A19" s="22" t="s">
        <v>394</v>
      </c>
    </row>
    <row r="20" ht="16.5">
      <c r="A20" t="s">
        <v>410</v>
      </c>
    </row>
    <row r="21" ht="16.5">
      <c r="A21" s="144" t="s">
        <v>411</v>
      </c>
    </row>
    <row r="22" ht="16.5">
      <c r="A22" s="144" t="s">
        <v>395</v>
      </c>
    </row>
    <row r="23" ht="15.75"/>
    <row r="24" ht="15.75"/>
    <row r="25" spans="1:3" ht="16.5">
      <c r="A25" s="148" t="s">
        <v>396</v>
      </c>
      <c r="B25" s="56" t="s">
        <v>397</v>
      </c>
      <c r="C25" s="149"/>
    </row>
    <row r="26" spans="1:3" ht="16.5">
      <c r="A26" s="56" t="s">
        <v>398</v>
      </c>
      <c r="B26" s="56" t="s">
        <v>399</v>
      </c>
      <c r="C26" s="149"/>
    </row>
    <row r="27" spans="1:3" ht="17.25" thickBot="1">
      <c r="A27" s="56" t="s">
        <v>400</v>
      </c>
      <c r="B27" s="150" t="s">
        <v>401</v>
      </c>
      <c r="C27" s="149"/>
    </row>
    <row r="28" spans="1:3" ht="16.5">
      <c r="A28" s="148"/>
      <c r="B28" s="56" t="s">
        <v>402</v>
      </c>
      <c r="C28" s="56" t="s">
        <v>403</v>
      </c>
    </row>
    <row r="29" spans="1:3" ht="17.25" thickBot="1">
      <c r="A29" s="148"/>
      <c r="B29" s="150" t="s">
        <v>404</v>
      </c>
      <c r="C29" s="150" t="s">
        <v>405</v>
      </c>
    </row>
    <row r="30" spans="1:3" ht="17.25" thickBot="1">
      <c r="A30" s="150"/>
      <c r="B30" s="150" t="s">
        <v>406</v>
      </c>
      <c r="C30" s="150" t="s">
        <v>407</v>
      </c>
    </row>
    <row r="31" spans="1:3" ht="16.5">
      <c r="A31" s="152" t="s">
        <v>408</v>
      </c>
      <c r="B31" s="149"/>
      <c r="C31" s="149"/>
    </row>
  </sheetData>
  <sheetProtection/>
  <hyperlinks>
    <hyperlink ref="A9" r:id="rId1" display="javascript:ToggleDiv('divExpCollAsst_1')"/>
  </hyperlinks>
  <printOptions/>
  <pageMargins left="0.75" right="0.75" top="1" bottom="1" header="0.5" footer="0.5"/>
  <pageSetup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9.00390625" style="72" customWidth="1"/>
    <col min="2" max="2" width="41.50390625" style="72" customWidth="1"/>
    <col min="3" max="3" width="31.625" style="72" bestFit="1" customWidth="1"/>
    <col min="4" max="4" width="9.125" style="72" customWidth="1"/>
    <col min="5" max="5" width="10.50390625" style="72" bestFit="1" customWidth="1"/>
    <col min="6" max="16384" width="9.00390625" style="72" customWidth="1"/>
  </cols>
  <sheetData>
    <row r="1" spans="1:6" ht="16.5">
      <c r="A1" s="84" t="s">
        <v>288</v>
      </c>
      <c r="B1" s="84" t="s">
        <v>251</v>
      </c>
      <c r="C1" s="71">
        <f aca="true" ca="1" t="shared" si="0" ref="C1:C17">NOW()</f>
        <v>41389.584303125</v>
      </c>
      <c r="E1" s="73">
        <f aca="true" ca="1" t="shared" si="1" ref="E1:E17">NOW()</f>
        <v>41389.584303125</v>
      </c>
      <c r="F1" s="72" t="s">
        <v>289</v>
      </c>
    </row>
    <row r="2" spans="1:5" ht="16.5">
      <c r="A2" s="72" t="s">
        <v>290</v>
      </c>
      <c r="B2" s="84" t="s">
        <v>291</v>
      </c>
      <c r="C2" s="83">
        <f ca="1" t="shared" si="0"/>
        <v>41389.584303125</v>
      </c>
      <c r="E2" s="73">
        <f ca="1" t="shared" si="1"/>
        <v>41389.584303125</v>
      </c>
    </row>
    <row r="3" spans="1:5" ht="16.5">
      <c r="A3" s="72" t="s">
        <v>292</v>
      </c>
      <c r="B3" s="84" t="s">
        <v>293</v>
      </c>
      <c r="C3" s="82">
        <f ca="1" t="shared" si="0"/>
        <v>41389.584303125</v>
      </c>
      <c r="E3" s="73">
        <f ca="1" t="shared" si="1"/>
        <v>41389.584303125</v>
      </c>
    </row>
    <row r="4" spans="1:5" ht="16.5">
      <c r="A4" s="72" t="s">
        <v>294</v>
      </c>
      <c r="B4" s="84" t="s">
        <v>295</v>
      </c>
      <c r="C4" s="74">
        <f ca="1" t="shared" si="0"/>
        <v>41389.584303125</v>
      </c>
      <c r="E4" s="73">
        <f ca="1" t="shared" si="1"/>
        <v>41389.584303125</v>
      </c>
    </row>
    <row r="5" spans="1:5" ht="16.5">
      <c r="A5" s="72" t="s">
        <v>296</v>
      </c>
      <c r="B5" s="84" t="s">
        <v>297</v>
      </c>
      <c r="C5" s="73">
        <f ca="1" t="shared" si="0"/>
        <v>41389.584303125</v>
      </c>
      <c r="E5" s="73">
        <f ca="1" t="shared" si="1"/>
        <v>41389.584303125</v>
      </c>
    </row>
    <row r="6" spans="1:5" ht="16.5">
      <c r="A6" s="72" t="s">
        <v>298</v>
      </c>
      <c r="B6" s="84" t="s">
        <v>299</v>
      </c>
      <c r="C6" s="85">
        <f ca="1" t="shared" si="0"/>
        <v>41389.584303125</v>
      </c>
      <c r="E6" s="73">
        <f ca="1" t="shared" si="1"/>
        <v>41389.584303125</v>
      </c>
    </row>
    <row r="7" spans="1:5" ht="16.5">
      <c r="A7" s="72" t="s">
        <v>300</v>
      </c>
      <c r="B7" s="84" t="s">
        <v>301</v>
      </c>
      <c r="C7" s="86">
        <f ca="1" t="shared" si="0"/>
        <v>41389.584303125</v>
      </c>
      <c r="E7" s="73">
        <f ca="1" t="shared" si="1"/>
        <v>41389.584303125</v>
      </c>
    </row>
    <row r="8" spans="1:5" ht="16.5">
      <c r="A8" s="72" t="s">
        <v>302</v>
      </c>
      <c r="B8" s="84" t="s">
        <v>303</v>
      </c>
      <c r="C8" s="87">
        <f ca="1" t="shared" si="0"/>
        <v>41389.584303125</v>
      </c>
      <c r="E8" s="73">
        <f ca="1" t="shared" si="1"/>
        <v>41389.584303125</v>
      </c>
    </row>
    <row r="9" spans="1:5" ht="16.5">
      <c r="A9" s="72" t="s">
        <v>304</v>
      </c>
      <c r="B9" s="88" t="s">
        <v>305</v>
      </c>
      <c r="C9" s="76">
        <f ca="1" t="shared" si="0"/>
        <v>41389.584303125</v>
      </c>
      <c r="E9" s="73">
        <f ca="1" t="shared" si="1"/>
        <v>41389.584303125</v>
      </c>
    </row>
    <row r="10" spans="1:5" ht="16.5">
      <c r="A10" s="72" t="s">
        <v>306</v>
      </c>
      <c r="B10" s="84" t="s">
        <v>307</v>
      </c>
      <c r="C10" s="89">
        <f ca="1" t="shared" si="0"/>
        <v>41389.584303125</v>
      </c>
      <c r="E10" s="73">
        <f ca="1" t="shared" si="1"/>
        <v>41389.584303125</v>
      </c>
    </row>
    <row r="11" spans="1:5" ht="16.5">
      <c r="A11" s="72" t="s">
        <v>308</v>
      </c>
      <c r="B11" s="84" t="s">
        <v>309</v>
      </c>
      <c r="C11" s="90">
        <f ca="1" t="shared" si="0"/>
        <v>41389.584303125</v>
      </c>
      <c r="E11" s="73">
        <f ca="1" t="shared" si="1"/>
        <v>41389.584303125</v>
      </c>
    </row>
    <row r="12" spans="1:5" ht="16.5">
      <c r="A12" s="72" t="s">
        <v>310</v>
      </c>
      <c r="B12" s="84" t="s">
        <v>311</v>
      </c>
      <c r="C12" s="79">
        <f ca="1" t="shared" si="0"/>
        <v>41389.584303125</v>
      </c>
      <c r="E12" s="73">
        <f ca="1" t="shared" si="1"/>
        <v>41389.584303125</v>
      </c>
    </row>
    <row r="13" spans="1:5" ht="16.5">
      <c r="A13" s="72" t="s">
        <v>312</v>
      </c>
      <c r="B13" s="84" t="s">
        <v>313</v>
      </c>
      <c r="C13" s="85">
        <f ca="1" t="shared" si="0"/>
        <v>41389.584303125</v>
      </c>
      <c r="E13" s="73">
        <f ca="1" t="shared" si="1"/>
        <v>41389.584303125</v>
      </c>
    </row>
    <row r="14" spans="1:5" ht="16.5">
      <c r="A14" s="72" t="s">
        <v>314</v>
      </c>
      <c r="B14" s="84" t="s">
        <v>315</v>
      </c>
      <c r="C14" s="91">
        <f ca="1" t="shared" si="0"/>
        <v>41389.584303125</v>
      </c>
      <c r="E14" s="73">
        <f ca="1" t="shared" si="1"/>
        <v>41389.584303125</v>
      </c>
    </row>
    <row r="15" spans="1:5" ht="16.5">
      <c r="A15" s="72" t="s">
        <v>316</v>
      </c>
      <c r="B15" s="84" t="s">
        <v>317</v>
      </c>
      <c r="C15" s="92">
        <f ca="1" t="shared" si="0"/>
        <v>41389.584303125</v>
      </c>
      <c r="E15" s="73">
        <f ca="1" t="shared" si="1"/>
        <v>41389.584303125</v>
      </c>
    </row>
    <row r="16" spans="1:5" ht="16.5">
      <c r="A16" s="72" t="s">
        <v>318</v>
      </c>
      <c r="B16" s="84" t="s">
        <v>319</v>
      </c>
      <c r="C16" s="93">
        <f ca="1" t="shared" si="0"/>
        <v>41389.584303125</v>
      </c>
      <c r="E16" s="73">
        <f ca="1" t="shared" si="1"/>
        <v>41389.584303125</v>
      </c>
    </row>
    <row r="17" spans="1:5" ht="16.5">
      <c r="A17" s="72" t="s">
        <v>320</v>
      </c>
      <c r="B17" s="84" t="s">
        <v>321</v>
      </c>
      <c r="C17" s="94">
        <f ca="1" t="shared" si="0"/>
        <v>41389.584303125</v>
      </c>
      <c r="E17" s="73">
        <f ca="1" t="shared" si="1"/>
        <v>41389.584303125</v>
      </c>
    </row>
    <row r="19" spans="1:4" ht="16.5">
      <c r="A19" s="84" t="s">
        <v>322</v>
      </c>
      <c r="B19" s="88" t="s">
        <v>323</v>
      </c>
      <c r="C19" s="95" t="s">
        <v>324</v>
      </c>
      <c r="D19" s="74">
        <v>38711</v>
      </c>
    </row>
    <row r="20" spans="2:3" ht="16.5">
      <c r="B20" s="96"/>
      <c r="C20" s="81"/>
    </row>
  </sheetData>
  <sheetProtection/>
  <printOptions/>
  <pageMargins left="0.6" right="0.57" top="1" bottom="1" header="0.5" footer="0.5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F0"/>
  </sheetPr>
  <dimension ref="A1:E3"/>
  <sheetViews>
    <sheetView zoomScalePageLayoutView="0" workbookViewId="0" topLeftCell="A1">
      <selection activeCell="D2" sqref="D2"/>
    </sheetView>
  </sheetViews>
  <sheetFormatPr defaultColWidth="9.00390625" defaultRowHeight="15.75"/>
  <cols>
    <col min="1" max="1" width="10.50390625" style="5" bestFit="1" customWidth="1"/>
    <col min="2" max="2" width="10.875" style="5" bestFit="1" customWidth="1"/>
    <col min="3" max="3" width="10.50390625" style="5" bestFit="1" customWidth="1"/>
    <col min="4" max="4" width="10.25390625" style="5" bestFit="1" customWidth="1"/>
    <col min="5" max="16384" width="9.00390625" style="5" customWidth="1"/>
  </cols>
  <sheetData>
    <row r="1" spans="1:5" ht="16.5">
      <c r="A1" s="4" t="s">
        <v>146</v>
      </c>
      <c r="B1" s="4" t="s">
        <v>147</v>
      </c>
      <c r="C1" s="4" t="s">
        <v>146</v>
      </c>
      <c r="D1" s="4" t="s">
        <v>148</v>
      </c>
      <c r="E1" s="11"/>
    </row>
    <row r="2" spans="1:5" ht="16.5">
      <c r="A2" s="7">
        <v>39254</v>
      </c>
      <c r="B2" s="5">
        <v>-1</v>
      </c>
      <c r="C2" s="7">
        <f>EDATE(A2,B2)</f>
        <v>39223</v>
      </c>
      <c r="E2" s="12" t="s">
        <v>149</v>
      </c>
    </row>
    <row r="3" spans="1:5" ht="16.5">
      <c r="A3" s="7">
        <v>39245</v>
      </c>
      <c r="B3" s="5">
        <v>2</v>
      </c>
      <c r="C3" s="7">
        <f>EDATE(A3,B3)</f>
        <v>39306</v>
      </c>
      <c r="E3" s="12" t="s">
        <v>150</v>
      </c>
    </row>
  </sheetData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18" sqref="B18"/>
    </sheetView>
  </sheetViews>
  <sheetFormatPr defaultColWidth="9.00390625" defaultRowHeight="15.75"/>
  <cols>
    <col min="1" max="1" width="10.50390625" style="2" bestFit="1" customWidth="1"/>
    <col min="2" max="2" width="18.625" style="2" customWidth="1"/>
    <col min="3" max="16384" width="9.00390625" style="2" customWidth="1"/>
  </cols>
  <sheetData>
    <row r="1" spans="1:3" ht="16.5">
      <c r="A1" s="1" t="s">
        <v>140</v>
      </c>
      <c r="B1" s="1" t="s">
        <v>141</v>
      </c>
      <c r="C1" s="1" t="s">
        <v>142</v>
      </c>
    </row>
    <row r="2" spans="1:3" ht="16.5">
      <c r="A2" s="3">
        <v>39146</v>
      </c>
      <c r="B2" s="3">
        <v>39326</v>
      </c>
      <c r="C2" s="2">
        <f>B2-A2</f>
        <v>180</v>
      </c>
    </row>
    <row r="4" spans="1:2" ht="16.5">
      <c r="A4" s="1" t="s">
        <v>143</v>
      </c>
      <c r="B4" s="1" t="s">
        <v>144</v>
      </c>
    </row>
    <row r="5" spans="1:3" ht="16.5">
      <c r="A5" s="2">
        <v>0</v>
      </c>
      <c r="B5" s="2">
        <f>YEARFRAC($A$2,$B$2,A5)</f>
        <v>0.4888888888888889</v>
      </c>
      <c r="C5" s="2" t="s">
        <v>145</v>
      </c>
    </row>
    <row r="6" spans="1:3" ht="16.5">
      <c r="A6" s="2">
        <v>1</v>
      </c>
      <c r="B6" s="2">
        <f>YEARFRAC($A$2,$B$2,A6)</f>
        <v>0.4931506849315068</v>
      </c>
      <c r="C6" s="2" t="s">
        <v>35</v>
      </c>
    </row>
    <row r="7" spans="1:3" ht="16.5">
      <c r="A7" s="2">
        <v>2</v>
      </c>
      <c r="B7" s="2">
        <f>YEARFRAC($A$2,$B$2,A7)</f>
        <v>0.5</v>
      </c>
      <c r="C7" s="2" t="s">
        <v>36</v>
      </c>
    </row>
    <row r="8" spans="1:3" ht="16.5">
      <c r="A8" s="2">
        <v>3</v>
      </c>
      <c r="B8" s="2">
        <f>YEARFRAC($A$2,$B$2,A8)</f>
        <v>0.4931506849315068</v>
      </c>
      <c r="C8" s="2" t="s">
        <v>37</v>
      </c>
    </row>
    <row r="9" spans="1:3" ht="16.5">
      <c r="A9" s="2">
        <v>4</v>
      </c>
      <c r="B9" s="2">
        <f>YEARFRAC($A$2,$B$2,A9)</f>
        <v>0.4888888888888889</v>
      </c>
      <c r="C9" s="2" t="s">
        <v>38</v>
      </c>
    </row>
    <row r="12" spans="1:2" ht="16.5">
      <c r="A12" s="133" t="s">
        <v>370</v>
      </c>
      <c r="B12" s="134" t="s">
        <v>371</v>
      </c>
    </row>
    <row r="13" spans="1:2" ht="16.5">
      <c r="A13"/>
      <c r="B13"/>
    </row>
    <row r="14" spans="1:2" ht="16.5">
      <c r="A14" s="135" t="s">
        <v>372</v>
      </c>
      <c r="B14"/>
    </row>
    <row r="15" spans="1:2" ht="16.5">
      <c r="A15" s="135" t="s">
        <v>373</v>
      </c>
      <c r="B15"/>
    </row>
    <row r="16" spans="1:2" ht="16.5">
      <c r="A16" s="135" t="s">
        <v>374</v>
      </c>
      <c r="B16"/>
    </row>
    <row r="17" spans="1:2" ht="16.5">
      <c r="A17" s="136" t="s">
        <v>375</v>
      </c>
      <c r="B17" s="136" t="s">
        <v>376</v>
      </c>
    </row>
    <row r="18" spans="1:2" ht="16.5">
      <c r="A18" s="137" t="s">
        <v>377</v>
      </c>
      <c r="B18" s="137" t="s">
        <v>378</v>
      </c>
    </row>
    <row r="19" spans="1:2" ht="16.5">
      <c r="A19" s="138">
        <v>1</v>
      </c>
      <c r="B19" s="139" t="s">
        <v>379</v>
      </c>
    </row>
    <row r="20" spans="1:2" ht="16.5">
      <c r="A20" s="137">
        <v>2</v>
      </c>
      <c r="B20" s="140" t="s">
        <v>380</v>
      </c>
    </row>
    <row r="21" spans="1:2" ht="16.5">
      <c r="A21" s="138">
        <v>3</v>
      </c>
      <c r="B21" s="139" t="s">
        <v>381</v>
      </c>
    </row>
    <row r="22" spans="1:2" ht="16.5">
      <c r="A22" s="137">
        <v>4</v>
      </c>
      <c r="B22" s="140" t="s">
        <v>382</v>
      </c>
    </row>
    <row r="23" spans="1:2" ht="16.5">
      <c r="A23" s="141"/>
      <c r="B23" s="142"/>
    </row>
    <row r="24" spans="1:2" ht="16.5">
      <c r="A24" s="143" t="s">
        <v>383</v>
      </c>
      <c r="B24"/>
    </row>
    <row r="25" spans="1:2" ht="16.5">
      <c r="A25" s="144" t="s">
        <v>384</v>
      </c>
      <c r="B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F0"/>
  </sheetPr>
  <dimension ref="A1:C9"/>
  <sheetViews>
    <sheetView zoomScalePageLayoutView="0" workbookViewId="0" topLeftCell="A1">
      <selection activeCell="H20" sqref="H20"/>
    </sheetView>
  </sheetViews>
  <sheetFormatPr defaultColWidth="9.00390625" defaultRowHeight="15.75"/>
  <cols>
    <col min="1" max="2" width="10.50390625" style="2" bestFit="1" customWidth="1"/>
    <col min="3" max="16384" width="9.00390625" style="2" customWidth="1"/>
  </cols>
  <sheetData>
    <row r="1" spans="1:3" ht="16.5">
      <c r="A1" s="1" t="s">
        <v>140</v>
      </c>
      <c r="B1" s="1" t="s">
        <v>141</v>
      </c>
      <c r="C1" s="1" t="s">
        <v>142</v>
      </c>
    </row>
    <row r="2" spans="1:3" ht="16.5">
      <c r="A2" s="3">
        <v>39146</v>
      </c>
      <c r="B2" s="3">
        <v>39326</v>
      </c>
      <c r="C2" s="5"/>
    </row>
    <row r="4" spans="1:2" ht="16.5">
      <c r="A4" s="1" t="s">
        <v>143</v>
      </c>
      <c r="B4" s="1" t="s">
        <v>144</v>
      </c>
    </row>
    <row r="5" spans="1:2" ht="16.5">
      <c r="A5" s="2">
        <v>0</v>
      </c>
      <c r="B5" s="5"/>
    </row>
    <row r="6" spans="1:2" ht="16.5">
      <c r="A6" s="2">
        <v>1</v>
      </c>
      <c r="B6" s="5"/>
    </row>
    <row r="7" spans="1:2" ht="16.5">
      <c r="A7" s="2">
        <v>2</v>
      </c>
      <c r="B7" s="5"/>
    </row>
    <row r="8" spans="1:2" ht="16.5">
      <c r="A8" s="2">
        <v>3</v>
      </c>
      <c r="B8" s="5"/>
    </row>
    <row r="9" spans="1:2" ht="16.5">
      <c r="A9" s="2">
        <v>4</v>
      </c>
      <c r="B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3" width="9.00390625" style="97" customWidth="1"/>
    <col min="4" max="4" width="19.625" style="97" customWidth="1"/>
    <col min="5" max="16384" width="9.00390625" style="97" customWidth="1"/>
  </cols>
  <sheetData>
    <row r="1" spans="1:4" ht="16.5">
      <c r="A1" s="97" t="s">
        <v>325</v>
      </c>
      <c r="B1" s="97" t="s">
        <v>326</v>
      </c>
      <c r="C1" s="97" t="s">
        <v>327</v>
      </c>
      <c r="D1" s="97" t="s">
        <v>328</v>
      </c>
    </row>
    <row r="2" spans="1:12" ht="16.5">
      <c r="A2" s="97">
        <v>1</v>
      </c>
      <c r="B2" s="97">
        <v>1</v>
      </c>
      <c r="C2" s="98">
        <v>39083</v>
      </c>
      <c r="D2" s="98" t="s">
        <v>329</v>
      </c>
      <c r="E2" s="98"/>
      <c r="F2" s="98"/>
      <c r="G2" s="98"/>
      <c r="H2" s="98"/>
      <c r="I2" s="98"/>
      <c r="J2" s="98"/>
      <c r="K2" s="98"/>
      <c r="L2" s="98"/>
    </row>
    <row r="3" spans="1:5" ht="16.5">
      <c r="A3" s="97">
        <v>4</v>
      </c>
      <c r="B3" s="97">
        <v>5</v>
      </c>
      <c r="C3" s="98">
        <v>39090</v>
      </c>
      <c r="D3" s="97" t="s">
        <v>330</v>
      </c>
      <c r="E3" s="98"/>
    </row>
    <row r="4" spans="1:5" ht="16.5">
      <c r="A4" s="97">
        <v>7</v>
      </c>
      <c r="B4" s="97">
        <v>25</v>
      </c>
      <c r="C4" s="98">
        <v>39097</v>
      </c>
      <c r="D4" s="97" t="s">
        <v>331</v>
      </c>
      <c r="E4" s="98"/>
    </row>
    <row r="5" spans="1:5" ht="16.5">
      <c r="A5" s="97">
        <v>10</v>
      </c>
      <c r="B5" s="97">
        <v>125</v>
      </c>
      <c r="C5" s="98">
        <v>39104</v>
      </c>
      <c r="E5" s="98"/>
    </row>
    <row r="6" spans="1:5" ht="16.5">
      <c r="A6" s="97">
        <v>13</v>
      </c>
      <c r="C6" s="98">
        <v>39111</v>
      </c>
      <c r="E6" s="98"/>
    </row>
    <row r="7" spans="1:3" ht="16.5">
      <c r="A7" s="97">
        <v>16</v>
      </c>
      <c r="C7" s="98">
        <v>39118</v>
      </c>
    </row>
    <row r="8" spans="1:3" ht="16.5">
      <c r="A8" s="97">
        <v>19</v>
      </c>
      <c r="C8" s="98">
        <v>39125</v>
      </c>
    </row>
    <row r="9" spans="1:3" ht="16.5">
      <c r="A9" s="97">
        <v>22</v>
      </c>
      <c r="C9" s="98">
        <v>39132</v>
      </c>
    </row>
    <row r="10" spans="1:3" ht="16.5">
      <c r="A10" s="97">
        <v>25</v>
      </c>
      <c r="C10" s="98">
        <v>39139</v>
      </c>
    </row>
    <row r="11" spans="1:3" ht="16.5">
      <c r="A11" s="97">
        <v>28</v>
      </c>
      <c r="C11" s="9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I21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8.25390625" style="97" customWidth="1"/>
    <col min="2" max="2" width="15.00390625" style="97" customWidth="1"/>
    <col min="3" max="3" width="14.875" style="97" customWidth="1"/>
    <col min="4" max="5" width="7.125" style="114" customWidth="1"/>
    <col min="6" max="6" width="10.875" style="115" customWidth="1"/>
    <col min="7" max="7" width="15.625" style="97" customWidth="1"/>
    <col min="8" max="8" width="12.50390625" style="114" customWidth="1"/>
    <col min="9" max="9" width="13.50390625" style="97" customWidth="1"/>
    <col min="10" max="16384" width="9.00390625" style="97" customWidth="1"/>
  </cols>
  <sheetData>
    <row r="1" spans="1:9" ht="16.5">
      <c r="A1" s="99" t="s">
        <v>217</v>
      </c>
      <c r="B1" s="99" t="s">
        <v>218</v>
      </c>
      <c r="C1" s="99" t="s">
        <v>219</v>
      </c>
      <c r="D1" s="100" t="s">
        <v>220</v>
      </c>
      <c r="E1" s="100" t="s">
        <v>221</v>
      </c>
      <c r="F1" s="101" t="s">
        <v>332</v>
      </c>
      <c r="G1" s="102" t="s">
        <v>332</v>
      </c>
      <c r="H1" s="103" t="s">
        <v>333</v>
      </c>
      <c r="I1" s="99" t="s">
        <v>222</v>
      </c>
    </row>
    <row r="2" spans="1:9" ht="16.5">
      <c r="A2" s="104" t="s">
        <v>223</v>
      </c>
      <c r="B2" s="105">
        <v>39083.708333333336</v>
      </c>
      <c r="C2" s="105">
        <v>39083.833333333336</v>
      </c>
      <c r="D2" s="106">
        <f>(C2-B2)*24</f>
        <v>3</v>
      </c>
      <c r="E2" s="106">
        <v>2</v>
      </c>
      <c r="F2" s="107">
        <f>DATE(YEAR(C2),MONTH(C2)+6,DAY(C2))</f>
        <v>39264</v>
      </c>
      <c r="G2" s="108">
        <f>C2+180</f>
        <v>39263.833333333336</v>
      </c>
      <c r="H2" s="109">
        <f ca="1">TODAY()-C2</f>
        <v>2305.1666666666642</v>
      </c>
      <c r="I2" s="104" t="str">
        <f>IF(H2&gt;180,"overdue","not overdue")</f>
        <v>overdue</v>
      </c>
    </row>
    <row r="3" spans="1:9" ht="16.5">
      <c r="A3" s="104" t="s">
        <v>223</v>
      </c>
      <c r="B3" s="105">
        <v>39096.708333333336</v>
      </c>
      <c r="C3" s="105">
        <v>39096.791666666664</v>
      </c>
      <c r="D3" s="106">
        <f>(C3-B3)*24</f>
        <v>1.9999999998835847</v>
      </c>
      <c r="E3" s="106">
        <v>3</v>
      </c>
      <c r="F3" s="107">
        <f>DATE(YEAR(C3),MONTH(C3)+6,DAY(C3))</f>
        <v>39277</v>
      </c>
      <c r="G3" s="108">
        <f>C3+180</f>
        <v>39276.791666666664</v>
      </c>
      <c r="H3" s="109">
        <f ca="1">TODAY()-C3</f>
        <v>2292.2083333333358</v>
      </c>
      <c r="I3" s="104" t="str">
        <f>IF(H3&gt;180,"overdue","not overdue")</f>
        <v>overdue</v>
      </c>
    </row>
    <row r="4" spans="1:9" ht="16.5">
      <c r="A4" s="104" t="s">
        <v>223</v>
      </c>
      <c r="B4" s="105">
        <v>39102.708333333336</v>
      </c>
      <c r="C4" s="105">
        <v>39102.791666666664</v>
      </c>
      <c r="D4" s="106">
        <f>(C4-B4)*24</f>
        <v>1.9999999998835847</v>
      </c>
      <c r="E4" s="106">
        <v>0</v>
      </c>
      <c r="F4" s="107">
        <f>DATE(YEAR(C4),MONTH(C4)+6,DAY(C4))</f>
        <v>39283</v>
      </c>
      <c r="G4" s="108">
        <f>C4+180</f>
        <v>39282.791666666664</v>
      </c>
      <c r="H4" s="109">
        <f ca="1">TODAY()-C4</f>
        <v>2286.2083333333358</v>
      </c>
      <c r="I4" s="104" t="str">
        <f>IF(H4&gt;180,"overdue","not overdue")</f>
        <v>overdue</v>
      </c>
    </row>
    <row r="5" spans="1:9" ht="16.5">
      <c r="A5" s="104" t="s">
        <v>223</v>
      </c>
      <c r="B5" s="105">
        <v>39282.708333333336</v>
      </c>
      <c r="C5" s="105">
        <v>39282.833333333336</v>
      </c>
      <c r="D5" s="106">
        <f>(C5-B5)*24</f>
        <v>3</v>
      </c>
      <c r="E5" s="106">
        <v>0</v>
      </c>
      <c r="F5" s="107">
        <f>DATE(YEAR(C5),MONTH(C5)+6,DAY(C5))</f>
        <v>39466</v>
      </c>
      <c r="G5" s="108">
        <f>C5+180</f>
        <v>39462.833333333336</v>
      </c>
      <c r="H5" s="109">
        <f ca="1">TODAY()-C5</f>
        <v>2106.1666666666642</v>
      </c>
      <c r="I5" s="104" t="str">
        <f>IF(H5&gt;180,"overdue","not overdue")</f>
        <v>overdue</v>
      </c>
    </row>
    <row r="6" spans="1:9" ht="17.25" thickBot="1">
      <c r="A6" s="110" t="s">
        <v>223</v>
      </c>
      <c r="B6" s="111">
        <v>39283.333333333336</v>
      </c>
      <c r="C6" s="111">
        <v>39283.708333333336</v>
      </c>
      <c r="D6" s="106">
        <f>(C6-B6)*24</f>
        <v>9</v>
      </c>
      <c r="E6" s="112">
        <v>0</v>
      </c>
      <c r="F6" s="107">
        <f>DATE(YEAR(C6),MONTH(C6)+6,DAY(C6))</f>
        <v>39467</v>
      </c>
      <c r="G6" s="108">
        <f>C6+180</f>
        <v>39463.708333333336</v>
      </c>
      <c r="H6" s="109">
        <f ca="1">TODAY()-C6</f>
        <v>2105.2916666666642</v>
      </c>
      <c r="I6" s="104" t="str">
        <f>IF(H6&gt;180,"overdue","not overdue")</f>
        <v>overdue</v>
      </c>
    </row>
    <row r="7" spans="4:5" ht="16.5">
      <c r="D7" s="113">
        <f>SUM(D2:D6)</f>
        <v>18.99999999976717</v>
      </c>
      <c r="E7" s="114">
        <f>SUM(E2:E6)</f>
        <v>5</v>
      </c>
    </row>
    <row r="8" ht="16.5">
      <c r="F8" s="116" t="s">
        <v>334</v>
      </c>
    </row>
    <row r="10" ht="16.5">
      <c r="G10" s="117" t="s">
        <v>335</v>
      </c>
    </row>
    <row r="11" spans="2:8" ht="16.5">
      <c r="B11" s="115"/>
      <c r="H11" s="118" t="s">
        <v>336</v>
      </c>
    </row>
    <row r="14" ht="16.5">
      <c r="C14" s="115"/>
    </row>
    <row r="16" ht="16.5">
      <c r="C16" s="119"/>
    </row>
    <row r="17" ht="16.5">
      <c r="C17" s="120"/>
    </row>
    <row r="19" ht="16.5">
      <c r="C19" s="119"/>
    </row>
    <row r="21" ht="16.5">
      <c r="C21" s="120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G17" sqref="G17"/>
    </sheetView>
  </sheetViews>
  <sheetFormatPr defaultColWidth="9.00390625" defaultRowHeight="15.75"/>
  <cols>
    <col min="1" max="1" width="18.375" style="123" customWidth="1"/>
    <col min="2" max="2" width="12.625" style="123" customWidth="1"/>
    <col min="3" max="3" width="16.25390625" style="123" customWidth="1"/>
    <col min="4" max="4" width="11.375" style="123" customWidth="1"/>
    <col min="5" max="6" width="9.50390625" style="123" bestFit="1" customWidth="1"/>
    <col min="7" max="16384" width="9.00390625" style="123" customWidth="1"/>
  </cols>
  <sheetData>
    <row r="1" spans="1:2" ht="16.5">
      <c r="A1" s="121">
        <v>1</v>
      </c>
      <c r="B1" s="122">
        <v>1</v>
      </c>
    </row>
    <row r="3" spans="1:4" ht="16.5">
      <c r="A3" s="124" t="s">
        <v>337</v>
      </c>
      <c r="B3" s="123" t="e">
        <f>YEAR(A3)</f>
        <v>#VALUE!</v>
      </c>
      <c r="C3" s="123" t="e">
        <f ca="1">YEAR(NOW())-YEAR(A3)</f>
        <v>#VALUE!</v>
      </c>
      <c r="D3" s="123" t="e">
        <f ca="1">YEAR(TODAY())-YEAR(A3)</f>
        <v>#VALUE!</v>
      </c>
    </row>
    <row r="4" spans="4:6" ht="16.5">
      <c r="D4" s="123" t="e">
        <f ca="1">YEAR(NOW())-YEAR(A3)</f>
        <v>#VALUE!</v>
      </c>
      <c r="E4" s="122"/>
      <c r="F4" s="122"/>
    </row>
    <row r="5" spans="2:3" ht="16.5">
      <c r="B5" s="122">
        <f ca="1">TODAY()</f>
        <v>41389</v>
      </c>
      <c r="C5" s="122" t="e">
        <f>DATE(B5+B15,B5+B16,B5+B17)</f>
        <v>#VALUE!</v>
      </c>
    </row>
    <row r="6" spans="2:3" ht="16.5">
      <c r="B6" s="122"/>
      <c r="C6" s="122"/>
    </row>
    <row r="7" spans="1:4" ht="16.5">
      <c r="A7" s="124">
        <v>1910</v>
      </c>
      <c r="B7" s="123">
        <f>YEAR(A7)</f>
        <v>1905</v>
      </c>
      <c r="C7" s="123">
        <f ca="1">YEAR(NOW())-YEAR(A7)</f>
        <v>108</v>
      </c>
      <c r="D7" s="123">
        <f ca="1">YEAR(TODAY())-YEAR(A7)</f>
        <v>108</v>
      </c>
    </row>
    <row r="8" spans="4:6" ht="16.5">
      <c r="D8" s="123">
        <f ca="1">YEAR(NOW())-YEAR(A7)</f>
        <v>108</v>
      </c>
      <c r="E8" s="122"/>
      <c r="F8" s="122"/>
    </row>
    <row r="9" spans="2:3" ht="16.5">
      <c r="B9" s="122">
        <f ca="1">TODAY()</f>
        <v>41389</v>
      </c>
      <c r="C9" s="122" t="e">
        <f>DATE(B9+B19,B9+B20,B9+B21)</f>
        <v>#VALUE!</v>
      </c>
    </row>
    <row r="10" spans="2:3" ht="16.5">
      <c r="B10" s="122"/>
      <c r="C10" s="122"/>
    </row>
    <row r="11" spans="2:3" ht="16.5">
      <c r="B11" s="122"/>
      <c r="C11" s="122"/>
    </row>
    <row r="12" ht="16.5">
      <c r="A12" s="125">
        <f ca="1">TODAY()</f>
        <v>41389</v>
      </c>
    </row>
    <row r="14" spans="1:2" ht="16.5">
      <c r="A14" s="124" t="s">
        <v>338</v>
      </c>
      <c r="B14" s="124" t="s">
        <v>339</v>
      </c>
    </row>
    <row r="15" spans="1:4" ht="16.5">
      <c r="A15" s="123" t="s">
        <v>340</v>
      </c>
      <c r="B15" s="126" t="e">
        <f>YEAR(A3)</f>
        <v>#VALUE!</v>
      </c>
      <c r="C15" s="123">
        <f>YEAR(A12)</f>
        <v>2013</v>
      </c>
      <c r="D15" s="123" t="e">
        <f>C15-B15</f>
        <v>#VALUE!</v>
      </c>
    </row>
    <row r="16" spans="1:4" ht="16.5">
      <c r="A16" s="123" t="s">
        <v>341</v>
      </c>
      <c r="B16" s="123">
        <v>1</v>
      </c>
      <c r="C16" s="123">
        <f>MONTH(B5)</f>
        <v>4</v>
      </c>
      <c r="D16" s="123">
        <f>C16-B16</f>
        <v>3</v>
      </c>
    </row>
    <row r="17" spans="1:4" ht="16.5">
      <c r="A17" s="123" t="s">
        <v>342</v>
      </c>
      <c r="B17" s="123">
        <v>1</v>
      </c>
      <c r="C17" s="123">
        <f>DAY(B5)</f>
        <v>25</v>
      </c>
      <c r="D17" s="123">
        <f>C17-B17</f>
        <v>24</v>
      </c>
    </row>
    <row r="19" ht="16.5">
      <c r="A19" s="127">
        <f ca="1">NOW()</f>
        <v>41389.584303125</v>
      </c>
    </row>
    <row r="21" spans="1:2" ht="16.5">
      <c r="A21" s="124" t="s">
        <v>343</v>
      </c>
      <c r="B21" s="124" t="s">
        <v>344</v>
      </c>
    </row>
    <row r="22" spans="1:3" ht="16.5">
      <c r="A22" s="128" t="s">
        <v>345</v>
      </c>
      <c r="B22" s="128">
        <f>TIME(HOUR(A19),MINUTE(A19),SECOND(A19))</f>
        <v>0.5843055555555555</v>
      </c>
      <c r="C22" s="129">
        <v>0.25</v>
      </c>
    </row>
    <row r="23" spans="1:2" ht="16.5">
      <c r="A23" s="128" t="s">
        <v>346</v>
      </c>
      <c r="B23" s="123">
        <f>HOUR(A19)</f>
        <v>14</v>
      </c>
    </row>
    <row r="24" spans="1:2" ht="16.5">
      <c r="A24" s="128" t="s">
        <v>347</v>
      </c>
      <c r="B24" s="123">
        <f>MINUTE(A19)</f>
        <v>1</v>
      </c>
    </row>
    <row r="25" spans="1:2" ht="16.5">
      <c r="A25" s="128" t="s">
        <v>348</v>
      </c>
      <c r="B25" s="123">
        <f>SECOND(A19)</f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20" sqref="D20"/>
    </sheetView>
  </sheetViews>
  <sheetFormatPr defaultColWidth="9.00390625" defaultRowHeight="15.75"/>
  <cols>
    <col min="1" max="1" width="16.00390625" style="5" customWidth="1"/>
    <col min="2" max="2" width="10.625" style="5" customWidth="1"/>
    <col min="3" max="3" width="13.50390625" style="5" customWidth="1"/>
    <col min="4" max="4" width="12.75390625" style="5" bestFit="1" customWidth="1"/>
    <col min="5" max="16384" width="9.00390625" style="5" customWidth="1"/>
  </cols>
  <sheetData>
    <row r="1" spans="1:4" ht="16.5">
      <c r="A1" s="4" t="s">
        <v>22</v>
      </c>
      <c r="B1" s="4" t="s">
        <v>39</v>
      </c>
      <c r="C1" s="4" t="s">
        <v>23</v>
      </c>
      <c r="D1" s="4" t="s">
        <v>40</v>
      </c>
    </row>
    <row r="2" spans="1:4" ht="16.5">
      <c r="A2" s="6">
        <f ca="1">NOW()</f>
        <v>41389.584303125</v>
      </c>
      <c r="B2" s="7">
        <f ca="1">NOW()</f>
        <v>41389.584303125</v>
      </c>
      <c r="C2" s="8">
        <f ca="1">NOW()</f>
        <v>41389.584303125</v>
      </c>
      <c r="D2" s="9">
        <f ca="1">NOW()</f>
        <v>41389.584303125</v>
      </c>
    </row>
    <row r="5" ht="16.5">
      <c r="A5" s="10" t="s">
        <v>139</v>
      </c>
    </row>
    <row r="6" ht="16.5">
      <c r="A6" s="10" t="s">
        <v>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楊世瑩</dc:creator>
  <cp:keywords/>
  <dc:description/>
  <cp:lastModifiedBy>user</cp:lastModifiedBy>
  <dcterms:created xsi:type="dcterms:W3CDTF">2006-11-15T01:57:35Z</dcterms:created>
  <dcterms:modified xsi:type="dcterms:W3CDTF">2013-04-25T06:01:26Z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