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tabRatio="864" activeTab="2"/>
  </bookViews>
  <sheets>
    <sheet name="常用函數" sheetId="1" r:id="rId1"/>
    <sheet name="公式" sheetId="2" r:id="rId2"/>
    <sheet name="sum" sheetId="3" r:id="rId3"/>
    <sheet name="SUM函數" sheetId="4" r:id="rId4"/>
    <sheet name="文字運算" sheetId="5" r:id="rId5"/>
    <sheet name="函數精靈" sheetId="6" r:id="rId6"/>
    <sheet name="複製公式" sheetId="7" r:id="rId7"/>
    <sheet name="IF函數" sheetId="8" r:id="rId8"/>
    <sheet name="日期" sheetId="9" r:id="rId9"/>
    <sheet name="日期時間" sheetId="10" r:id="rId10"/>
    <sheet name="年齡" sheetId="11" r:id="rId11"/>
    <sheet name="時間運算" sheetId="12" r:id="rId12"/>
    <sheet name="停車費" sheetId="13" r:id="rId13"/>
    <sheet name="借書費" sheetId="14" r:id="rId14"/>
  </sheets>
  <externalReferences>
    <externalReference r:id="rId17"/>
  </externalReferences>
  <definedNames>
    <definedName name="AMOUNT" localSheetId="2">#REF!</definedName>
    <definedName name="AMOUNT">#REF!</definedName>
  </definedNames>
  <calcPr fullCalcOnLoad="1"/>
</workbook>
</file>

<file path=xl/sharedStrings.xml><?xml version="1.0" encoding="utf-8"?>
<sst xmlns="http://schemas.openxmlformats.org/spreadsheetml/2006/main" count="293" uniqueCount="229">
  <si>
    <t>輸入於Ｄ欄之內容</t>
  </si>
  <si>
    <t>實際外觀</t>
  </si>
  <si>
    <t>練習：</t>
  </si>
  <si>
    <t>書籍編號</t>
  </si>
  <si>
    <t>借出日期</t>
  </si>
  <si>
    <t>歸還日期</t>
  </si>
  <si>
    <t>借閱天數</t>
  </si>
  <si>
    <t>借閱費用</t>
  </si>
  <si>
    <t>進入時間</t>
  </si>
  <si>
    <t>離開時間</t>
  </si>
  <si>
    <t>使用時間</t>
  </si>
  <si>
    <t>費用</t>
  </si>
  <si>
    <t>姓名</t>
  </si>
  <si>
    <t>生日</t>
  </si>
  <si>
    <t>年齡</t>
  </si>
  <si>
    <t>李建國</t>
  </si>
  <si>
    <t>=NOT(5&lt;3)</t>
  </si>
  <si>
    <t>=AND(5&gt;3,"A"&lt;&gt;"B")</t>
  </si>
  <si>
    <t>=OR(5&gt;3,"A"="B")</t>
  </si>
  <si>
    <t>=-2^2</t>
  </si>
  <si>
    <t>=15%</t>
  </si>
  <si>
    <t>=3^2</t>
  </si>
  <si>
    <t>=5*6/3</t>
  </si>
  <si>
    <t>=5*(2+4)/3+2</t>
  </si>
  <si>
    <t>="A"&amp;"B"</t>
  </si>
  <si>
    <t>=5&lt;&gt;3</t>
  </si>
  <si>
    <t>=5&gt;3</t>
  </si>
  <si>
    <t>=5&gt;=3</t>
  </si>
  <si>
    <t>=5&lt;=3</t>
  </si>
  <si>
    <t>合計</t>
  </si>
  <si>
    <t>民國九十三</t>
  </si>
  <si>
    <t>第一季</t>
  </si>
  <si>
    <t>第二季</t>
  </si>
  <si>
    <t>第三季</t>
  </si>
  <si>
    <t>第四季</t>
  </si>
  <si>
    <t>電視</t>
  </si>
  <si>
    <t>電冰箱</t>
  </si>
  <si>
    <t>冷氣機</t>
  </si>
  <si>
    <t>作業2</t>
  </si>
  <si>
    <r>
      <t>作業4</t>
    </r>
  </si>
  <si>
    <t>林淑芬</t>
  </si>
  <si>
    <t>王嘉育</t>
  </si>
  <si>
    <t>吳育仁</t>
  </si>
  <si>
    <t>呂姿瀅</t>
  </si>
  <si>
    <t>孫國華</t>
  </si>
  <si>
    <t>品名</t>
  </si>
  <si>
    <t>學號</t>
  </si>
  <si>
    <t>作業1</t>
  </si>
  <si>
    <t>期中</t>
  </si>
  <si>
    <t>作業3</t>
  </si>
  <si>
    <t>期末</t>
  </si>
  <si>
    <t>平時</t>
  </si>
  <si>
    <t>平均</t>
  </si>
  <si>
    <t>李碧玉</t>
  </si>
  <si>
    <t>售價</t>
  </si>
  <si>
    <t>成本</t>
  </si>
  <si>
    <r>
      <t xml:space="preserve">   </t>
    </r>
    <r>
      <rPr>
        <sz val="12"/>
        <rFont val="細明體"/>
        <family val="3"/>
      </rPr>
      <t>←</t>
    </r>
    <r>
      <rPr>
        <sz val="12"/>
        <rFont val="Times New Roman"/>
        <family val="1"/>
      </rPr>
      <t xml:space="preserve">  =C1-C2</t>
    </r>
  </si>
  <si>
    <t>內含離開時間比進入時間小之情況</t>
  </si>
  <si>
    <r>
      <t>故應判斷若離開時間較小應再加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，即</t>
    </r>
    <r>
      <rPr>
        <sz val="12"/>
        <rFont val="Times New Roman"/>
        <family val="1"/>
      </rPr>
      <t>24:00</t>
    </r>
  </si>
  <si>
    <t>假定未滿十天者免費</t>
  </si>
  <si>
    <t>李素華</t>
  </si>
  <si>
    <t>作業2</t>
  </si>
  <si>
    <r>
      <t>作業4</t>
    </r>
  </si>
  <si>
    <t>作業5</t>
  </si>
  <si>
    <t xml:space="preserve">  &lt;--  =F2*30%+I2*30%+J2*40%</t>
  </si>
  <si>
    <t xml:space="preserve">  &lt;--  =F3*30%+I3*30%+J3*40%</t>
  </si>
  <si>
    <t xml:space="preserve">  &lt;--  =F4*30%+I4*30%+J4*40%</t>
  </si>
  <si>
    <t xml:space="preserve">  &lt;--  =F5*30%+I5*30%+J5*40%</t>
  </si>
  <si>
    <t xml:space="preserve">  &lt;--  =F6*30%+I6*30%+J6*40%</t>
  </si>
  <si>
    <t xml:space="preserve">  &lt;--  =F7*30%+I7*30%+J7*40%</t>
  </si>
  <si>
    <t xml:space="preserve">  ←  =YEAR(C5)</t>
  </si>
  <si>
    <t xml:space="preserve">  ←  =MONTH(C5)</t>
  </si>
  <si>
    <t xml:space="preserve">  ←  =DAY(C5)</t>
  </si>
  <si>
    <t xml:space="preserve">  ←  =HOUR(B15)</t>
  </si>
  <si>
    <t xml:space="preserve">  ←  =MINUTE(B15)</t>
  </si>
  <si>
    <t xml:space="preserve">  ←  =SECOND(B15)</t>
  </si>
  <si>
    <r>
      <t>每小時費用6</t>
    </r>
    <r>
      <rPr>
        <sz val="12"/>
        <rFont val="Times New Roman"/>
        <family val="1"/>
      </rPr>
      <t>0</t>
    </r>
    <r>
      <rPr>
        <sz val="12"/>
        <rFont val="細明體"/>
        <family val="3"/>
      </rPr>
      <t>元</t>
    </r>
  </si>
  <si>
    <t>超過者，每天以五元計算費用</t>
  </si>
  <si>
    <t>=YEAR(TODAY())-YEAR(B2)</t>
  </si>
  <si>
    <t>=YEAR(NOW())-YEAR(B2)</t>
  </si>
  <si>
    <t xml:space="preserve">平均 </t>
  </si>
  <si>
    <t xml:space="preserve">最大值 </t>
  </si>
  <si>
    <t xml:space="preserve">最小值 </t>
  </si>
  <si>
    <t xml:space="preserve">求個數 </t>
  </si>
  <si>
    <t xml:space="preserve">求範圍內含有數值之個數 </t>
  </si>
  <si>
    <t xml:space="preserve">求範圍內所有非空白的儲存格個數 </t>
  </si>
  <si>
    <t xml:space="preserve">求今天日期 </t>
  </si>
  <si>
    <t xml:space="preserve">求日期 </t>
  </si>
  <si>
    <t xml:space="preserve">求時間 </t>
  </si>
  <si>
    <r>
      <t>l</t>
    </r>
    <r>
      <rPr>
        <sz val="12"/>
        <rFont val="Tahoma"/>
        <family val="2"/>
      </rPr>
      <t>=average(num1,num2..)</t>
    </r>
  </si>
  <si>
    <r>
      <t>l</t>
    </r>
    <r>
      <rPr>
        <sz val="12"/>
        <rFont val="Tahoma"/>
        <family val="2"/>
      </rPr>
      <t>=max(num1.num2..)</t>
    </r>
  </si>
  <si>
    <r>
      <t>l</t>
    </r>
    <r>
      <rPr>
        <sz val="12"/>
        <rFont val="Tahoma"/>
        <family val="2"/>
      </rPr>
      <t>=min((num1.num2..)</t>
    </r>
  </si>
  <si>
    <r>
      <t>l</t>
    </r>
    <r>
      <rPr>
        <sz val="12"/>
        <rFont val="Tahoma"/>
        <family val="2"/>
      </rPr>
      <t xml:space="preserve">=countif(range, </t>
    </r>
    <r>
      <rPr>
        <sz val="12"/>
        <rFont val="Arial"/>
        <family val="2"/>
      </rPr>
      <t>”</t>
    </r>
    <r>
      <rPr>
        <sz val="12"/>
        <rFont val="新細明體"/>
        <family val="1"/>
      </rPr>
      <t>標準</t>
    </r>
    <r>
      <rPr>
        <sz val="12"/>
        <rFont val="Arial"/>
        <family val="2"/>
      </rPr>
      <t>”</t>
    </r>
    <r>
      <rPr>
        <sz val="12"/>
        <rFont val="Tahoma"/>
        <family val="2"/>
      </rPr>
      <t>)</t>
    </r>
  </si>
  <si>
    <r>
      <t>l</t>
    </r>
    <r>
      <rPr>
        <sz val="12"/>
        <rFont val="Tahoma"/>
        <family val="2"/>
      </rPr>
      <t>=count(range)</t>
    </r>
  </si>
  <si>
    <r>
      <t>l</t>
    </r>
    <r>
      <rPr>
        <sz val="12"/>
        <rFont val="Tahoma"/>
        <family val="2"/>
      </rPr>
      <t>=countA(range)</t>
    </r>
  </si>
  <si>
    <r>
      <t>l</t>
    </r>
    <r>
      <rPr>
        <sz val="12"/>
        <rFont val="Tahoma"/>
        <family val="2"/>
      </rPr>
      <t>=today()</t>
    </r>
  </si>
  <si>
    <r>
      <t>l</t>
    </r>
    <r>
      <rPr>
        <sz val="12"/>
        <rFont val="Tahoma"/>
        <family val="2"/>
      </rPr>
      <t>=now()</t>
    </r>
    <r>
      <rPr>
        <sz val="12"/>
        <rFont val="新細明體"/>
        <family val="1"/>
      </rPr>
      <t>或</t>
    </r>
    <r>
      <rPr>
        <sz val="12"/>
        <rFont val="Tahoma"/>
        <family val="2"/>
      </rPr>
      <t>F9</t>
    </r>
  </si>
  <si>
    <r>
      <t>預設格式為</t>
    </r>
    <r>
      <rPr>
        <sz val="12"/>
        <rFont val="Tahoma"/>
        <family val="2"/>
      </rPr>
      <t>yyyy/m/d hh:mm</t>
    </r>
    <r>
      <rPr>
        <sz val="12"/>
        <rFont val="新細明體"/>
        <family val="1"/>
      </rPr>
      <t xml:space="preserve">　求現在日期及時間 </t>
    </r>
  </si>
  <si>
    <r>
      <t>l</t>
    </r>
    <r>
      <rPr>
        <sz val="12"/>
        <rFont val="Tahoma"/>
        <family val="2"/>
      </rPr>
      <t xml:space="preserve">=date(year,month,day) </t>
    </r>
  </si>
  <si>
    <r>
      <t>l</t>
    </r>
    <r>
      <rPr>
        <sz val="12"/>
        <rFont val="Tahoma"/>
        <family val="2"/>
      </rPr>
      <t>=time(hr, min, sec)</t>
    </r>
  </si>
  <si>
    <r>
      <t>加總</t>
    </r>
    <r>
      <rPr>
        <sz val="12"/>
        <rFont val="Times New Roman"/>
        <family val="1"/>
      </rPr>
      <t xml:space="preserve"> </t>
    </r>
  </si>
  <si>
    <r>
      <t>l</t>
    </r>
    <r>
      <rPr>
        <sz val="12"/>
        <rFont val="Tahoma"/>
        <family val="2"/>
      </rPr>
      <t>=sum(num1.num2..)</t>
    </r>
  </si>
  <si>
    <t xml:space="preserve">求餘數 </t>
  </si>
  <si>
    <t xml:space="preserve">四拾五入 </t>
  </si>
  <si>
    <t xml:space="preserve">無條件進入 </t>
  </si>
  <si>
    <r>
      <t>求整數</t>
    </r>
    <r>
      <rPr>
        <sz val="12"/>
        <rFont val="Tahoma"/>
        <family val="2"/>
      </rPr>
      <t>(</t>
    </r>
    <r>
      <rPr>
        <sz val="12"/>
        <rFont val="新細明體"/>
        <family val="1"/>
      </rPr>
      <t xml:space="preserve">無條件捨去） </t>
    </r>
  </si>
  <si>
    <r>
      <t>l</t>
    </r>
    <r>
      <rPr>
        <sz val="12"/>
        <rFont val="Tahoma"/>
        <family val="2"/>
      </rPr>
      <t>=mod(</t>
    </r>
    <r>
      <rPr>
        <sz val="12"/>
        <rFont val="新細明體"/>
        <family val="1"/>
      </rPr>
      <t>分子</t>
    </r>
    <r>
      <rPr>
        <sz val="12"/>
        <rFont val="Tahoma"/>
        <family val="2"/>
      </rPr>
      <t>,</t>
    </r>
    <r>
      <rPr>
        <sz val="12"/>
        <rFont val="新細明體"/>
        <family val="1"/>
      </rPr>
      <t>分母</t>
    </r>
    <r>
      <rPr>
        <sz val="12"/>
        <rFont val="Tahoma"/>
        <family val="2"/>
      </rPr>
      <t>)</t>
    </r>
  </si>
  <si>
    <r>
      <t>l</t>
    </r>
    <r>
      <rPr>
        <sz val="12"/>
        <rFont val="Tahoma"/>
        <family val="2"/>
      </rPr>
      <t>=round(num,digits)</t>
    </r>
  </si>
  <si>
    <r>
      <t>l</t>
    </r>
    <r>
      <rPr>
        <b/>
        <sz val="12"/>
        <rFont val="Tahoma"/>
        <family val="2"/>
      </rPr>
      <t xml:space="preserve">=if(logical_test, vaule_if_true, vaule_if_false) </t>
    </r>
  </si>
  <si>
    <r>
      <t>l</t>
    </r>
    <r>
      <rPr>
        <sz val="12"/>
        <rFont val="Tahoma"/>
        <family val="2"/>
      </rPr>
      <t>=int(vaule)</t>
    </r>
  </si>
  <si>
    <t>公式</t>
  </si>
  <si>
    <t>結果</t>
  </si>
  <si>
    <t>作用</t>
  </si>
  <si>
    <t>範例</t>
  </si>
  <si>
    <r>
      <t>=B1&amp;"</t>
    </r>
    <r>
      <rPr>
        <sz val="12"/>
        <rFont val="細明體"/>
        <family val="3"/>
      </rPr>
      <t>年度</t>
    </r>
    <r>
      <rPr>
        <sz val="12"/>
        <rFont val="Times New Roman"/>
        <family val="1"/>
      </rPr>
      <t>"</t>
    </r>
  </si>
  <si>
    <t>目前日期與時間</t>
  </si>
  <si>
    <t>目前日期</t>
  </si>
  <si>
    <t>年</t>
  </si>
  <si>
    <t>月</t>
  </si>
  <si>
    <t>日</t>
  </si>
  <si>
    <t>日期</t>
  </si>
  <si>
    <t>目前時間</t>
  </si>
  <si>
    <t>時</t>
  </si>
  <si>
    <t>分</t>
  </si>
  <si>
    <t>秒</t>
  </si>
  <si>
    <t>時間</t>
  </si>
  <si>
    <t>甲數</t>
  </si>
  <si>
    <t>乙數</t>
  </si>
  <si>
    <t>商之整數</t>
  </si>
  <si>
    <t>餘數</t>
  </si>
  <si>
    <t>某數</t>
  </si>
  <si>
    <t>四捨五入位數</t>
  </si>
  <si>
    <r>
      <t xml:space="preserve">  </t>
    </r>
    <r>
      <rPr>
        <sz val="12"/>
        <rFont val="細明體"/>
        <family val="3"/>
      </rPr>
      <t>←</t>
    </r>
    <r>
      <rPr>
        <sz val="12"/>
        <rFont val="Times New Roman"/>
        <family val="1"/>
      </rPr>
      <t xml:space="preserve">  =ROUND(C33,B36)</t>
    </r>
  </si>
  <si>
    <r>
      <t xml:space="preserve">  </t>
    </r>
    <r>
      <rPr>
        <sz val="12"/>
        <rFont val="細明體"/>
        <family val="3"/>
      </rPr>
      <t>←</t>
    </r>
    <r>
      <rPr>
        <sz val="12"/>
        <rFont val="Times New Roman"/>
        <family val="1"/>
      </rPr>
      <t xml:space="preserve">  =ROUND(C33,B37)</t>
    </r>
  </si>
  <si>
    <r>
      <t xml:space="preserve">  </t>
    </r>
    <r>
      <rPr>
        <sz val="12"/>
        <rFont val="細明體"/>
        <family val="3"/>
      </rPr>
      <t>←</t>
    </r>
    <r>
      <rPr>
        <sz val="12"/>
        <rFont val="Times New Roman"/>
        <family val="1"/>
      </rPr>
      <t xml:space="preserve">  =ROUND(C33,B38)</t>
    </r>
  </si>
  <si>
    <t>=SUM(num1,num2..)</t>
  </si>
  <si>
    <t>=average(num1,num2..)</t>
  </si>
  <si>
    <r>
      <t xml:space="preserve">=countif(range, </t>
    </r>
    <r>
      <rPr>
        <sz val="12"/>
        <rFont val="Arial"/>
        <family val="2"/>
      </rPr>
      <t>”</t>
    </r>
    <r>
      <rPr>
        <sz val="12"/>
        <rFont val="新細明體"/>
        <family val="1"/>
      </rPr>
      <t>標準</t>
    </r>
    <r>
      <rPr>
        <sz val="12"/>
        <rFont val="Arial"/>
        <family val="2"/>
      </rPr>
      <t>”</t>
    </r>
    <r>
      <rPr>
        <sz val="12"/>
        <rFont val="Tahoma"/>
        <family val="2"/>
      </rPr>
      <t>)</t>
    </r>
  </si>
  <si>
    <t>=count(range)</t>
  </si>
  <si>
    <t>=max(num1,num2..)</t>
  </si>
  <si>
    <t>=min((num1,um2..)</t>
  </si>
  <si>
    <t>=countA(range)</t>
  </si>
  <si>
    <r>
      <t>加總</t>
    </r>
    <r>
      <rPr>
        <b/>
        <sz val="12"/>
        <color indexed="10"/>
        <rFont val="Times New Roman"/>
        <family val="1"/>
      </rPr>
      <t xml:space="preserve"> </t>
    </r>
  </si>
  <si>
    <t>缺資料</t>
  </si>
  <si>
    <t>=count(range)</t>
  </si>
  <si>
    <t>=INT(31/ 4)</t>
  </si>
  <si>
    <t>=INT(31, 4)</t>
  </si>
  <si>
    <t>=MOD(31,4)</t>
  </si>
  <si>
    <t>=MOD(31/4)'</t>
  </si>
  <si>
    <r>
      <t xml:space="preserve">=if(c1&gt;c2, </t>
    </r>
    <r>
      <rPr>
        <b/>
        <sz val="12"/>
        <rFont val="Arial"/>
        <family val="2"/>
      </rPr>
      <t>“</t>
    </r>
    <r>
      <rPr>
        <b/>
        <sz val="12"/>
        <rFont val="新細明體"/>
        <family val="1"/>
      </rPr>
      <t>賺</t>
    </r>
    <r>
      <rPr>
        <b/>
        <sz val="12"/>
        <rFont val="Arial"/>
        <family val="2"/>
      </rPr>
      <t>”</t>
    </r>
    <r>
      <rPr>
        <b/>
        <sz val="12"/>
        <rFont val="Tahoma"/>
        <family val="2"/>
      </rPr>
      <t xml:space="preserve">, </t>
    </r>
    <r>
      <rPr>
        <b/>
        <sz val="12"/>
        <rFont val="Arial"/>
        <family val="2"/>
      </rPr>
      <t>”</t>
    </r>
    <r>
      <rPr>
        <b/>
        <sz val="12"/>
        <rFont val="新細明體"/>
        <family val="1"/>
      </rPr>
      <t>賠</t>
    </r>
    <r>
      <rPr>
        <b/>
        <sz val="12"/>
        <rFont val="Arial"/>
        <family val="2"/>
      </rPr>
      <t>”</t>
    </r>
    <r>
      <rPr>
        <b/>
        <sz val="12"/>
        <rFont val="Tahoma"/>
        <family val="2"/>
      </rPr>
      <t xml:space="preserve">) </t>
    </r>
  </si>
  <si>
    <r>
      <t xml:space="preserve">   </t>
    </r>
    <r>
      <rPr>
        <sz val="12"/>
        <rFont val="細明體"/>
        <family val="3"/>
      </rPr>
      <t>←</t>
    </r>
    <r>
      <rPr>
        <sz val="12"/>
        <rFont val="Times New Roman"/>
        <family val="1"/>
      </rPr>
      <t xml:space="preserve">  =B13-B14</t>
    </r>
  </si>
  <si>
    <r>
      <t xml:space="preserve">=if(c13&gt;c14, </t>
    </r>
    <r>
      <rPr>
        <b/>
        <sz val="12"/>
        <rFont val="Arial"/>
        <family val="2"/>
      </rPr>
      <t>“</t>
    </r>
    <r>
      <rPr>
        <b/>
        <sz val="12"/>
        <rFont val="新細明體"/>
        <family val="1"/>
      </rPr>
      <t>賺</t>
    </r>
    <r>
      <rPr>
        <b/>
        <sz val="12"/>
        <rFont val="Arial"/>
        <family val="2"/>
      </rPr>
      <t>”</t>
    </r>
    <r>
      <rPr>
        <b/>
        <sz val="12"/>
        <rFont val="Tahoma"/>
        <family val="2"/>
      </rPr>
      <t xml:space="preserve">, </t>
    </r>
    <r>
      <rPr>
        <b/>
        <sz val="12"/>
        <rFont val="Arial"/>
        <family val="2"/>
      </rPr>
      <t>”</t>
    </r>
    <r>
      <rPr>
        <b/>
        <sz val="12"/>
        <rFont val="新細明體"/>
        <family val="1"/>
      </rPr>
      <t>賠</t>
    </r>
    <r>
      <rPr>
        <b/>
        <sz val="12"/>
        <rFont val="Arial"/>
        <family val="2"/>
      </rPr>
      <t>”</t>
    </r>
    <r>
      <rPr>
        <b/>
        <sz val="12"/>
        <rFont val="Tahoma"/>
        <family val="2"/>
      </rPr>
      <t xml:space="preserve">) </t>
    </r>
  </si>
  <si>
    <t>A</t>
  </si>
  <si>
    <t>B</t>
  </si>
  <si>
    <t>C</t>
  </si>
  <si>
    <t>開始日期</t>
  </si>
  <si>
    <t>假日</t>
  </si>
  <si>
    <t>=WORKDAY(A8,A9,A10:A12)</t>
  </si>
  <si>
    <t>月數</t>
  </si>
  <si>
    <t>日期</t>
  </si>
  <si>
    <t>=DATE(2007,6+B16,9)</t>
  </si>
  <si>
    <t>年</t>
  </si>
  <si>
    <t>月</t>
  </si>
  <si>
    <t>天</t>
  </si>
  <si>
    <t>=DATE(2007+B21, 6+B22, 9+B23)</t>
  </si>
  <si>
    <t>星期一</t>
  </si>
  <si>
    <t>星期二</t>
  </si>
  <si>
    <t>星期三</t>
  </si>
  <si>
    <t>星期四</t>
  </si>
  <si>
    <t>星期五</t>
  </si>
  <si>
    <t>星期六</t>
  </si>
  <si>
    <t>星期日</t>
  </si>
  <si>
    <t>開始</t>
  </si>
  <si>
    <t>午休開始</t>
  </si>
  <si>
    <t>午休結束</t>
  </si>
  <si>
    <t>下班</t>
  </si>
  <si>
    <t>改成通用格式</t>
  </si>
  <si>
    <t xml:space="preserve">=CONVERT(33,"yr","mn") </t>
  </si>
  <si>
    <t>分鐘</t>
  </si>
  <si>
    <r>
      <t>本例的</t>
    </r>
    <r>
      <rPr>
        <sz val="12"/>
        <rFont val="Times New Roman"/>
        <family val="1"/>
      </rPr>
      <t xml:space="preserve"> 33 </t>
    </r>
    <r>
      <rPr>
        <sz val="12"/>
        <rFont val="細明體"/>
        <family val="3"/>
      </rPr>
      <t>是轉換值，</t>
    </r>
    <r>
      <rPr>
        <sz val="12"/>
        <rFont val="Times New Roman"/>
        <family val="1"/>
      </rPr>
      <t xml:space="preserve">yr </t>
    </r>
    <r>
      <rPr>
        <sz val="12"/>
        <rFont val="細明體"/>
        <family val="3"/>
      </rPr>
      <t>代表</t>
    </r>
    <r>
      <rPr>
        <sz val="12"/>
        <rFont val="Times New Roman"/>
        <family val="1"/>
      </rPr>
      <t xml:space="preserve"> 33 </t>
    </r>
    <r>
      <rPr>
        <sz val="12"/>
        <rFont val="細明體"/>
        <family val="3"/>
      </rPr>
      <t>的度量單位，</t>
    </r>
    <r>
      <rPr>
        <sz val="12"/>
        <rFont val="Times New Roman"/>
        <family val="1"/>
      </rPr>
      <t xml:space="preserve">mn </t>
    </r>
    <r>
      <rPr>
        <sz val="12"/>
        <rFont val="細明體"/>
        <family val="3"/>
      </rPr>
      <t>代表轉換後的度量單位</t>
    </r>
  </si>
  <si>
    <r>
      <t>使用這個公式可以查看年齡相當於幾分鐘，並且可以查看如何將分鐘轉換為年數。</t>
    </r>
    <r>
      <rPr>
        <sz val="12"/>
        <rFont val="Times New Roman"/>
        <family val="1"/>
      </rPr>
      <t xml:space="preserve"> </t>
    </r>
  </si>
  <si>
    <r>
      <t>假設</t>
    </r>
    <r>
      <rPr>
        <sz val="12"/>
        <rFont val="Times New Roman"/>
        <family val="1"/>
      </rPr>
      <t xml:space="preserve"> 33 </t>
    </r>
    <r>
      <rPr>
        <sz val="12"/>
        <rFont val="細明體"/>
        <family val="3"/>
      </rPr>
      <t>歲，想知道相當於幾分鐘。可以在空白儲存格中鍵入下列公式：</t>
    </r>
    <r>
      <rPr>
        <sz val="12"/>
        <rFont val="Times New Roman"/>
        <family val="1"/>
      </rPr>
      <t xml:space="preserve"> </t>
    </r>
  </si>
  <si>
    <r>
      <t xml:space="preserve">CONVERT </t>
    </r>
    <r>
      <rPr>
        <sz val="12"/>
        <rFont val="細明體"/>
        <family val="3"/>
      </rPr>
      <t>函數可以轉換數字的度量單位</t>
    </r>
  </si>
  <si>
    <t xml:space="preserve"> </t>
  </si>
  <si>
    <t>例如，將年轉換為日數、時數、分鐘數或秒數。</t>
  </si>
  <si>
    <t>結果</t>
  </si>
  <si>
    <t>單位</t>
  </si>
  <si>
    <t>公式</t>
  </si>
  <si>
    <t xml:space="preserve">求範圍內所有非空白的儲存格個數 </t>
  </si>
  <si>
    <t xml:space="preserve">求範圍內含有數值之個數 </t>
  </si>
  <si>
    <t>完成所需天數</t>
  </si>
  <si>
    <t>''=INT(31, 4)'</t>
  </si>
  <si>
    <t>負值表示往左邊位數移動</t>
  </si>
  <si>
    <t>=round(168.567,0)</t>
  </si>
  <si>
    <t>=ROUND(168.567,2)</t>
  </si>
  <si>
    <t>=ROUND(168.567,-1)</t>
  </si>
  <si>
    <r>
      <t>168.57(</t>
    </r>
    <r>
      <rPr>
        <sz val="12"/>
        <color indexed="60"/>
        <rFont val="標楷體"/>
        <family val="4"/>
      </rPr>
      <t>負值表示小數位左邊的指定位數</t>
    </r>
    <r>
      <rPr>
        <sz val="12"/>
        <color indexed="60"/>
        <rFont val="Times New Roman"/>
        <family val="1"/>
      </rPr>
      <t xml:space="preserve">) </t>
    </r>
  </si>
  <si>
    <r>
      <t>l</t>
    </r>
    <r>
      <rPr>
        <sz val="12"/>
        <rFont val="Tahoma"/>
        <family val="2"/>
      </rPr>
      <t>=roundup(num,digits)</t>
    </r>
  </si>
  <si>
    <t>=ROUNDUP(168.467,0)</t>
  </si>
  <si>
    <t>=ROUNDUP(168.467,2)</t>
  </si>
  <si>
    <t>=ROUNDUP(168.467,-1)</t>
  </si>
  <si>
    <r>
      <t>l</t>
    </r>
    <r>
      <rPr>
        <sz val="12"/>
        <rFont val="Tahoma"/>
        <family val="2"/>
      </rPr>
      <t>=rounddown(num,digits)</t>
    </r>
  </si>
  <si>
    <t>=ROUNDdown(168.467,0)</t>
  </si>
  <si>
    <t>無條件拾去</t>
  </si>
  <si>
    <t>=ROUNDdown(168.467,2)</t>
  </si>
  <si>
    <t>=ROUNDdown(168.467,-2)</t>
  </si>
  <si>
    <t>=YEAR(TODAY())-YEAR(B33)</t>
  </si>
  <si>
    <t>sum</t>
  </si>
  <si>
    <t>fun1</t>
  </si>
  <si>
    <t>fun2</t>
  </si>
  <si>
    <t>問題</t>
  </si>
  <si>
    <t>錯在哪裡</t>
  </si>
  <si>
    <t>我的 SUM 函數會顯示 #####，而不是結果。</t>
  </si>
  <si>
    <t>檢查您的欄寬。##### 通常表示欄太窄，無法顯示公式結果。</t>
  </si>
  <si>
    <t>我的 SUM 函數會以文字顯示公式本身，而不是結果。</t>
  </si>
  <si>
    <r>
      <t xml:space="preserve">檢查儲存格的格式未設定為文字。選取有問題的儲存格或範圍，然後使用 </t>
    </r>
    <r>
      <rPr>
        <sz val="12"/>
        <color indexed="63"/>
        <rFont val="Segoe UI"/>
        <family val="2"/>
      </rPr>
      <t>Ctrl+1</t>
    </r>
    <r>
      <rPr>
        <sz val="12"/>
        <color indexed="63"/>
        <rFont val="Segoe UI"/>
        <family val="2"/>
      </rPr>
      <t xml:space="preserve"> 叫出 [儲存格格式] 對話方塊，然後按一下 [數值] 索引標籤，然後選取您想要的格式。如果儲存格的格式設定為文字，而且在您變更格式之後也不會改變，您可能需要使用 </t>
    </r>
    <r>
      <rPr>
        <sz val="12"/>
        <color indexed="63"/>
        <rFont val="Segoe UI"/>
        <family val="2"/>
      </rPr>
      <t>F2 &gt; Enter</t>
    </r>
    <r>
      <rPr>
        <sz val="12"/>
        <color indexed="63"/>
        <rFont val="Segoe UI"/>
        <family val="2"/>
      </rPr>
      <t xml:space="preserve"> 來強迫變更格式。</t>
    </r>
  </si>
  <si>
    <t>我的 SUM 函數不會更新。</t>
  </si>
  <si>
    <r>
      <t xml:space="preserve">確定已將 [計算] 設為 [自動]。在 [公式] 索引標籤移至 [計算選項]。您也可以使用 </t>
    </r>
    <r>
      <rPr>
        <sz val="12"/>
        <color indexed="63"/>
        <rFont val="Segoe UI"/>
        <family val="2"/>
      </rPr>
      <t>F9</t>
    </r>
    <r>
      <rPr>
        <sz val="12"/>
        <color indexed="63"/>
        <rFont val="Segoe UI"/>
        <family val="2"/>
      </rPr>
      <t xml:space="preserve"> 強迫計算工作表。</t>
    </r>
  </si>
  <si>
    <t>5</t>
  </si>
  <si>
    <t>6</t>
  </si>
  <si>
    <t>沒有相加某些值。</t>
  </si>
  <si>
    <t>函數只會相加函數參照或範圍中的數值。空白儲存格、邏輯值 (例如 TRUE) 或文字都會被忽略。</t>
  </si>
  <si>
    <t>出現 #NAME? 錯誤，而非預期的結果。</t>
  </si>
  <si>
    <t>這通常表示公式拼錯，像是拼為 =sume(A1:A10)，而不是 = SUM(A1:A10)。</t>
  </si>
  <si>
    <t>我的 SUM 函數在應該顯示小數點時顯示了整數</t>
  </si>
  <si>
    <r>
      <t xml:space="preserve">請檢查您的儲存格格式，確定會顯示小數點。選取有問題的儲存格或範圍，然後使用 </t>
    </r>
    <r>
      <rPr>
        <sz val="12"/>
        <color indexed="63"/>
        <rFont val="Segoe UI"/>
        <family val="2"/>
      </rPr>
      <t>Ctrl+1</t>
    </r>
    <r>
      <rPr>
        <sz val="12"/>
        <color indexed="63"/>
        <rFont val="Segoe UI"/>
        <family val="2"/>
      </rPr>
      <t xml:space="preserve"> 開啟 [儲存格格式] 對話方塊，然後按一下 [數值] 索引標籤，並選取您想要的格式，確保小數位數在您想要的位置上。</t>
    </r>
  </si>
  <si>
    <r>
      <t>sum</t>
    </r>
    <r>
      <rPr>
        <sz val="12"/>
        <rFont val="細明體"/>
        <family val="3"/>
      </rPr>
      <t>函數加法</t>
    </r>
  </si>
  <si>
    <t>公式加法</t>
  </si>
  <si>
    <t>公式加法-有字串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</si>
</sst>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:ss"/>
    <numFmt numFmtId="177" formatCode="[$-F400]h:mm:ss\ AM/PM"/>
    <numFmt numFmtId="178" formatCode="000"/>
    <numFmt numFmtId="179" formatCode="[Blue]&quot;賺&quot;&quot;$&quot;#,##0;[Red]&quot;賠&quot;&quot;$&quot;#,##0"/>
  </numFmts>
  <fonts count="64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sz val="12"/>
      <name val="新細明體"/>
      <family val="1"/>
    </font>
    <font>
      <sz val="12"/>
      <name val="Wingdings"/>
      <family val="0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2"/>
      <name val="新細明體"/>
      <family val="1"/>
    </font>
    <font>
      <sz val="12"/>
      <color indexed="10"/>
      <name val="Tahoma"/>
      <family val="2"/>
    </font>
    <font>
      <b/>
      <sz val="12"/>
      <color indexed="10"/>
      <name val="細明體"/>
      <family val="3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細明體"/>
      <family val="3"/>
    </font>
    <font>
      <sz val="12"/>
      <name val="標楷體"/>
      <family val="4"/>
    </font>
    <font>
      <sz val="12"/>
      <color indexed="10"/>
      <name val="標楷體"/>
      <family val="4"/>
    </font>
    <font>
      <sz val="24"/>
      <color indexed="10"/>
      <name val="Tahoma"/>
      <family val="2"/>
    </font>
    <font>
      <sz val="12"/>
      <color indexed="10"/>
      <name val="新細明體"/>
      <family val="1"/>
    </font>
    <font>
      <sz val="12"/>
      <color indexed="20"/>
      <name val="新細明體"/>
      <family val="1"/>
    </font>
    <font>
      <sz val="12"/>
      <color indexed="60"/>
      <name val="Times New Roman"/>
      <family val="1"/>
    </font>
    <font>
      <sz val="12"/>
      <color indexed="60"/>
      <name val="標楷體"/>
      <family val="4"/>
    </font>
    <font>
      <sz val="9.6"/>
      <color indexed="10"/>
      <name val="Tahoma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3"/>
      <name val="Segoe UI"/>
      <family val="2"/>
    </font>
    <font>
      <sz val="12"/>
      <color indexed="63"/>
      <name val="Segoe UI Light"/>
      <family val="2"/>
    </font>
    <font>
      <sz val="12"/>
      <color indexed="10"/>
      <name val="Segoe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63636"/>
      <name val="Segoe UI"/>
      <family val="2"/>
    </font>
    <font>
      <sz val="12"/>
      <color rgb="FF363636"/>
      <name val="Segoe UI Light"/>
      <family val="2"/>
    </font>
    <font>
      <sz val="12"/>
      <color rgb="FFFF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2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justify"/>
    </xf>
    <xf numFmtId="0" fontId="8" fillId="0" borderId="0" xfId="0" applyFont="1" applyAlignment="1" quotePrefix="1">
      <alignment horizontal="justify"/>
    </xf>
    <xf numFmtId="0" fontId="13" fillId="0" borderId="0" xfId="0" applyFont="1" applyAlignment="1" quotePrefix="1">
      <alignment horizontal="justify"/>
    </xf>
    <xf numFmtId="0" fontId="14" fillId="0" borderId="0" xfId="0" applyFont="1" applyAlignment="1">
      <alignment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/>
    </xf>
    <xf numFmtId="3" fontId="0" fillId="34" borderId="0" xfId="0" applyNumberFormat="1" applyFill="1" applyAlignment="1">
      <alignment/>
    </xf>
    <xf numFmtId="0" fontId="19" fillId="0" borderId="0" xfId="0" applyFont="1" applyAlignment="1" quotePrefix="1">
      <alignment horizontal="justify"/>
    </xf>
    <xf numFmtId="0" fontId="20" fillId="0" borderId="0" xfId="0" applyFont="1" applyAlignment="1" quotePrefix="1">
      <alignment horizontal="justify"/>
    </xf>
    <xf numFmtId="0" fontId="17" fillId="0" borderId="0" xfId="0" applyFont="1" applyAlignment="1" quotePrefix="1">
      <alignment/>
    </xf>
    <xf numFmtId="0" fontId="10" fillId="0" borderId="0" xfId="0" applyFont="1" applyAlignment="1" quotePrefix="1">
      <alignment horizontal="justify"/>
    </xf>
    <xf numFmtId="8" fontId="0" fillId="0" borderId="0" xfId="0" applyNumberFormat="1" applyAlignment="1">
      <alignment/>
    </xf>
    <xf numFmtId="0" fontId="18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4" fontId="21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0" fontId="0" fillId="0" borderId="0" xfId="0" applyNumberFormat="1" applyAlignment="1">
      <alignment horizontal="center" vertical="center"/>
    </xf>
    <xf numFmtId="0" fontId="18" fillId="0" borderId="0" xfId="0" applyFont="1" applyAlignment="1">
      <alignment vertical="center"/>
    </xf>
    <xf numFmtId="20" fontId="17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vertical="center"/>
    </xf>
    <xf numFmtId="0" fontId="8" fillId="0" borderId="0" xfId="0" applyFont="1" applyAlignment="1" quotePrefix="1">
      <alignment horizontal="justify" vertical="center"/>
    </xf>
    <xf numFmtId="0" fontId="6" fillId="0" borderId="0" xfId="0" applyFont="1" applyAlignment="1">
      <alignment horizontal="justify" vertical="center"/>
    </xf>
    <xf numFmtId="0" fontId="22" fillId="0" borderId="0" xfId="0" applyFont="1" applyAlignment="1">
      <alignment horizontal="justify"/>
    </xf>
    <xf numFmtId="0" fontId="17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 quotePrefix="1">
      <alignment horizontal="justify"/>
    </xf>
    <xf numFmtId="0" fontId="24" fillId="0" borderId="0" xfId="0" applyFont="1" applyAlignment="1">
      <alignment horizontal="justify"/>
    </xf>
    <xf numFmtId="0" fontId="7" fillId="0" borderId="0" xfId="33" applyFont="1" applyAlignment="1">
      <alignment horizontal="justify"/>
      <protection/>
    </xf>
    <xf numFmtId="0" fontId="6" fillId="0" borderId="0" xfId="33" applyFont="1" applyAlignment="1" quotePrefix="1">
      <alignment horizontal="justify"/>
      <protection/>
    </xf>
    <xf numFmtId="0" fontId="8" fillId="0" borderId="0" xfId="33" applyFont="1" applyAlignment="1">
      <alignment horizontal="justify"/>
      <protection/>
    </xf>
    <xf numFmtId="0" fontId="6" fillId="0" borderId="0" xfId="33" applyFont="1" applyAlignment="1">
      <alignment horizontal="justify"/>
      <protection/>
    </xf>
    <xf numFmtId="0" fontId="0" fillId="0" borderId="0" xfId="33" applyFont="1">
      <alignment/>
      <protection/>
    </xf>
    <xf numFmtId="0" fontId="0" fillId="0" borderId="0" xfId="33">
      <alignment/>
      <protection/>
    </xf>
    <xf numFmtId="0" fontId="0" fillId="0" borderId="0" xfId="0" applyNumberFormat="1" applyAlignment="1">
      <alignment/>
    </xf>
    <xf numFmtId="14" fontId="17" fillId="0" borderId="0" xfId="0" applyNumberFormat="1" applyFont="1" applyAlignment="1">
      <alignment/>
    </xf>
    <xf numFmtId="14" fontId="26" fillId="0" borderId="0" xfId="0" applyNumberFormat="1" applyFont="1" applyAlignment="1">
      <alignment horizontal="justify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vertical="center" wrapText="1"/>
    </xf>
    <xf numFmtId="3" fontId="0" fillId="3" borderId="0" xfId="0" applyNumberFormat="1" applyFill="1" applyAlignment="1">
      <alignment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>
      <alignment/>
    </xf>
    <xf numFmtId="0" fontId="62" fillId="0" borderId="0" xfId="0" applyFont="1" applyAlignment="1">
      <alignment vertical="center" wrapText="1"/>
    </xf>
    <xf numFmtId="0" fontId="0" fillId="35" borderId="0" xfId="0" applyFill="1" applyAlignment="1" quotePrefix="1">
      <alignment/>
    </xf>
    <xf numFmtId="0" fontId="0" fillId="0" borderId="0" xfId="0" applyAlignment="1">
      <alignment wrapText="1"/>
    </xf>
    <xf numFmtId="0" fontId="63" fillId="0" borderId="0" xfId="0" applyFont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常用函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2</xdr:row>
      <xdr:rowOff>628650</xdr:rowOff>
    </xdr:from>
    <xdr:to>
      <xdr:col>11</xdr:col>
      <xdr:colOff>285750</xdr:colOff>
      <xdr:row>6</xdr:row>
      <xdr:rowOff>171450</xdr:rowOff>
    </xdr:to>
    <xdr:pic>
      <xdr:nvPicPr>
        <xdr:cNvPr id="1" name="圖片 1" descr="確定已將 [計算] 設為 [自動]。從 [公式] 索引標籤移至 [計算選項]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1285875"/>
          <a:ext cx="2276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function-basi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常用函數"/>
      <sheetName val="公式"/>
      <sheetName val="SUM函數"/>
      <sheetName val="sum"/>
      <sheetName val="文字運算"/>
      <sheetName val="函數精靈"/>
      <sheetName val="複製公式"/>
      <sheetName val="IF函數"/>
      <sheetName val="日期"/>
      <sheetName val="日期時間"/>
      <sheetName val="年齡"/>
      <sheetName val="時間運算"/>
      <sheetName val="停車費"/>
      <sheetName val="借書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6">
      <selection activeCell="C30" sqref="C30"/>
    </sheetView>
  </sheetViews>
  <sheetFormatPr defaultColWidth="9.00390625" defaultRowHeight="15.75"/>
  <cols>
    <col min="1" max="1" width="31.125" style="0" customWidth="1"/>
    <col min="2" max="2" width="22.25390625" style="0" customWidth="1"/>
    <col min="3" max="3" width="15.00390625" style="0" customWidth="1"/>
    <col min="4" max="4" width="19.75390625" style="0" customWidth="1"/>
  </cols>
  <sheetData>
    <row r="1" spans="1:4" ht="16.5">
      <c r="A1" s="1" t="s">
        <v>110</v>
      </c>
      <c r="B1" s="1" t="s">
        <v>113</v>
      </c>
      <c r="C1" s="1" t="s">
        <v>111</v>
      </c>
      <c r="D1" s="1" t="s">
        <v>112</v>
      </c>
    </row>
    <row r="2" spans="1:5" ht="16.5">
      <c r="A2" s="18" t="s">
        <v>101</v>
      </c>
      <c r="C2" s="20"/>
      <c r="D2" s="1" t="s">
        <v>100</v>
      </c>
      <c r="E2" s="17"/>
    </row>
    <row r="3" spans="1:5" ht="16.5">
      <c r="A3" s="18" t="s">
        <v>89</v>
      </c>
      <c r="C3" s="21"/>
      <c r="D3" s="20" t="s">
        <v>80</v>
      </c>
      <c r="E3" s="17"/>
    </row>
    <row r="4" spans="1:5" ht="16.5">
      <c r="A4" s="18" t="s">
        <v>90</v>
      </c>
      <c r="C4" s="21"/>
      <c r="D4" s="20" t="s">
        <v>81</v>
      </c>
      <c r="E4" s="17"/>
    </row>
    <row r="5" spans="1:5" ht="16.5">
      <c r="A5" s="18" t="s">
        <v>91</v>
      </c>
      <c r="C5" s="21"/>
      <c r="D5" s="20" t="s">
        <v>82</v>
      </c>
      <c r="E5" s="17"/>
    </row>
    <row r="6" spans="1:5" ht="16.5">
      <c r="A6" s="18" t="s">
        <v>92</v>
      </c>
      <c r="C6" s="21"/>
      <c r="D6" s="20" t="s">
        <v>83</v>
      </c>
      <c r="E6" s="17"/>
    </row>
    <row r="7" spans="1:5" ht="33">
      <c r="A7" s="18" t="s">
        <v>93</v>
      </c>
      <c r="C7" s="21"/>
      <c r="D7" s="20" t="s">
        <v>84</v>
      </c>
      <c r="E7" s="17"/>
    </row>
    <row r="8" spans="1:5" ht="33">
      <c r="A8" s="18" t="s">
        <v>94</v>
      </c>
      <c r="C8" s="21"/>
      <c r="D8" s="55" t="s">
        <v>85</v>
      </c>
      <c r="E8" s="17"/>
    </row>
    <row r="9" spans="1:4" ht="16.5">
      <c r="A9" s="18" t="s">
        <v>109</v>
      </c>
      <c r="B9" s="34" t="s">
        <v>145</v>
      </c>
      <c r="C9" s="19">
        <f>INT(31/4)</f>
        <v>7</v>
      </c>
      <c r="D9" s="20" t="s">
        <v>105</v>
      </c>
    </row>
    <row r="10" spans="2:5" ht="16.5">
      <c r="B10" s="33" t="s">
        <v>146</v>
      </c>
      <c r="C10" s="26" t="s">
        <v>191</v>
      </c>
      <c r="D10" s="19"/>
      <c r="E10" s="19"/>
    </row>
    <row r="11" spans="1:5" ht="16.5">
      <c r="A11" s="18" t="s">
        <v>106</v>
      </c>
      <c r="B11" s="35" t="s">
        <v>147</v>
      </c>
      <c r="C11" s="19">
        <f>MOD(31,4)</f>
        <v>3</v>
      </c>
      <c r="D11" s="20" t="s">
        <v>102</v>
      </c>
      <c r="E11" s="21"/>
    </row>
    <row r="12" spans="1:5" ht="16.5">
      <c r="A12" s="18"/>
      <c r="B12" s="25" t="s">
        <v>148</v>
      </c>
      <c r="C12" s="22"/>
      <c r="D12" s="19"/>
      <c r="E12" s="19"/>
    </row>
    <row r="13" spans="1:5" ht="16.5">
      <c r="A13" s="18" t="s">
        <v>107</v>
      </c>
      <c r="B13" s="26" t="s">
        <v>193</v>
      </c>
      <c r="C13" s="22">
        <f>ROUND(168.567,0)</f>
        <v>169</v>
      </c>
      <c r="D13" s="20" t="s">
        <v>103</v>
      </c>
      <c r="E13" s="59"/>
    </row>
    <row r="14" spans="2:5" ht="16.5">
      <c r="B14" s="25" t="s">
        <v>194</v>
      </c>
      <c r="C14" s="22">
        <f>ROUND(168.567,2)</f>
        <v>168.57</v>
      </c>
      <c r="D14" s="59"/>
      <c r="E14" s="59"/>
    </row>
    <row r="15" spans="2:4" ht="33">
      <c r="B15" s="60" t="s">
        <v>195</v>
      </c>
      <c r="C15" s="61">
        <f>ROUND(168.567,-1)</f>
        <v>170</v>
      </c>
      <c r="D15" s="61" t="s">
        <v>196</v>
      </c>
    </row>
    <row r="16" spans="1:5" ht="16.5">
      <c r="A16" s="18" t="s">
        <v>197</v>
      </c>
      <c r="B16" s="25" t="s">
        <v>198</v>
      </c>
      <c r="C16" s="22">
        <f>ROUNDUP(168.567,0)</f>
        <v>169</v>
      </c>
      <c r="D16" s="20" t="s">
        <v>104</v>
      </c>
      <c r="E16" s="59"/>
    </row>
    <row r="17" spans="1:5" ht="16.5">
      <c r="A17" s="18"/>
      <c r="B17" s="25" t="s">
        <v>199</v>
      </c>
      <c r="C17" s="22">
        <f>ROUNDUP(168.567,2)</f>
        <v>168.57</v>
      </c>
      <c r="D17" s="59"/>
      <c r="E17" s="59"/>
    </row>
    <row r="18" spans="1:5" ht="16.5">
      <c r="A18" s="18"/>
      <c r="B18" s="25" t="s">
        <v>200</v>
      </c>
      <c r="C18" s="22">
        <f>ROUNDUP(168.567,-1)</f>
        <v>170</v>
      </c>
      <c r="D18" s="58" t="s">
        <v>192</v>
      </c>
      <c r="E18" s="59"/>
    </row>
    <row r="19" spans="1:5" s="67" customFormat="1" ht="16.5">
      <c r="A19" s="62" t="s">
        <v>201</v>
      </c>
      <c r="B19" s="63" t="s">
        <v>202</v>
      </c>
      <c r="C19" s="64">
        <f>ROUNDDOWN(168.567,0)</f>
        <v>168</v>
      </c>
      <c r="D19" s="65" t="s">
        <v>203</v>
      </c>
      <c r="E19" s="66"/>
    </row>
    <row r="20" spans="1:5" s="67" customFormat="1" ht="16.5">
      <c r="A20" s="62"/>
      <c r="B20" s="63" t="s">
        <v>204</v>
      </c>
      <c r="C20" s="64">
        <f>ROUNDDOWN(168.567,2)</f>
        <v>168.56</v>
      </c>
      <c r="D20" s="66"/>
      <c r="E20" s="66"/>
    </row>
    <row r="21" spans="1:5" s="67" customFormat="1" ht="33">
      <c r="A21" s="62"/>
      <c r="B21" s="63" t="s">
        <v>205</v>
      </c>
      <c r="C21" s="64">
        <f>ROUNDDOWN(168.567,-2)</f>
        <v>100</v>
      </c>
      <c r="D21" s="58" t="s">
        <v>192</v>
      </c>
      <c r="E21" s="66"/>
    </row>
    <row r="22" spans="1:5" ht="45.75">
      <c r="A22" s="18" t="s">
        <v>108</v>
      </c>
      <c r="C22" s="19"/>
      <c r="D22" s="36" t="s">
        <v>151</v>
      </c>
      <c r="E22" s="19"/>
    </row>
    <row r="23" spans="1:4" ht="16.5">
      <c r="A23" s="18" t="s">
        <v>95</v>
      </c>
      <c r="C23" s="19"/>
      <c r="D23" s="20" t="s">
        <v>86</v>
      </c>
    </row>
    <row r="24" spans="1:5" ht="49.5">
      <c r="A24" s="18" t="s">
        <v>96</v>
      </c>
      <c r="C24" s="21"/>
      <c r="D24" s="20" t="s">
        <v>97</v>
      </c>
      <c r="E24" s="17"/>
    </row>
    <row r="25" spans="1:5" ht="16.5">
      <c r="A25" s="18" t="s">
        <v>98</v>
      </c>
      <c r="C25" s="21"/>
      <c r="D25" s="20" t="s">
        <v>87</v>
      </c>
      <c r="E25" s="17"/>
    </row>
    <row r="26" spans="1:5" ht="16.5">
      <c r="A26" s="18" t="s">
        <v>99</v>
      </c>
      <c r="D26" s="20" t="s">
        <v>88</v>
      </c>
      <c r="E26" s="17"/>
    </row>
    <row r="27" spans="2:5" ht="15.75">
      <c r="B27" s="18"/>
      <c r="C27" s="19"/>
      <c r="D27" s="19"/>
      <c r="E27" s="1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24" sqref="G24"/>
    </sheetView>
  </sheetViews>
  <sheetFormatPr defaultColWidth="9.00390625" defaultRowHeight="15.75"/>
  <cols>
    <col min="1" max="1" width="16.125" style="0" bestFit="1" customWidth="1"/>
    <col min="3" max="3" width="10.50390625" style="0" bestFit="1" customWidth="1"/>
    <col min="5" max="5" width="10.50390625" style="0" bestFit="1" customWidth="1"/>
    <col min="6" max="6" width="9.50390625" style="0" bestFit="1" customWidth="1"/>
  </cols>
  <sheetData>
    <row r="1" ht="16.5">
      <c r="A1" s="1" t="s">
        <v>115</v>
      </c>
    </row>
    <row r="2" ht="15.75">
      <c r="A2" s="12">
        <f ca="1">NOW()</f>
        <v>42752.74078541667</v>
      </c>
    </row>
    <row r="4" spans="3:6" ht="16.5">
      <c r="C4" s="11" t="s">
        <v>116</v>
      </c>
      <c r="E4" s="1"/>
      <c r="F4" s="1"/>
    </row>
    <row r="5" ht="15.75">
      <c r="C5" s="6">
        <f ca="1">TODAY()</f>
        <v>42752</v>
      </c>
    </row>
    <row r="7" spans="3:5" ht="16.5">
      <c r="C7" s="1" t="s">
        <v>117</v>
      </c>
      <c r="D7">
        <f>YEAR(C5)</f>
        <v>2017</v>
      </c>
      <c r="E7" s="13" t="s">
        <v>70</v>
      </c>
    </row>
    <row r="8" spans="3:5" ht="16.5">
      <c r="C8" s="1" t="s">
        <v>118</v>
      </c>
      <c r="D8">
        <f>MONTH(C5)</f>
        <v>1</v>
      </c>
      <c r="E8" s="14" t="s">
        <v>71</v>
      </c>
    </row>
    <row r="9" spans="3:5" ht="16.5">
      <c r="C9" s="1" t="s">
        <v>119</v>
      </c>
      <c r="D9">
        <f>DAY(C5)</f>
        <v>17</v>
      </c>
      <c r="E9" s="13" t="s">
        <v>72</v>
      </c>
    </row>
    <row r="11" spans="2:5" ht="16.5">
      <c r="B11" s="1" t="s">
        <v>117</v>
      </c>
      <c r="C11" s="1" t="s">
        <v>118</v>
      </c>
      <c r="D11" s="1" t="s">
        <v>119</v>
      </c>
      <c r="E11" s="1" t="s">
        <v>120</v>
      </c>
    </row>
    <row r="12" spans="2:5" ht="15.75">
      <c r="B12">
        <v>2004</v>
      </c>
      <c r="C12">
        <v>10</v>
      </c>
      <c r="D12">
        <v>18</v>
      </c>
      <c r="E12" s="6">
        <f>DATE(B12,C12,D12)</f>
        <v>38278</v>
      </c>
    </row>
    <row r="14" spans="2:5" ht="16.5">
      <c r="B14" s="11" t="s">
        <v>121</v>
      </c>
      <c r="C14" s="1"/>
      <c r="D14" s="1"/>
      <c r="E14" s="1"/>
    </row>
    <row r="15" ht="15.75">
      <c r="B15" s="15">
        <f ca="1">NOW()</f>
        <v>42752.74078541667</v>
      </c>
    </row>
    <row r="17" spans="2:4" ht="16.5">
      <c r="B17" s="1" t="s">
        <v>122</v>
      </c>
      <c r="C17" s="3">
        <f>HOUR(B15)</f>
        <v>17</v>
      </c>
      <c r="D17" t="s">
        <v>73</v>
      </c>
    </row>
    <row r="18" spans="2:4" ht="16.5">
      <c r="B18" s="1" t="s">
        <v>123</v>
      </c>
      <c r="C18" s="3">
        <f>MINUTE(B15)</f>
        <v>46</v>
      </c>
      <c r="D18" t="s">
        <v>74</v>
      </c>
    </row>
    <row r="19" spans="2:4" ht="16.5">
      <c r="B19" s="1" t="s">
        <v>124</v>
      </c>
      <c r="C19" s="3">
        <f>SECOND(B15)</f>
        <v>44</v>
      </c>
      <c r="D19" t="s">
        <v>75</v>
      </c>
    </row>
    <row r="21" spans="2:5" ht="16.5">
      <c r="B21" s="1" t="s">
        <v>122</v>
      </c>
      <c r="C21" s="1" t="s">
        <v>123</v>
      </c>
      <c r="D21" s="1" t="s">
        <v>124</v>
      </c>
      <c r="E21" s="1" t="s">
        <v>125</v>
      </c>
    </row>
    <row r="22" spans="2:5" ht="15.75">
      <c r="B22">
        <v>10</v>
      </c>
      <c r="C22">
        <v>30</v>
      </c>
      <c r="D22">
        <v>25</v>
      </c>
      <c r="E22" s="15">
        <f>TIME(B22,C22,D22)</f>
        <v>0.43778935185185186</v>
      </c>
    </row>
    <row r="25" spans="2:5" ht="16.5">
      <c r="B25" s="1" t="s">
        <v>126</v>
      </c>
      <c r="C25" s="1" t="s">
        <v>127</v>
      </c>
      <c r="D25" s="1" t="s">
        <v>128</v>
      </c>
      <c r="E25" s="1"/>
    </row>
    <row r="26" spans="2:4" ht="15.75">
      <c r="B26">
        <v>31</v>
      </c>
      <c r="C26">
        <v>4</v>
      </c>
      <c r="D26">
        <f>INT(B26/C26)</f>
        <v>7</v>
      </c>
    </row>
    <row r="29" spans="2:5" ht="16.5">
      <c r="B29" s="2" t="s">
        <v>126</v>
      </c>
      <c r="C29" s="2" t="s">
        <v>127</v>
      </c>
      <c r="D29" s="1" t="s">
        <v>128</v>
      </c>
      <c r="E29" s="2" t="s">
        <v>129</v>
      </c>
    </row>
    <row r="30" spans="2:5" ht="15.75">
      <c r="B30">
        <v>31</v>
      </c>
      <c r="C30">
        <v>4</v>
      </c>
      <c r="D30">
        <f>INT(B30/C30)</f>
        <v>7</v>
      </c>
      <c r="E30">
        <f>MOD(B30,C30)</f>
        <v>3</v>
      </c>
    </row>
    <row r="33" spans="2:3" ht="16.5">
      <c r="B33" s="1" t="s">
        <v>130</v>
      </c>
      <c r="C33">
        <v>168.567</v>
      </c>
    </row>
    <row r="35" ht="16.5">
      <c r="B35" s="1" t="s">
        <v>131</v>
      </c>
    </row>
    <row r="36" spans="2:4" ht="16.5">
      <c r="B36">
        <v>0</v>
      </c>
      <c r="C36" s="3">
        <f>ROUND(C33,B36)</f>
        <v>169</v>
      </c>
      <c r="D36" t="s">
        <v>132</v>
      </c>
    </row>
    <row r="37" spans="2:4" ht="16.5">
      <c r="B37">
        <v>1</v>
      </c>
      <c r="C37">
        <f>ROUND(C33,B37)</f>
        <v>168.6</v>
      </c>
      <c r="D37" t="s">
        <v>133</v>
      </c>
    </row>
    <row r="38" spans="2:7" ht="16.5">
      <c r="B38">
        <v>2</v>
      </c>
      <c r="C38" s="3">
        <f>ROUND(C33,B38)</f>
        <v>168.57</v>
      </c>
      <c r="D38" t="s">
        <v>134</v>
      </c>
      <c r="G38" s="37" t="str">
        <f>DOLLAR(168.56789,2)</f>
        <v>$168.57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3.00390625" style="0" bestFit="1" customWidth="1"/>
    <col min="2" max="2" width="15.375" style="0" customWidth="1"/>
    <col min="3" max="3" width="12.00390625" style="0" customWidth="1"/>
    <col min="4" max="4" width="26.25390625" style="0" customWidth="1"/>
    <col min="5" max="5" width="14.875" style="0" bestFit="1" customWidth="1"/>
  </cols>
  <sheetData>
    <row r="1" spans="1:3" ht="16.5">
      <c r="A1" s="1" t="s">
        <v>12</v>
      </c>
      <c r="B1" s="1" t="s">
        <v>13</v>
      </c>
      <c r="C1" s="1" t="s">
        <v>14</v>
      </c>
    </row>
    <row r="2" spans="1:6" ht="16.5">
      <c r="A2" s="1" t="s">
        <v>15</v>
      </c>
      <c r="B2" s="6">
        <v>27774</v>
      </c>
      <c r="C2">
        <f ca="1">YEAR(TODAY())-YEAR(B2)</f>
        <v>41</v>
      </c>
      <c r="D2" s="3" t="s">
        <v>78</v>
      </c>
      <c r="E2" s="12">
        <f ca="1">YEAR(NOW())-YEAR(B2)</f>
        <v>41</v>
      </c>
      <c r="F2" s="3" t="s">
        <v>79</v>
      </c>
    </row>
    <row r="5" spans="1:3" ht="15.75">
      <c r="A5" s="6"/>
      <c r="B5" s="6">
        <v>27395</v>
      </c>
      <c r="C5">
        <f ca="1">YEAR(TODAY())-YEAR(B5)</f>
        <v>42</v>
      </c>
    </row>
    <row r="8" spans="1:2" ht="15.75">
      <c r="A8">
        <v>25</v>
      </c>
      <c r="B8" s="6">
        <f>DATE(2005,1,1+180)</f>
        <v>38533</v>
      </c>
    </row>
    <row r="11" ht="15.75">
      <c r="B11" s="18"/>
    </row>
    <row r="12" ht="15.75">
      <c r="B12" s="18"/>
    </row>
    <row r="13" spans="1:3" ht="15.75">
      <c r="A13" s="16"/>
      <c r="B13" s="18"/>
      <c r="C13" s="16"/>
    </row>
    <row r="14" ht="15.75">
      <c r="B14" s="18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10" sqref="F10"/>
    </sheetView>
  </sheetViews>
  <sheetFormatPr defaultColWidth="9.00390625" defaultRowHeight="15.75"/>
  <cols>
    <col min="1" max="2" width="9.00390625" style="47" customWidth="1"/>
    <col min="3" max="3" width="9.50390625" style="47" bestFit="1" customWidth="1"/>
    <col min="4" max="16384" width="9.00390625" style="47" customWidth="1"/>
  </cols>
  <sheetData>
    <row r="1" spans="2:8" ht="16.5">
      <c r="B1" s="48" t="s">
        <v>165</v>
      </c>
      <c r="C1" s="48" t="s">
        <v>166</v>
      </c>
      <c r="D1" s="48" t="s">
        <v>167</v>
      </c>
      <c r="E1" s="48" t="s">
        <v>168</v>
      </c>
      <c r="F1" s="48" t="s">
        <v>169</v>
      </c>
      <c r="G1" s="48" t="s">
        <v>170</v>
      </c>
      <c r="H1" s="48" t="s">
        <v>171</v>
      </c>
    </row>
    <row r="2" spans="1:8" ht="16.5">
      <c r="A2" s="48" t="s">
        <v>172</v>
      </c>
      <c r="B2" s="49">
        <v>0.3333333333333333</v>
      </c>
      <c r="C2" s="49">
        <v>0.3333333333333333</v>
      </c>
      <c r="D2" s="49">
        <v>0.3333333333333333</v>
      </c>
      <c r="E2" s="49">
        <v>0.3333333333333333</v>
      </c>
      <c r="F2" s="49">
        <v>0.3333333333333333</v>
      </c>
      <c r="G2" s="49">
        <v>0.375</v>
      </c>
      <c r="H2" s="49">
        <v>0.4166666666666667</v>
      </c>
    </row>
    <row r="3" spans="1:8" ht="16.5">
      <c r="A3" s="50" t="s">
        <v>173</v>
      </c>
      <c r="B3" s="51">
        <v>0.5</v>
      </c>
      <c r="C3" s="51">
        <v>0.5</v>
      </c>
      <c r="D3" s="51">
        <v>0.5</v>
      </c>
      <c r="E3" s="51">
        <v>0.5</v>
      </c>
      <c r="F3" s="51">
        <v>0.5</v>
      </c>
      <c r="G3" s="51">
        <v>0.5</v>
      </c>
      <c r="H3" s="51">
        <v>0.5</v>
      </c>
    </row>
    <row r="4" spans="1:8" ht="16.5">
      <c r="A4" s="50" t="s">
        <v>174</v>
      </c>
      <c r="B4" s="51">
        <v>0.5416666666666666</v>
      </c>
      <c r="C4" s="51">
        <v>0.5416666666666666</v>
      </c>
      <c r="D4" s="51">
        <v>0.5416666666666666</v>
      </c>
      <c r="E4" s="51">
        <v>0.5416666666666666</v>
      </c>
      <c r="F4" s="51">
        <v>0.5416666666666666</v>
      </c>
      <c r="G4" s="51">
        <v>0.5833333333333334</v>
      </c>
      <c r="H4" s="51">
        <v>0.5833333333333334</v>
      </c>
    </row>
    <row r="5" spans="1:8" ht="16.5">
      <c r="A5" s="48" t="s">
        <v>175</v>
      </c>
      <c r="B5" s="49">
        <v>0.7083333333333334</v>
      </c>
      <c r="C5" s="49">
        <v>0.7083333333333334</v>
      </c>
      <c r="D5" s="49">
        <v>0.7083333333333334</v>
      </c>
      <c r="E5" s="49">
        <v>0.7083333333333334</v>
      </c>
      <c r="F5" s="49">
        <v>0.7083333333333334</v>
      </c>
      <c r="G5" s="49">
        <v>0.75</v>
      </c>
      <c r="H5" s="49">
        <v>0.75</v>
      </c>
    </row>
    <row r="6" spans="1:2" ht="15.75">
      <c r="A6" s="52"/>
      <c r="B6" s="47">
        <f>SUM((B5-B4)*24,(B3-B2)*24)</f>
        <v>8.000000000000002</v>
      </c>
    </row>
    <row r="8" ht="16.5">
      <c r="I8" s="48" t="s">
        <v>176</v>
      </c>
    </row>
    <row r="9" ht="16.5">
      <c r="A9" s="48"/>
    </row>
    <row r="10" ht="16.5">
      <c r="A10" s="47" t="s">
        <v>182</v>
      </c>
    </row>
    <row r="11" ht="16.5">
      <c r="A11" s="48" t="s">
        <v>184</v>
      </c>
    </row>
    <row r="12" spans="1:5" ht="16.5">
      <c r="A12" s="54"/>
      <c r="B12" s="48" t="s">
        <v>187</v>
      </c>
      <c r="C12" s="48" t="s">
        <v>185</v>
      </c>
      <c r="D12" s="48" t="s">
        <v>186</v>
      </c>
      <c r="E12" s="54"/>
    </row>
    <row r="13" spans="1:6" ht="45">
      <c r="A13" s="48" t="s">
        <v>181</v>
      </c>
      <c r="B13" s="53" t="s">
        <v>177</v>
      </c>
      <c r="C13" s="47">
        <f>CONVERT(33,"yr","mn")</f>
        <v>17356680</v>
      </c>
      <c r="D13" s="48" t="s">
        <v>178</v>
      </c>
      <c r="F13" s="54" t="s">
        <v>183</v>
      </c>
    </row>
    <row r="15" spans="1:3" ht="16.5">
      <c r="A15" s="48" t="s">
        <v>179</v>
      </c>
      <c r="C15" s="20"/>
    </row>
    <row r="16" spans="1:3" ht="16.5">
      <c r="A16" s="48" t="s">
        <v>180</v>
      </c>
      <c r="C16" s="20"/>
    </row>
    <row r="21" ht="16.5">
      <c r="C21" s="54"/>
    </row>
    <row r="22" ht="16.5">
      <c r="C22" s="5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D10"/>
  <sheetViews>
    <sheetView zoomScalePageLayoutView="0" workbookViewId="0" topLeftCell="A1">
      <selection activeCell="G16" sqref="G16"/>
    </sheetView>
  </sheetViews>
  <sheetFormatPr defaultColWidth="9.00390625" defaultRowHeight="15.75"/>
  <cols>
    <col min="3" max="3" width="9.50390625" style="0" bestFit="1" customWidth="1"/>
  </cols>
  <sheetData>
    <row r="1" spans="1:4" ht="16.5">
      <c r="A1" s="1" t="s">
        <v>8</v>
      </c>
      <c r="B1" s="1" t="s">
        <v>9</v>
      </c>
      <c r="C1" s="1" t="s">
        <v>10</v>
      </c>
      <c r="D1" s="1" t="s">
        <v>11</v>
      </c>
    </row>
    <row r="2" spans="1:4" ht="15.75">
      <c r="A2" s="7">
        <v>0.6458333333333334</v>
      </c>
      <c r="B2" s="7">
        <v>0.7708333333333334</v>
      </c>
      <c r="C2" s="7">
        <f>IF(B2&lt;A2,1+B2-A2,B2-A2)</f>
        <v>0.125</v>
      </c>
      <c r="D2" s="68">
        <f>C2*24*60</f>
        <v>180</v>
      </c>
    </row>
    <row r="3" spans="1:3" ht="15.75">
      <c r="A3" s="7">
        <v>0.7604166666666666</v>
      </c>
      <c r="B3" s="7">
        <v>0.90625</v>
      </c>
      <c r="C3" s="7">
        <f>IF(B3&lt;A3,1+B3-A3,B3-A3)</f>
        <v>0.14583333333333337</v>
      </c>
    </row>
    <row r="4" spans="1:3" ht="15.75">
      <c r="A4" s="7">
        <v>0.8333333333333334</v>
      </c>
      <c r="B4" s="7">
        <v>0.09722222222222222</v>
      </c>
      <c r="C4" s="7">
        <f>IF(B4&lt;A4,1+B4-A4,B4-A4)</f>
        <v>0.26388888888888895</v>
      </c>
    </row>
    <row r="5" spans="1:3" ht="15.75">
      <c r="A5" s="7">
        <v>0.7951388888888888</v>
      </c>
      <c r="B5" s="7">
        <v>0.9618055555555555</v>
      </c>
      <c r="C5" s="7">
        <f>IF(B5&lt;A5,1+B5-A5,B5-A5)</f>
        <v>0.16666666666666663</v>
      </c>
    </row>
    <row r="8" ht="16.5">
      <c r="A8" s="1" t="s">
        <v>76</v>
      </c>
    </row>
    <row r="9" ht="16.5">
      <c r="A9" s="1" t="s">
        <v>57</v>
      </c>
    </row>
    <row r="10" ht="16.5">
      <c r="A10" s="1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F10"/>
  <sheetViews>
    <sheetView zoomScalePageLayoutView="0" workbookViewId="0" topLeftCell="A1">
      <selection activeCell="E2" sqref="E2:E6"/>
    </sheetView>
  </sheetViews>
  <sheetFormatPr defaultColWidth="9.00390625" defaultRowHeight="15.75"/>
  <cols>
    <col min="3" max="4" width="9.50390625" style="0" bestFit="1" customWidth="1"/>
  </cols>
  <sheetData>
    <row r="1" spans="1:6" ht="16.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/>
    </row>
    <row r="2" spans="1:4" ht="15.75">
      <c r="A2">
        <v>1011</v>
      </c>
      <c r="B2" s="6">
        <v>38203</v>
      </c>
      <c r="C2" s="6">
        <v>38214</v>
      </c>
      <c r="D2">
        <f>C2-B2</f>
        <v>11</v>
      </c>
    </row>
    <row r="3" spans="1:4" ht="15.75">
      <c r="A3">
        <v>7052</v>
      </c>
      <c r="B3" s="6">
        <v>38203</v>
      </c>
      <c r="C3" s="6">
        <v>38219</v>
      </c>
      <c r="D3">
        <f>C3-B3</f>
        <v>16</v>
      </c>
    </row>
    <row r="4" spans="1:4" ht="15.75">
      <c r="A4">
        <v>1018</v>
      </c>
      <c r="B4" s="6">
        <v>38204</v>
      </c>
      <c r="C4" s="6">
        <v>38213</v>
      </c>
      <c r="D4">
        <f>C4-B4</f>
        <v>9</v>
      </c>
    </row>
    <row r="5" spans="1:4" ht="15.75">
      <c r="A5">
        <v>6030</v>
      </c>
      <c r="B5" s="6">
        <v>38206</v>
      </c>
      <c r="C5" s="6">
        <v>38219</v>
      </c>
      <c r="D5">
        <f>C5-B5</f>
        <v>13</v>
      </c>
    </row>
    <row r="6" spans="1:4" ht="15.75">
      <c r="A6">
        <v>5014</v>
      </c>
      <c r="B6" s="6">
        <v>38207</v>
      </c>
      <c r="C6" s="6">
        <v>38209</v>
      </c>
      <c r="D6">
        <f>C6-B6</f>
        <v>2</v>
      </c>
    </row>
    <row r="9" ht="16.5">
      <c r="A9" s="1" t="s">
        <v>59</v>
      </c>
    </row>
    <row r="10" ht="16.5">
      <c r="A10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B14" sqref="B14"/>
    </sheetView>
  </sheetViews>
  <sheetFormatPr defaultColWidth="9.00390625" defaultRowHeight="15.75"/>
  <cols>
    <col min="2" max="2" width="16.75390625" style="0" customWidth="1"/>
  </cols>
  <sheetData>
    <row r="1" spans="2:4" ht="16.5">
      <c r="B1" s="1" t="s">
        <v>0</v>
      </c>
      <c r="D1" s="8" t="s">
        <v>1</v>
      </c>
    </row>
    <row r="2" spans="2:4" ht="15.75">
      <c r="B2" s="3" t="s">
        <v>16</v>
      </c>
      <c r="D2" t="b">
        <f>NOT(5&lt;3)</f>
        <v>1</v>
      </c>
    </row>
    <row r="3" spans="2:4" ht="15.75">
      <c r="B3" s="3" t="s">
        <v>17</v>
      </c>
      <c r="D3" t="b">
        <f>AND(5&gt;3,"A"&lt;&gt;"B")</f>
        <v>1</v>
      </c>
    </row>
    <row r="4" spans="2:4" ht="15.75">
      <c r="B4" s="3" t="s">
        <v>18</v>
      </c>
      <c r="D4" t="b">
        <f>OR(5&gt;3,"A"="B")</f>
        <v>1</v>
      </c>
    </row>
    <row r="5" spans="2:4" ht="15.75">
      <c r="B5" s="3" t="s">
        <v>19</v>
      </c>
      <c r="D5">
        <f>-2^2</f>
        <v>4</v>
      </c>
    </row>
    <row r="6" spans="2:4" ht="15.75">
      <c r="B6" s="3" t="s">
        <v>20</v>
      </c>
      <c r="D6">
        <f>15%</f>
        <v>0.15</v>
      </c>
    </row>
    <row r="7" spans="2:4" ht="15.75">
      <c r="B7" s="3" t="s">
        <v>21</v>
      </c>
      <c r="D7">
        <f>3^2</f>
        <v>9</v>
      </c>
    </row>
    <row r="8" spans="2:4" ht="15.75">
      <c r="B8" s="3" t="s">
        <v>22</v>
      </c>
      <c r="D8">
        <f>5*6/3</f>
        <v>10</v>
      </c>
    </row>
    <row r="9" spans="2:4" ht="15.75">
      <c r="B9" s="3" t="s">
        <v>23</v>
      </c>
      <c r="D9">
        <f>5*(2+4)/3+2</f>
        <v>12</v>
      </c>
    </row>
    <row r="10" spans="2:4" ht="15.75">
      <c r="B10" s="3" t="s">
        <v>24</v>
      </c>
      <c r="D10" t="str">
        <f>"A"&amp;"B"</f>
        <v>AB</v>
      </c>
    </row>
    <row r="11" spans="2:4" ht="15.75">
      <c r="B11" s="3" t="s">
        <v>25</v>
      </c>
      <c r="D11" t="b">
        <f>5&lt;&gt;3</f>
        <v>1</v>
      </c>
    </row>
    <row r="12" spans="2:4" ht="15.75">
      <c r="B12" s="3" t="s">
        <v>26</v>
      </c>
      <c r="D12" t="b">
        <f>5&gt;3</f>
        <v>1</v>
      </c>
    </row>
    <row r="13" spans="2:4" ht="15.75">
      <c r="B13" s="3" t="s">
        <v>27</v>
      </c>
      <c r="D13" t="b">
        <f>5&gt;=3</f>
        <v>1</v>
      </c>
    </row>
    <row r="14" spans="2:4" ht="15.75">
      <c r="B14" s="3" t="s">
        <v>28</v>
      </c>
      <c r="D14" t="b">
        <f>5&lt;=3</f>
        <v>0</v>
      </c>
    </row>
    <row r="15" ht="15.75">
      <c r="B15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H13" sqref="H13"/>
    </sheetView>
  </sheetViews>
  <sheetFormatPr defaultColWidth="9.00390625" defaultRowHeight="15.75"/>
  <cols>
    <col min="2" max="2" width="15.50390625" style="0" customWidth="1"/>
    <col min="3" max="3" width="14.00390625" style="0" customWidth="1"/>
    <col min="4" max="4" width="11.25390625" style="0" customWidth="1"/>
    <col min="5" max="6" width="10.125" style="0" customWidth="1"/>
    <col min="7" max="7" width="32.50390625" style="79" customWidth="1"/>
    <col min="8" max="8" width="66.00390625" style="79" customWidth="1"/>
  </cols>
  <sheetData>
    <row r="1" spans="1:8" ht="17.25">
      <c r="A1" s="9"/>
      <c r="B1" s="71" t="s">
        <v>207</v>
      </c>
      <c r="C1" s="72" t="s">
        <v>208</v>
      </c>
      <c r="D1" s="72" t="s">
        <v>209</v>
      </c>
      <c r="G1" s="73" t="s">
        <v>210</v>
      </c>
      <c r="H1" s="73" t="s">
        <v>211</v>
      </c>
    </row>
    <row r="2" spans="1:8" ht="34.5">
      <c r="A2" s="1"/>
      <c r="B2" s="74">
        <v>1</v>
      </c>
      <c r="C2" s="74">
        <v>2</v>
      </c>
      <c r="G2" s="73" t="s">
        <v>212</v>
      </c>
      <c r="H2" s="73" t="s">
        <v>213</v>
      </c>
    </row>
    <row r="3" spans="1:8" ht="51.75">
      <c r="A3" s="1">
        <v>1</v>
      </c>
      <c r="B3" s="75" t="b">
        <v>1</v>
      </c>
      <c r="C3" s="75" t="b">
        <v>1</v>
      </c>
      <c r="G3" s="73" t="s">
        <v>214</v>
      </c>
      <c r="H3" s="73" t="s">
        <v>215</v>
      </c>
    </row>
    <row r="4" spans="1:8" ht="17.25">
      <c r="A4" s="1">
        <v>0</v>
      </c>
      <c r="B4" s="76" t="b">
        <v>0</v>
      </c>
      <c r="C4" s="76" t="b">
        <v>0</v>
      </c>
      <c r="G4" s="73" t="s">
        <v>216</v>
      </c>
      <c r="H4" s="73" t="s">
        <v>217</v>
      </c>
    </row>
    <row r="5" spans="2:8" ht="17.25">
      <c r="B5" s="74">
        <v>10</v>
      </c>
      <c r="C5" s="74">
        <v>11</v>
      </c>
      <c r="G5" s="77"/>
      <c r="H5" s="77"/>
    </row>
    <row r="6" spans="2:8" ht="17.25">
      <c r="B6" s="78" t="s">
        <v>218</v>
      </c>
      <c r="C6" s="78" t="s">
        <v>219</v>
      </c>
      <c r="G6" s="80" t="s">
        <v>220</v>
      </c>
      <c r="H6" s="80" t="s">
        <v>221</v>
      </c>
    </row>
    <row r="7" spans="2:8" ht="17.25">
      <c r="B7" t="s">
        <v>152</v>
      </c>
      <c r="C7" t="s">
        <v>152</v>
      </c>
      <c r="G7" s="73" t="s">
        <v>222</v>
      </c>
      <c r="H7" s="73" t="s">
        <v>223</v>
      </c>
    </row>
    <row r="8" spans="7:8" ht="51.75">
      <c r="G8" s="73" t="s">
        <v>224</v>
      </c>
      <c r="H8" s="73" t="s">
        <v>225</v>
      </c>
    </row>
    <row r="10" spans="2:4" ht="26.25" customHeight="1">
      <c r="B10" s="4">
        <f>SUM(B2:B7)</f>
        <v>11</v>
      </c>
      <c r="C10" s="4">
        <f>B2+B3+B4+B5+B6</f>
        <v>17</v>
      </c>
      <c r="D10" s="4" t="e">
        <f>C2+C3+C4+C5+C6+C7</f>
        <v>#VALUE!</v>
      </c>
    </row>
    <row r="12" spans="2:4" ht="16.5">
      <c r="B12" t="s">
        <v>226</v>
      </c>
      <c r="C12" s="1" t="s">
        <v>227</v>
      </c>
      <c r="D12" s="1" t="s">
        <v>228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H10" sqref="H10"/>
    </sheetView>
  </sheetViews>
  <sheetFormatPr defaultColWidth="9.00390625" defaultRowHeight="15.75"/>
  <cols>
    <col min="1" max="1" width="10.50390625" style="0" customWidth="1"/>
    <col min="6" max="6" width="9.75390625" style="0" customWidth="1"/>
    <col min="11" max="11" width="11.375" style="0" customWidth="1"/>
  </cols>
  <sheetData>
    <row r="1" spans="6:12" ht="46.5">
      <c r="F1" s="25" t="s">
        <v>135</v>
      </c>
      <c r="G1" s="26" t="s">
        <v>136</v>
      </c>
      <c r="H1" s="26" t="s">
        <v>139</v>
      </c>
      <c r="I1" s="26" t="s">
        <v>140</v>
      </c>
      <c r="J1" s="26" t="s">
        <v>137</v>
      </c>
      <c r="K1" s="26" t="s">
        <v>138</v>
      </c>
      <c r="L1" s="27" t="s">
        <v>141</v>
      </c>
    </row>
    <row r="2" spans="1:12" s="24" customFormat="1" ht="82.5">
      <c r="A2" s="9" t="s">
        <v>45</v>
      </c>
      <c r="B2" s="10" t="s">
        <v>31</v>
      </c>
      <c r="C2" s="10" t="s">
        <v>32</v>
      </c>
      <c r="D2" s="10" t="s">
        <v>33</v>
      </c>
      <c r="E2" s="10" t="s">
        <v>34</v>
      </c>
      <c r="F2" s="28" t="s">
        <v>142</v>
      </c>
      <c r="G2" s="29" t="s">
        <v>80</v>
      </c>
      <c r="H2" s="29" t="s">
        <v>81</v>
      </c>
      <c r="I2" s="29" t="s">
        <v>82</v>
      </c>
      <c r="J2" s="29" t="s">
        <v>83</v>
      </c>
      <c r="K2" s="29" t="s">
        <v>189</v>
      </c>
      <c r="L2" s="29" t="s">
        <v>188</v>
      </c>
    </row>
    <row r="3" spans="1:12" ht="16.5">
      <c r="A3" s="1" t="s">
        <v>35</v>
      </c>
      <c r="B3" s="4">
        <v>3600</v>
      </c>
      <c r="C3" s="4">
        <v>4200</v>
      </c>
      <c r="D3" s="4">
        <v>5500</v>
      </c>
      <c r="E3" s="4">
        <v>4800</v>
      </c>
      <c r="F3" s="4">
        <f>SUM(B3:E3)</f>
        <v>18100</v>
      </c>
      <c r="G3" s="4">
        <f>AVERAGE(B3:E3)</f>
        <v>4525</v>
      </c>
      <c r="H3" s="4">
        <f>MAX(B3:E3)</f>
        <v>5500</v>
      </c>
      <c r="I3" s="4">
        <f>MIN(B3:E3)</f>
        <v>3600</v>
      </c>
      <c r="J3">
        <f>COUNTIF(B3:E3,"&gt;=4500")</f>
        <v>2</v>
      </c>
      <c r="K3">
        <f>COUNT(B3:E3)</f>
        <v>4</v>
      </c>
      <c r="L3">
        <f>COUNTA(B3:E3)</f>
        <v>4</v>
      </c>
    </row>
    <row r="4" spans="1:7" ht="16.5">
      <c r="A4" s="1" t="s">
        <v>36</v>
      </c>
      <c r="B4" s="4">
        <v>2400</v>
      </c>
      <c r="C4" s="4">
        <v>2600</v>
      </c>
      <c r="D4" s="4">
        <v>2550</v>
      </c>
      <c r="E4" s="4">
        <v>3000</v>
      </c>
      <c r="F4" s="4">
        <f>SUM(B4:E4)</f>
        <v>10550</v>
      </c>
      <c r="G4" s="4">
        <f>AVERAGE(B4:E4)</f>
        <v>2637.5</v>
      </c>
    </row>
    <row r="5" spans="1:7" ht="16.5">
      <c r="A5" s="1" t="s">
        <v>37</v>
      </c>
      <c r="B5" s="4">
        <v>2500</v>
      </c>
      <c r="C5" s="4">
        <v>2000</v>
      </c>
      <c r="D5" s="4">
        <v>3650</v>
      </c>
      <c r="E5" s="4">
        <v>4200</v>
      </c>
      <c r="F5" s="4">
        <f>SUM(B5:E5)</f>
        <v>12350</v>
      </c>
      <c r="G5" s="4">
        <f>AVERAGE(B5:E5)</f>
        <v>3087.5</v>
      </c>
    </row>
    <row r="6" spans="1:7" ht="16.5">
      <c r="A6" s="1" t="s">
        <v>29</v>
      </c>
      <c r="B6" s="4">
        <f>SUM(B3:B5)</f>
        <v>8500</v>
      </c>
      <c r="C6" s="4">
        <f>SUM(C3:C5)</f>
        <v>8800</v>
      </c>
      <c r="D6" s="4">
        <f>SUM(D3:D5)</f>
        <v>11700</v>
      </c>
      <c r="E6" s="4">
        <f>SUM(E3:E5)</f>
        <v>12000</v>
      </c>
      <c r="F6" s="4">
        <f>SUM(B6:E6)</f>
        <v>41000</v>
      </c>
      <c r="G6" s="4">
        <f>AVERAGE(B6:E6)</f>
        <v>10250</v>
      </c>
    </row>
    <row r="10" spans="6:7" ht="30.75">
      <c r="F10" s="27" t="s">
        <v>141</v>
      </c>
      <c r="G10" s="27" t="s">
        <v>144</v>
      </c>
    </row>
    <row r="11" spans="1:7" s="23" customFormat="1" ht="66">
      <c r="A11" s="9" t="s">
        <v>45</v>
      </c>
      <c r="B11" s="10" t="s">
        <v>31</v>
      </c>
      <c r="C11" s="10" t="s">
        <v>32</v>
      </c>
      <c r="D11" s="10" t="s">
        <v>33</v>
      </c>
      <c r="E11" s="10" t="s">
        <v>34</v>
      </c>
      <c r="F11" s="29" t="s">
        <v>85</v>
      </c>
      <c r="G11" s="29" t="s">
        <v>84</v>
      </c>
    </row>
    <row r="12" spans="1:7" s="23" customFormat="1" ht="16.5">
      <c r="A12" s="1" t="s">
        <v>35</v>
      </c>
      <c r="B12" s="4">
        <v>3600</v>
      </c>
      <c r="C12" s="4">
        <v>4200</v>
      </c>
      <c r="D12" s="4">
        <v>5500</v>
      </c>
      <c r="E12" s="4">
        <v>4800</v>
      </c>
      <c r="F12">
        <f>COUNTA(B12:E12)</f>
        <v>4</v>
      </c>
      <c r="G12">
        <f>COUNT(B12:E12)</f>
        <v>4</v>
      </c>
    </row>
    <row r="13" spans="1:7" s="23" customFormat="1" ht="16.5">
      <c r="A13" s="1" t="s">
        <v>36</v>
      </c>
      <c r="B13" s="4">
        <v>2400</v>
      </c>
      <c r="C13" s="4">
        <v>2600</v>
      </c>
      <c r="D13" s="4">
        <v>2550</v>
      </c>
      <c r="E13" s="32"/>
      <c r="F13">
        <f>COUNTA(B13:E13)</f>
        <v>3</v>
      </c>
      <c r="G13">
        <f>COUNT(B13:E13)</f>
        <v>3</v>
      </c>
    </row>
    <row r="14" spans="1:7" s="23" customFormat="1" ht="16.5">
      <c r="A14" s="1" t="s">
        <v>37</v>
      </c>
      <c r="B14" s="4">
        <v>2500</v>
      </c>
      <c r="C14" s="4">
        <v>2000</v>
      </c>
      <c r="D14" s="4">
        <v>3650</v>
      </c>
      <c r="E14" s="31" t="s">
        <v>143</v>
      </c>
      <c r="F14" s="30">
        <f>COUNTA(B14:E14)</f>
        <v>4</v>
      </c>
      <c r="G14" s="30">
        <f>COUNT(B14:E14)</f>
        <v>3</v>
      </c>
    </row>
    <row r="15" spans="1:7" s="23" customFormat="1" ht="16.5">
      <c r="A15" s="1" t="s">
        <v>29</v>
      </c>
      <c r="B15" s="4">
        <f>SUM(B12:B14)</f>
        <v>8500</v>
      </c>
      <c r="C15" s="4">
        <f>SUM(C12:C14)</f>
        <v>8800</v>
      </c>
      <c r="D15" s="4">
        <f>SUM(D12:D14)</f>
        <v>11700</v>
      </c>
      <c r="E15" s="4">
        <f>SUM(E12:E14)</f>
        <v>4800</v>
      </c>
      <c r="F15">
        <f>COUNTA(B15:E15)</f>
        <v>4</v>
      </c>
      <c r="G15">
        <f>COUNT(B15:E15)</f>
        <v>4</v>
      </c>
    </row>
    <row r="16" s="23" customFormat="1" ht="15.75"/>
    <row r="17" s="23" customFormat="1" ht="15.75"/>
    <row r="18" s="23" customFormat="1" ht="15.75"/>
    <row r="19" s="23" customFormat="1" ht="15.75"/>
    <row r="20" s="23" customFormat="1" ht="15.75"/>
    <row r="21" s="23" customFormat="1" ht="15.75"/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9.00390625" defaultRowHeight="15.75"/>
  <cols>
    <col min="2" max="2" width="10.625" style="0" customWidth="1"/>
    <col min="3" max="3" width="12.375" style="0" customWidth="1"/>
    <col min="4" max="4" width="16.125" style="0" bestFit="1" customWidth="1"/>
  </cols>
  <sheetData>
    <row r="1" spans="2:4" ht="16.5">
      <c r="B1" s="1" t="s">
        <v>30</v>
      </c>
      <c r="D1" t="str">
        <f>B1&amp;"年度"</f>
        <v>民國九十三年度</v>
      </c>
    </row>
    <row r="4" ht="16.5">
      <c r="D4" s="3" t="s">
        <v>114</v>
      </c>
    </row>
    <row r="8" spans="1:4" ht="15.75">
      <c r="A8" t="s">
        <v>152</v>
      </c>
      <c r="B8" s="39">
        <v>1</v>
      </c>
      <c r="C8" s="40" t="str">
        <f>A8&amp;B8</f>
        <v>A1</v>
      </c>
      <c r="D8" s="40" t="str">
        <f>CONCATENATE(A8,B8)</f>
        <v>A1</v>
      </c>
    </row>
    <row r="9" spans="1:4" ht="15.75">
      <c r="A9" t="s">
        <v>153</v>
      </c>
      <c r="B9" s="39">
        <v>2</v>
      </c>
      <c r="C9" s="40" t="str">
        <f>A9&amp;B9</f>
        <v>B2</v>
      </c>
      <c r="D9" s="40" t="str">
        <f>CONCATENATE(A9,B9)</f>
        <v>B2</v>
      </c>
    </row>
    <row r="10" spans="1:4" ht="15.75">
      <c r="A10" t="s">
        <v>154</v>
      </c>
      <c r="B10" s="39">
        <v>3</v>
      </c>
      <c r="C10" s="40" t="str">
        <f>A10&amp;B10</f>
        <v>C3</v>
      </c>
      <c r="D10" s="40" t="str">
        <f>CONCATENATE(A10,B10)</f>
        <v>C3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2" sqref="K2"/>
    </sheetView>
  </sheetViews>
  <sheetFormatPr defaultColWidth="9.00390625" defaultRowHeight="15.75"/>
  <cols>
    <col min="1" max="1" width="6.50390625" style="0" bestFit="1" customWidth="1"/>
    <col min="2" max="2" width="7.50390625" style="0" bestFit="1" customWidth="1"/>
    <col min="3" max="3" width="6.125" style="0" customWidth="1"/>
    <col min="4" max="4" width="6.50390625" style="0" customWidth="1"/>
    <col min="5" max="5" width="7.125" style="0" bestFit="1" customWidth="1"/>
    <col min="6" max="6" width="6.25390625" style="0" customWidth="1"/>
    <col min="7" max="7" width="6.375" style="0" customWidth="1"/>
    <col min="8" max="8" width="7.125" style="0" bestFit="1" customWidth="1"/>
    <col min="9" max="9" width="7.00390625" style="0" bestFit="1" customWidth="1"/>
    <col min="10" max="10" width="6.25390625" style="0" bestFit="1" customWidth="1"/>
    <col min="11" max="11" width="6.00390625" style="0" bestFit="1" customWidth="1"/>
  </cols>
  <sheetData>
    <row r="1" spans="1:11" ht="16.5">
      <c r="A1" s="9" t="s">
        <v>46</v>
      </c>
      <c r="B1" s="9" t="s">
        <v>12</v>
      </c>
      <c r="C1" s="10" t="s">
        <v>47</v>
      </c>
      <c r="D1" s="10" t="s">
        <v>61</v>
      </c>
      <c r="E1" s="10" t="s">
        <v>49</v>
      </c>
      <c r="F1" s="10" t="s">
        <v>48</v>
      </c>
      <c r="G1" s="10" t="s">
        <v>62</v>
      </c>
      <c r="H1" s="10" t="s">
        <v>63</v>
      </c>
      <c r="I1" s="10" t="s">
        <v>50</v>
      </c>
      <c r="J1" s="10" t="s">
        <v>51</v>
      </c>
      <c r="K1" s="10" t="s">
        <v>52</v>
      </c>
    </row>
    <row r="2" spans="1:10" ht="16.5">
      <c r="A2">
        <v>93001</v>
      </c>
      <c r="B2" s="1" t="s">
        <v>60</v>
      </c>
      <c r="C2">
        <v>88</v>
      </c>
      <c r="D2">
        <v>91</v>
      </c>
      <c r="E2">
        <v>80</v>
      </c>
      <c r="F2">
        <v>75</v>
      </c>
      <c r="G2">
        <v>82</v>
      </c>
      <c r="H2">
        <v>70</v>
      </c>
      <c r="I2">
        <v>70</v>
      </c>
      <c r="J2">
        <f>AVERAGE(C2:E2,G2:H2)</f>
        <v>82.2</v>
      </c>
    </row>
    <row r="9" ht="16.5">
      <c r="B9" s="1"/>
    </row>
    <row r="10" ht="16.5">
      <c r="B10" s="1"/>
    </row>
    <row r="11" ht="16.5">
      <c r="B11" s="1"/>
    </row>
    <row r="12" ht="16.5">
      <c r="B12" s="1"/>
    </row>
    <row r="13" ht="16.5">
      <c r="B13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3" sqref="J3:K7"/>
    </sheetView>
  </sheetViews>
  <sheetFormatPr defaultColWidth="9.00390625" defaultRowHeight="15.75"/>
  <cols>
    <col min="1" max="1" width="6.50390625" style="0" bestFit="1" customWidth="1"/>
    <col min="2" max="2" width="7.50390625" style="0" bestFit="1" customWidth="1"/>
    <col min="3" max="5" width="7.125" style="0" bestFit="1" customWidth="1"/>
    <col min="6" max="6" width="6.00390625" style="0" bestFit="1" customWidth="1"/>
    <col min="7" max="8" width="7.125" style="0" bestFit="1" customWidth="1"/>
    <col min="9" max="11" width="6.00390625" style="0" bestFit="1" customWidth="1"/>
  </cols>
  <sheetData>
    <row r="1" spans="1:11" ht="16.5">
      <c r="A1" s="9" t="s">
        <v>46</v>
      </c>
      <c r="B1" s="9" t="s">
        <v>12</v>
      </c>
      <c r="C1" s="10" t="s">
        <v>47</v>
      </c>
      <c r="D1" s="10" t="s">
        <v>38</v>
      </c>
      <c r="E1" s="10" t="s">
        <v>49</v>
      </c>
      <c r="F1" s="10" t="s">
        <v>48</v>
      </c>
      <c r="G1" s="10" t="s">
        <v>62</v>
      </c>
      <c r="H1" s="10" t="s">
        <v>63</v>
      </c>
      <c r="I1" s="10" t="s">
        <v>50</v>
      </c>
      <c r="J1" s="10" t="s">
        <v>51</v>
      </c>
      <c r="K1" s="10" t="s">
        <v>52</v>
      </c>
    </row>
    <row r="2" spans="1:12" ht="16.5">
      <c r="A2">
        <v>93001</v>
      </c>
      <c r="B2" s="1" t="s">
        <v>60</v>
      </c>
      <c r="C2">
        <v>88</v>
      </c>
      <c r="D2">
        <v>91</v>
      </c>
      <c r="E2">
        <v>80</v>
      </c>
      <c r="F2">
        <v>75</v>
      </c>
      <c r="G2">
        <v>82</v>
      </c>
      <c r="H2">
        <v>70</v>
      </c>
      <c r="I2">
        <v>70</v>
      </c>
      <c r="J2">
        <f aca="true" t="shared" si="0" ref="J2:J7">AVERAGE(C2:E2,G2:H2)</f>
        <v>82.2</v>
      </c>
      <c r="K2">
        <f aca="true" t="shared" si="1" ref="K2:K7">F2*30%+I2*30%+J2*40%</f>
        <v>76.38</v>
      </c>
      <c r="L2" t="s">
        <v>64</v>
      </c>
    </row>
    <row r="3" spans="1:12" ht="16.5">
      <c r="A3">
        <v>93002</v>
      </c>
      <c r="B3" s="1" t="s">
        <v>40</v>
      </c>
      <c r="C3">
        <v>90</v>
      </c>
      <c r="D3">
        <v>90</v>
      </c>
      <c r="E3">
        <v>85</v>
      </c>
      <c r="F3">
        <v>73</v>
      </c>
      <c r="G3">
        <v>88</v>
      </c>
      <c r="H3">
        <v>80</v>
      </c>
      <c r="I3">
        <v>75</v>
      </c>
      <c r="J3">
        <f t="shared" si="0"/>
        <v>86.6</v>
      </c>
      <c r="K3">
        <f t="shared" si="1"/>
        <v>79.03999999999999</v>
      </c>
      <c r="L3" t="s">
        <v>65</v>
      </c>
    </row>
    <row r="4" spans="1:12" ht="16.5">
      <c r="A4">
        <v>93003</v>
      </c>
      <c r="B4" s="1" t="s">
        <v>41</v>
      </c>
      <c r="C4">
        <v>75</v>
      </c>
      <c r="D4">
        <v>85</v>
      </c>
      <c r="E4">
        <v>70</v>
      </c>
      <c r="F4">
        <v>48</v>
      </c>
      <c r="G4">
        <v>95</v>
      </c>
      <c r="H4">
        <v>82</v>
      </c>
      <c r="I4">
        <v>78</v>
      </c>
      <c r="J4">
        <f t="shared" si="0"/>
        <v>81.4</v>
      </c>
      <c r="K4">
        <f t="shared" si="1"/>
        <v>70.36</v>
      </c>
      <c r="L4" t="s">
        <v>66</v>
      </c>
    </row>
    <row r="5" spans="1:12" ht="16.5">
      <c r="A5">
        <v>93004</v>
      </c>
      <c r="B5" s="1" t="s">
        <v>42</v>
      </c>
      <c r="C5">
        <v>88</v>
      </c>
      <c r="D5">
        <v>88</v>
      </c>
      <c r="E5">
        <v>78</v>
      </c>
      <c r="F5">
        <v>85</v>
      </c>
      <c r="G5">
        <v>95</v>
      </c>
      <c r="H5">
        <v>95</v>
      </c>
      <c r="I5">
        <v>82</v>
      </c>
      <c r="J5">
        <f t="shared" si="0"/>
        <v>88.8</v>
      </c>
      <c r="K5">
        <f t="shared" si="1"/>
        <v>85.62</v>
      </c>
      <c r="L5" t="s">
        <v>67</v>
      </c>
    </row>
    <row r="6" spans="1:12" ht="16.5">
      <c r="A6">
        <v>93005</v>
      </c>
      <c r="B6" s="1" t="s">
        <v>43</v>
      </c>
      <c r="C6">
        <v>75</v>
      </c>
      <c r="D6">
        <v>70</v>
      </c>
      <c r="E6">
        <v>72</v>
      </c>
      <c r="F6">
        <v>56</v>
      </c>
      <c r="G6">
        <v>70</v>
      </c>
      <c r="H6">
        <v>80</v>
      </c>
      <c r="I6">
        <v>83</v>
      </c>
      <c r="J6">
        <f t="shared" si="0"/>
        <v>73.4</v>
      </c>
      <c r="K6">
        <f t="shared" si="1"/>
        <v>71.06</v>
      </c>
      <c r="L6" t="s">
        <v>68</v>
      </c>
    </row>
    <row r="7" spans="1:12" ht="16.5">
      <c r="A7">
        <v>93006</v>
      </c>
      <c r="B7" s="1" t="s">
        <v>44</v>
      </c>
      <c r="C7">
        <v>85</v>
      </c>
      <c r="D7">
        <v>90</v>
      </c>
      <c r="E7">
        <v>88</v>
      </c>
      <c r="F7">
        <v>70</v>
      </c>
      <c r="G7">
        <v>90</v>
      </c>
      <c r="H7">
        <v>87</v>
      </c>
      <c r="I7">
        <v>80</v>
      </c>
      <c r="J7">
        <f t="shared" si="0"/>
        <v>88</v>
      </c>
      <c r="K7">
        <f t="shared" si="1"/>
        <v>80.2</v>
      </c>
      <c r="L7" t="s">
        <v>69</v>
      </c>
    </row>
    <row r="10" ht="15.75">
      <c r="C10">
        <f>COUNT(C2:C7)</f>
        <v>6</v>
      </c>
    </row>
    <row r="11" ht="15.75">
      <c r="C11">
        <f>COUNTA(C2:C7)</f>
        <v>6</v>
      </c>
    </row>
    <row r="21" ht="16.5">
      <c r="A21" s="5" t="s">
        <v>2</v>
      </c>
    </row>
    <row r="22" spans="1:11" ht="16.5">
      <c r="A22" s="9" t="s">
        <v>46</v>
      </c>
      <c r="B22" s="9" t="s">
        <v>12</v>
      </c>
      <c r="C22" s="9" t="s">
        <v>47</v>
      </c>
      <c r="D22" s="9" t="s">
        <v>38</v>
      </c>
      <c r="E22" s="9"/>
      <c r="F22" s="9" t="s">
        <v>48</v>
      </c>
      <c r="G22" s="9" t="s">
        <v>49</v>
      </c>
      <c r="H22" s="9" t="s">
        <v>39</v>
      </c>
      <c r="I22" s="9" t="s">
        <v>50</v>
      </c>
      <c r="J22" s="9" t="s">
        <v>51</v>
      </c>
      <c r="K22" s="9" t="s">
        <v>52</v>
      </c>
    </row>
    <row r="23" spans="1:9" ht="16.5">
      <c r="A23">
        <v>89001</v>
      </c>
      <c r="B23" s="1" t="s">
        <v>53</v>
      </c>
      <c r="C23">
        <v>88</v>
      </c>
      <c r="D23">
        <v>91</v>
      </c>
      <c r="F23">
        <v>75</v>
      </c>
      <c r="G23">
        <v>82</v>
      </c>
      <c r="H23">
        <v>70</v>
      </c>
      <c r="I23">
        <v>70</v>
      </c>
    </row>
    <row r="24" spans="1:9" ht="16.5">
      <c r="A24">
        <v>89002</v>
      </c>
      <c r="B24" s="1" t="s">
        <v>40</v>
      </c>
      <c r="C24">
        <v>90</v>
      </c>
      <c r="D24">
        <v>90</v>
      </c>
      <c r="F24">
        <v>73</v>
      </c>
      <c r="G24">
        <v>88</v>
      </c>
      <c r="H24">
        <v>80</v>
      </c>
      <c r="I24">
        <v>75</v>
      </c>
    </row>
    <row r="25" spans="1:9" ht="16.5">
      <c r="A25">
        <v>89003</v>
      </c>
      <c r="B25" s="1" t="s">
        <v>41</v>
      </c>
      <c r="C25">
        <v>75</v>
      </c>
      <c r="D25">
        <v>85</v>
      </c>
      <c r="F25">
        <v>48</v>
      </c>
      <c r="G25">
        <v>95</v>
      </c>
      <c r="H25">
        <v>82</v>
      </c>
      <c r="I25">
        <v>78</v>
      </c>
    </row>
    <row r="26" spans="1:9" ht="16.5">
      <c r="A26">
        <v>89004</v>
      </c>
      <c r="B26" s="1" t="s">
        <v>42</v>
      </c>
      <c r="C26">
        <v>88</v>
      </c>
      <c r="D26">
        <v>88</v>
      </c>
      <c r="F26">
        <v>85</v>
      </c>
      <c r="G26">
        <v>95</v>
      </c>
      <c r="H26">
        <v>95</v>
      </c>
      <c r="I26">
        <v>82</v>
      </c>
    </row>
    <row r="27" spans="1:9" ht="16.5">
      <c r="A27">
        <v>89005</v>
      </c>
      <c r="B27" s="1" t="s">
        <v>43</v>
      </c>
      <c r="C27">
        <v>75</v>
      </c>
      <c r="D27">
        <v>70</v>
      </c>
      <c r="F27">
        <v>56</v>
      </c>
      <c r="G27">
        <v>70</v>
      </c>
      <c r="H27">
        <v>80</v>
      </c>
      <c r="I27">
        <v>83</v>
      </c>
    </row>
    <row r="28" spans="1:9" ht="16.5">
      <c r="A28">
        <v>89006</v>
      </c>
      <c r="B28" s="1" t="s">
        <v>44</v>
      </c>
      <c r="C28">
        <v>85</v>
      </c>
      <c r="D28">
        <v>90</v>
      </c>
      <c r="F28">
        <v>70</v>
      </c>
      <c r="G28">
        <v>90</v>
      </c>
      <c r="H28">
        <v>87</v>
      </c>
      <c r="I28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3.625" style="0" customWidth="1"/>
    <col min="3" max="3" width="9.50390625" style="0" bestFit="1" customWidth="1"/>
  </cols>
  <sheetData>
    <row r="1" spans="2:3" ht="16.5">
      <c r="B1" s="1" t="s">
        <v>54</v>
      </c>
      <c r="C1">
        <v>400</v>
      </c>
    </row>
    <row r="2" spans="2:3" ht="16.5">
      <c r="B2" s="1" t="s">
        <v>55</v>
      </c>
      <c r="C2">
        <v>240</v>
      </c>
    </row>
    <row r="3" spans="2:4" ht="16.5">
      <c r="B3" s="1" t="str">
        <f>IF(C1&gt;C2,"賺","賠")</f>
        <v>賺</v>
      </c>
      <c r="C3">
        <f>C1-C2</f>
        <v>160</v>
      </c>
      <c r="D3" s="13" t="s">
        <v>56</v>
      </c>
    </row>
    <row r="6" spans="1:2" ht="16.5">
      <c r="A6" s="1" t="s">
        <v>54</v>
      </c>
      <c r="B6">
        <v>400</v>
      </c>
    </row>
    <row r="7" spans="1:2" ht="16.5">
      <c r="A7" s="1" t="s">
        <v>55</v>
      </c>
      <c r="B7">
        <v>200</v>
      </c>
    </row>
    <row r="8" spans="1:3" ht="16.5">
      <c r="A8" s="38" t="str">
        <f>IF(B6&gt;B7,"賺","賠")</f>
        <v>賺</v>
      </c>
      <c r="B8" s="57">
        <f>B6-B7</f>
        <v>200</v>
      </c>
      <c r="C8" s="13" t="s">
        <v>150</v>
      </c>
    </row>
    <row r="9" spans="1:2" ht="31.5">
      <c r="A9" s="36" t="s">
        <v>149</v>
      </c>
      <c r="B9" t="str">
        <f>A8&amp;B8</f>
        <v>賺200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F33"/>
  <sheetViews>
    <sheetView zoomScalePageLayoutView="0" workbookViewId="0" topLeftCell="A16">
      <selection activeCell="D38" sqref="D38"/>
    </sheetView>
  </sheetViews>
  <sheetFormatPr defaultColWidth="9.00390625" defaultRowHeight="15.75"/>
  <cols>
    <col min="1" max="1" width="15.00390625" style="6" customWidth="1"/>
    <col min="2" max="2" width="33.25390625" style="0" customWidth="1"/>
    <col min="3" max="3" width="11.625" style="0" customWidth="1"/>
    <col min="4" max="4" width="17.875" style="0" customWidth="1"/>
    <col min="5" max="5" width="18.25390625" style="0" customWidth="1"/>
    <col min="6" max="6" width="29.875" style="0" customWidth="1"/>
  </cols>
  <sheetData>
    <row r="1" spans="1:6" ht="16.5">
      <c r="A1" s="6">
        <v>38147</v>
      </c>
      <c r="E1" s="41"/>
      <c r="F1" s="41"/>
    </row>
    <row r="2" spans="1:6" ht="16.5">
      <c r="A2" s="6">
        <v>38220</v>
      </c>
      <c r="B2" s="6"/>
      <c r="C2" s="6"/>
      <c r="E2" s="42"/>
      <c r="F2" s="43"/>
    </row>
    <row r="3" spans="1:6" ht="16.5">
      <c r="A3">
        <f>A2-A1</f>
        <v>73</v>
      </c>
      <c r="B3" s="6"/>
      <c r="C3" s="6"/>
      <c r="E3" s="44"/>
      <c r="F3" s="43"/>
    </row>
    <row r="4" spans="2:6" ht="16.5">
      <c r="B4" s="6"/>
      <c r="C4" s="6"/>
      <c r="E4" s="44"/>
      <c r="F4" s="43"/>
    </row>
    <row r="5" spans="2:6" ht="16.5">
      <c r="B5" s="6"/>
      <c r="C5" s="6"/>
      <c r="E5" s="44"/>
      <c r="F5" s="43"/>
    </row>
    <row r="8" spans="1:2" ht="16.5">
      <c r="A8" s="6">
        <v>38352</v>
      </c>
      <c r="B8" s="1" t="s">
        <v>155</v>
      </c>
    </row>
    <row r="9" spans="1:2" ht="16.5">
      <c r="A9" s="56">
        <v>80</v>
      </c>
      <c r="B9" s="38" t="s">
        <v>190</v>
      </c>
    </row>
    <row r="10" spans="1:2" ht="16.5">
      <c r="A10" s="6">
        <v>38353</v>
      </c>
      <c r="B10" s="1" t="s">
        <v>156</v>
      </c>
    </row>
    <row r="11" spans="1:2" ht="16.5">
      <c r="A11" s="6">
        <v>38369</v>
      </c>
      <c r="B11" s="1" t="s">
        <v>156</v>
      </c>
    </row>
    <row r="12" spans="1:2" ht="16.5">
      <c r="A12" s="6">
        <v>38404</v>
      </c>
      <c r="B12" s="1" t="s">
        <v>156</v>
      </c>
    </row>
    <row r="13" spans="1:3" ht="30">
      <c r="A13" s="45"/>
      <c r="B13" s="69">
        <f>WORKDAY(A8,A9,A10:A12)</f>
        <v>38468</v>
      </c>
      <c r="C13" s="3" t="s">
        <v>157</v>
      </c>
    </row>
    <row r="15" spans="1:2" ht="16.5">
      <c r="A15" s="46" t="s">
        <v>159</v>
      </c>
      <c r="B15" s="1" t="s">
        <v>158</v>
      </c>
    </row>
    <row r="16" spans="1:2" ht="15.75">
      <c r="A16" s="6">
        <v>39242</v>
      </c>
      <c r="B16">
        <v>25</v>
      </c>
    </row>
    <row r="18" spans="2:3" ht="15.75">
      <c r="B18" s="70">
        <f>DATE(2007,6+B16,9)</f>
        <v>40003</v>
      </c>
      <c r="C18" s="3" t="s">
        <v>160</v>
      </c>
    </row>
    <row r="21" spans="1:2" ht="16.5">
      <c r="A21" s="46" t="s">
        <v>161</v>
      </c>
      <c r="B21">
        <v>1</v>
      </c>
    </row>
    <row r="22" spans="1:2" ht="16.5">
      <c r="A22" s="46" t="s">
        <v>162</v>
      </c>
      <c r="B22">
        <v>7</v>
      </c>
    </row>
    <row r="23" spans="1:2" ht="16.5">
      <c r="A23" s="46" t="s">
        <v>163</v>
      </c>
      <c r="B23">
        <v>5</v>
      </c>
    </row>
    <row r="25" spans="2:3" ht="15.75">
      <c r="B25" s="69">
        <f>DATE(2007+B21,6+B22,9+B23)</f>
        <v>39827</v>
      </c>
      <c r="C25" s="3" t="s">
        <v>164</v>
      </c>
    </row>
    <row r="29" spans="1:3" ht="16.5">
      <c r="A29" s="1" t="s">
        <v>12</v>
      </c>
      <c r="B29" s="1" t="s">
        <v>13</v>
      </c>
      <c r="C29" s="1" t="s">
        <v>14</v>
      </c>
    </row>
    <row r="30" spans="1:4" ht="16.5">
      <c r="A30" s="1" t="s">
        <v>15</v>
      </c>
      <c r="B30" s="6">
        <v>27774</v>
      </c>
      <c r="C30">
        <f ca="1">YEAR(TODAY())-YEAR(B30)</f>
        <v>41</v>
      </c>
      <c r="D30" s="3" t="s">
        <v>78</v>
      </c>
    </row>
    <row r="31" spans="1:4" ht="15.75">
      <c r="A31"/>
      <c r="C31">
        <f ca="1">YEAR(NOW())-YEAR(B30)</f>
        <v>41</v>
      </c>
      <c r="D31" s="3" t="s">
        <v>79</v>
      </c>
    </row>
    <row r="32" ht="15.75">
      <c r="A32"/>
    </row>
    <row r="33" spans="2:4" ht="15.75">
      <c r="B33" s="6">
        <v>27395</v>
      </c>
      <c r="C33">
        <f ca="1">YEAR(TODAY())-YEAR(B33)</f>
        <v>42</v>
      </c>
      <c r="D33" s="3" t="s">
        <v>206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楊世瑩</dc:creator>
  <cp:keywords/>
  <dc:description/>
  <cp:lastModifiedBy>SL</cp:lastModifiedBy>
  <cp:lastPrinted>2005-10-04T11:00:51Z</cp:lastPrinted>
  <dcterms:created xsi:type="dcterms:W3CDTF">2004-02-26T06:58:06Z</dcterms:created>
  <dcterms:modified xsi:type="dcterms:W3CDTF">2017-01-17T09:48:08Z</dcterms:modified>
  <cp:category/>
  <cp:version/>
  <cp:contentType/>
  <cp:contentStatus/>
</cp:coreProperties>
</file>