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Text\Excel 2013嚴選教材\附書光碟\範例\"/>
    </mc:Choice>
  </mc:AlternateContent>
  <bookViews>
    <workbookView xWindow="120" yWindow="90" windowWidth="12510" windowHeight="5715" tabRatio="899"/>
  </bookViews>
  <sheets>
    <sheet name="排序" sheetId="1" r:id="rId1"/>
    <sheet name="排序-練習" sheetId="2" r:id="rId2"/>
    <sheet name="多重排序" sheetId="3" r:id="rId3"/>
    <sheet name="多重排序-練習" sheetId="4" r:id="rId4"/>
    <sheet name="導引排序" sheetId="5" r:id="rId5"/>
    <sheet name="導引排序-練習" sheetId="6" r:id="rId6"/>
    <sheet name="顏色排序" sheetId="7" r:id="rId7"/>
    <sheet name="顏色排序-練習" sheetId="8" r:id="rId8"/>
    <sheet name="篩選-單欄" sheetId="11" r:id="rId9"/>
    <sheet name="篩選-單欄練習" sheetId="12" r:id="rId10"/>
    <sheet name="篩選-多重條件" sheetId="15" r:id="rId11"/>
    <sheet name="篩選-多重條件-練習" sheetId="16" r:id="rId12"/>
    <sheet name="篩選-介於" sheetId="17" r:id="rId13"/>
    <sheet name="篩選-介於-練習" sheetId="18" r:id="rId14"/>
    <sheet name="篩選-找前幾名" sheetId="13" r:id="rId15"/>
    <sheet name="篩選-找前幾名-練習" sheetId="14" r:id="rId16"/>
    <sheet name="篩選-日期介於" sheetId="19" r:id="rId17"/>
    <sheet name="篩選-日期介於-練習" sheetId="20" r:id="rId18"/>
    <sheet name="篩選-萬用字元" sheetId="21" r:id="rId19"/>
    <sheet name="篩選-萬用字元-練習" sheetId="22" r:id="rId20"/>
    <sheet name="篩選-萬用字元1" sheetId="23" r:id="rId21"/>
    <sheet name="篩選-萬用字元1-練習" sheetId="24" r:id="rId22"/>
    <sheet name="篩選-字串" sheetId="89" r:id="rId23"/>
    <sheet name="篩選-字串-練習" sheetId="90" r:id="rId24"/>
    <sheet name="篩選-字串比較" sheetId="25" r:id="rId25"/>
    <sheet name="篩選-字串比較-練習" sheetId="26" r:id="rId26"/>
    <sheet name="篩選-字串比較1" sheetId="27" r:id="rId27"/>
    <sheet name="篩選-字串比較1-練習" sheetId="28" r:id="rId28"/>
    <sheet name="進階篩選-單欄" sheetId="29" r:id="rId29"/>
    <sheet name="進階篩選-單欄-練習" sheetId="30" r:id="rId30"/>
    <sheet name="進階篩選-比較式" sheetId="31" r:id="rId31"/>
    <sheet name="進階篩選-比較式-練習" sheetId="32" r:id="rId32"/>
    <sheet name="進階篩選-日期" sheetId="33" r:id="rId33"/>
    <sheet name="進階篩選-日期-練習" sheetId="34" r:id="rId34"/>
    <sheet name="進階篩選-且" sheetId="35" r:id="rId35"/>
    <sheet name="進階篩選-且-練習" sheetId="36" r:id="rId36"/>
    <sheet name="進階篩選-同列兩個相同欄名" sheetId="37" r:id="rId37"/>
    <sheet name="進階篩選-同列兩個相同欄名-練習" sheetId="38" r:id="rId38"/>
    <sheet name="進階篩選-或" sheetId="39" r:id="rId39"/>
    <sheet name="進階篩選-或-練習" sheetId="40" r:id="rId40"/>
    <sheet name="進階篩選-多列多欄" sheetId="41" r:id="rId41"/>
    <sheet name="進階篩選-多列多欄-練習" sheetId="42" r:id="rId42"/>
    <sheet name="進階篩選-以位址組成比較式" sheetId="43" r:id="rId43"/>
    <sheet name="進階篩選-以位址組成比較式-練習" sheetId="44" r:id="rId44"/>
    <sheet name="進階篩選-使用範圍名稱" sheetId="45" r:id="rId45"/>
    <sheet name="進階篩選-使用範圍名稱-練習" sheetId="46" r:id="rId46"/>
    <sheet name="進階篩選-AND" sheetId="47" r:id="rId47"/>
    <sheet name="進階篩選-AND-練習" sheetId="48" r:id="rId48"/>
    <sheet name="進階篩選-OR" sheetId="49" r:id="rId49"/>
    <sheet name="進階篩選-OR-練習" sheetId="50" r:id="rId50"/>
    <sheet name="進階篩選-YEAR" sheetId="51" r:id="rId51"/>
    <sheet name="進階篩選-YEAR-練習" sheetId="52" r:id="rId52"/>
    <sheet name="進階篩選-MONTH" sheetId="53" r:id="rId53"/>
    <sheet name="進階篩選-MONTH-練習" sheetId="54" r:id="rId54"/>
    <sheet name="進階篩選-依月份" sheetId="55" r:id="rId55"/>
    <sheet name="進階篩選-依月份-練習" sheetId="56" r:id="rId56"/>
    <sheet name="進階篩選-依月份區間" sheetId="97" r:id="rId57"/>
    <sheet name="進階篩選-依月份區間-練習" sheetId="98" r:id="rId58"/>
    <sheet name="進階篩選-滿10年" sheetId="57" r:id="rId59"/>
    <sheet name="進階篩選-滿10年-練習" sheetId="58" r:id="rId60"/>
    <sheet name="進階篩選-輸出全部欄位" sheetId="59" r:id="rId61"/>
    <sheet name="進階篩選-輸出全部欄位-練習" sheetId="60" r:id="rId62"/>
    <sheet name="進階篩選-輸出部份欄位" sheetId="61" r:id="rId63"/>
    <sheet name="進階篩選-輸出部份欄位-練習" sheetId="62" r:id="rId64"/>
    <sheet name="進階篩選-不重複" sheetId="63" r:id="rId65"/>
    <sheet name="進階篩選-不重複-練習" sheetId="64" r:id="rId66"/>
    <sheet name="移除重複記錄" sheetId="95" r:id="rId67"/>
    <sheet name="移除重複記錄-練習" sheetId="96" r:id="rId68"/>
    <sheet name="小計-單一統計數字" sheetId="65" r:id="rId69"/>
    <sheet name="小計-單一統計數字-練習" sheetId="66" r:id="rId70"/>
    <sheet name="小計-多組統計數字" sheetId="93" r:id="rId71"/>
    <sheet name="小計-多組統計數字-練習" sheetId="94" r:id="rId72"/>
    <sheet name="一般統計函數" sheetId="69" r:id="rId73"/>
    <sheet name="一般統計函數-練習" sheetId="70" r:id="rId74"/>
    <sheet name="COUNTIF函數" sheetId="71" r:id="rId75"/>
    <sheet name="COUNTIF函數-練習" sheetId="72" r:id="rId76"/>
    <sheet name="COUNTIF函數2" sheetId="73" r:id="rId77"/>
    <sheet name="COUNTIF函數2-練習" sheetId="74" r:id="rId78"/>
    <sheet name="分組加總1" sheetId="75" r:id="rId79"/>
    <sheet name="分組加總1練習" sheetId="76" r:id="rId80"/>
    <sheet name="分組加總2" sheetId="77" r:id="rId81"/>
    <sheet name="分組加總2練習" sheetId="78" r:id="rId82"/>
    <sheet name="分組均數" sheetId="79" r:id="rId83"/>
    <sheet name="分組均數練習" sheetId="80" r:id="rId84"/>
    <sheet name="資料庫函數" sheetId="81" r:id="rId85"/>
    <sheet name="資料庫函數-練習" sheetId="82" r:id="rId86"/>
    <sheet name="資料驗證" sheetId="83" r:id="rId87"/>
    <sheet name="資料驗證-練習" sheetId="84" r:id="rId88"/>
    <sheet name="資料驗證-日期" sheetId="86" r:id="rId89"/>
    <sheet name="資料驗證-清單" sheetId="87" r:id="rId90"/>
    <sheet name="資料驗證-清單-練習" sheetId="88" r:id="rId91"/>
  </sheets>
  <definedNames>
    <definedName name="_xlnm._FilterDatabase" localSheetId="66" hidden="1">移除重複記錄!$A$1:$I$7</definedName>
    <definedName name="_xlnm._FilterDatabase" localSheetId="67" hidden="1">'移除重複記錄-練習'!$A$1:$I$7</definedName>
    <definedName name="_xlnm._FilterDatabase" localSheetId="46" hidden="1">'進階篩選-AND'!$A$1:$K$13</definedName>
    <definedName name="_xlnm._FilterDatabase" localSheetId="47" hidden="1">'進階篩選-AND-練習'!$A$1:$K$13</definedName>
    <definedName name="_xlnm._FilterDatabase" localSheetId="52" hidden="1">'進階篩選-MONTH'!$A$1:$K$13</definedName>
    <definedName name="_xlnm._FilterDatabase" localSheetId="53" hidden="1">'進階篩選-MONTH-練習'!$A$1:$K$13</definedName>
    <definedName name="_xlnm._FilterDatabase" localSheetId="48" hidden="1">'進階篩選-OR'!$A$1:$K$13</definedName>
    <definedName name="_xlnm._FilterDatabase" localSheetId="49" hidden="1">'進階篩選-OR-練習'!$A$1:$K$13</definedName>
    <definedName name="_xlnm._FilterDatabase" localSheetId="50" hidden="1">'進階篩選-YEAR'!$A$1:$K$13</definedName>
    <definedName name="_xlnm._FilterDatabase" localSheetId="51" hidden="1">'進階篩選-YEAR-練習'!$A$1:$K$13</definedName>
    <definedName name="_xlnm._FilterDatabase" localSheetId="64" hidden="1">'進階篩選-不重複'!$A$1:$I$7</definedName>
    <definedName name="_xlnm._FilterDatabase" localSheetId="32" hidden="1">'進階篩選-日期'!$A$1:$K$13</definedName>
    <definedName name="_xlnm._FilterDatabase" localSheetId="33" hidden="1">'進階篩選-日期-練習'!$A$1:$K$13</definedName>
    <definedName name="_xlnm._FilterDatabase" localSheetId="30" hidden="1">'進階篩選-比較式'!$A$1:$K$13</definedName>
    <definedName name="_xlnm._FilterDatabase" localSheetId="31" hidden="1">'進階篩選-比較式-練習'!$A$1:$K$13</definedName>
    <definedName name="_xlnm._FilterDatabase" localSheetId="34" hidden="1">'進階篩選-且'!$A$1:$K$13</definedName>
    <definedName name="_xlnm._FilterDatabase" localSheetId="35" hidden="1">'進階篩選-且-練習'!$A$1:$K$13</definedName>
    <definedName name="_xlnm._FilterDatabase" localSheetId="42" hidden="1">'進階篩選-以位址組成比較式'!$A$1:$K$13</definedName>
    <definedName name="_xlnm._FilterDatabase" localSheetId="43" hidden="1">'進階篩選-以位址組成比較式-練習'!$A$1:$K$13</definedName>
    <definedName name="_xlnm._FilterDatabase" localSheetId="36" hidden="1">'進階篩選-同列兩個相同欄名'!$A$1:$K$13</definedName>
    <definedName name="_xlnm._FilterDatabase" localSheetId="37" hidden="1">'進階篩選-同列兩個相同欄名-練習'!$A$1:$K$13</definedName>
    <definedName name="_xlnm._FilterDatabase" localSheetId="40" hidden="1">'進階篩選-多列多欄'!$A$1:$K$13</definedName>
    <definedName name="_xlnm._FilterDatabase" localSheetId="41" hidden="1">'進階篩選-多列多欄-練習'!$A$1:$K$13</definedName>
    <definedName name="_xlnm._FilterDatabase" localSheetId="44" hidden="1">'進階篩選-使用範圍名稱'!$A$1:$K$13</definedName>
    <definedName name="_xlnm._FilterDatabase" localSheetId="45" hidden="1">'進階篩選-使用範圍名稱-練習'!$A$1:$K$13</definedName>
    <definedName name="_xlnm._FilterDatabase" localSheetId="54" hidden="1">'進階篩選-依月份'!$A$1:$K$13</definedName>
    <definedName name="_xlnm._FilterDatabase" localSheetId="56" hidden="1">'進階篩選-依月份區間'!$A$1:$K$13</definedName>
    <definedName name="_xlnm._FilterDatabase" localSheetId="57" hidden="1">'進階篩選-依月份區間-練習'!$A$1:$K$13</definedName>
    <definedName name="_xlnm._FilterDatabase" localSheetId="55" hidden="1">'進階篩選-依月份-練習'!$A$1:$K$13</definedName>
    <definedName name="_xlnm._FilterDatabase" localSheetId="38" hidden="1">'進階篩選-或'!$A$1:$K$13</definedName>
    <definedName name="_xlnm._FilterDatabase" localSheetId="39" hidden="1">'進階篩選-或-練習'!$A$1:$K$13</definedName>
    <definedName name="_xlnm._FilterDatabase" localSheetId="28" hidden="1">'進階篩選-單欄'!$A$1:$K$13</definedName>
    <definedName name="_xlnm._FilterDatabase" localSheetId="29" hidden="1">'進階篩選-單欄-練習'!$A$1:$K$13</definedName>
    <definedName name="_xlnm._FilterDatabase" localSheetId="58" hidden="1">'進階篩選-滿10年'!$A$3:$B$9</definedName>
    <definedName name="_xlnm._FilterDatabase" localSheetId="60" hidden="1">'進階篩選-輸出全部欄位'!$A$1:$J$13</definedName>
    <definedName name="_xlnm._FilterDatabase" localSheetId="62" hidden="1">'進階篩選-輸出部份欄位'!$A$1:$J$13</definedName>
    <definedName name="_xlnm._FilterDatabase" localSheetId="84" hidden="1">資料庫函數!$C$15:$E$21</definedName>
    <definedName name="_xlnm._FilterDatabase" localSheetId="12" hidden="1">'篩選-介於'!$A$1:$J$13</definedName>
    <definedName name="_xlnm._FilterDatabase" localSheetId="13" hidden="1">'篩選-介於-練習'!$A$1:$J$13</definedName>
    <definedName name="_xlnm._FilterDatabase" localSheetId="16" hidden="1">'篩選-日期介於'!$A$1:$J$13</definedName>
    <definedName name="_xlnm._FilterDatabase" localSheetId="10" hidden="1">'篩選-多重條件'!$A$1:$J$13</definedName>
    <definedName name="_xlnm._FilterDatabase" localSheetId="11" hidden="1">'篩選-多重條件-練習'!$A$1:$J$13</definedName>
    <definedName name="_xlnm._FilterDatabase" localSheetId="22" hidden="1">'篩選-字串'!$A$1:$K$13</definedName>
    <definedName name="_xlnm._FilterDatabase" localSheetId="24" hidden="1">'篩選-字串比較'!$A$1:$K$13</definedName>
    <definedName name="_xlnm._FilterDatabase" localSheetId="26" hidden="1">'篩選-字串比較1'!$A$1:$K$13</definedName>
    <definedName name="_xlnm._FilterDatabase" localSheetId="27" hidden="1">'篩選-字串比較1-練習'!$A$1:$K$13</definedName>
    <definedName name="_xlnm._FilterDatabase" localSheetId="25" hidden="1">'篩選-字串比較-練習'!$A$1:$K$13</definedName>
    <definedName name="_xlnm._FilterDatabase" localSheetId="23" hidden="1">'篩選-字串-練習'!$A$1:$K$13</definedName>
    <definedName name="_xlnm._FilterDatabase" localSheetId="14" hidden="1">'篩選-找前幾名'!$A$1:$J$13</definedName>
    <definedName name="_xlnm._FilterDatabase" localSheetId="8" hidden="1">'篩選-單欄'!$A$1:$J$13</definedName>
    <definedName name="_xlnm._FilterDatabase" localSheetId="18" hidden="1">'篩選-萬用字元'!$A$1:$J$13</definedName>
    <definedName name="_xlnm._FilterDatabase" localSheetId="20" hidden="1">'篩選-萬用字元1'!$A$1:$J$13</definedName>
    <definedName name="_xlnm._FilterDatabase" localSheetId="6" hidden="1">顏色排序!$A$1:$F$13</definedName>
  </definedNames>
  <calcPr calcId="152511"/>
</workbook>
</file>

<file path=xl/calcChain.xml><?xml version="1.0" encoding="utf-8"?>
<calcChain xmlns="http://schemas.openxmlformats.org/spreadsheetml/2006/main">
  <c r="A17" i="47" l="1"/>
  <c r="H3" i="79" l="1"/>
  <c r="H2" i="79"/>
  <c r="H5" i="95" l="1"/>
  <c r="I5" i="95" s="1"/>
  <c r="H4" i="95"/>
  <c r="I4" i="95" s="1"/>
  <c r="H3" i="95"/>
  <c r="I3" i="95" s="1"/>
  <c r="H2" i="95"/>
  <c r="I2" i="95" s="1"/>
  <c r="A22" i="51" l="1"/>
  <c r="A19" i="51"/>
  <c r="A17" i="29" l="1"/>
  <c r="J13" i="98" l="1"/>
  <c r="K13" i="98" s="1"/>
  <c r="J12" i="98"/>
  <c r="K12" i="98" s="1"/>
  <c r="J11" i="98"/>
  <c r="K11" i="98" s="1"/>
  <c r="J10" i="98"/>
  <c r="K10" i="98" s="1"/>
  <c r="J9" i="98"/>
  <c r="K9" i="98" s="1"/>
  <c r="J8" i="98"/>
  <c r="K8" i="98" s="1"/>
  <c r="J7" i="98"/>
  <c r="K7" i="98" s="1"/>
  <c r="J6" i="98"/>
  <c r="K6" i="98" s="1"/>
  <c r="J5" i="98"/>
  <c r="K5" i="98" s="1"/>
  <c r="J4" i="98"/>
  <c r="K4" i="98" s="1"/>
  <c r="J3" i="98"/>
  <c r="K3" i="98" s="1"/>
  <c r="J2" i="98"/>
  <c r="K2" i="98" s="1"/>
  <c r="A16" i="97"/>
  <c r="J13" i="97"/>
  <c r="K13" i="97" s="1"/>
  <c r="J12" i="97"/>
  <c r="K12" i="97" s="1"/>
  <c r="J11" i="97"/>
  <c r="K11" i="97" s="1"/>
  <c r="J10" i="97"/>
  <c r="K10" i="97" s="1"/>
  <c r="J9" i="97"/>
  <c r="K9" i="97" s="1"/>
  <c r="J8" i="97"/>
  <c r="K8" i="97" s="1"/>
  <c r="J7" i="97"/>
  <c r="K7" i="97" s="1"/>
  <c r="J6" i="97"/>
  <c r="K6" i="97" s="1"/>
  <c r="J5" i="97"/>
  <c r="K5" i="97" s="1"/>
  <c r="J4" i="97"/>
  <c r="K4" i="97" s="1"/>
  <c r="J3" i="97"/>
  <c r="K3" i="97" s="1"/>
  <c r="J2" i="97"/>
  <c r="K2" i="97" s="1"/>
  <c r="H7" i="96" l="1"/>
  <c r="I7" i="96" s="1"/>
  <c r="H6" i="96"/>
  <c r="I6" i="96" s="1"/>
  <c r="H5" i="96"/>
  <c r="I5" i="96" s="1"/>
  <c r="H4" i="96"/>
  <c r="I4" i="96" s="1"/>
  <c r="H3" i="96"/>
  <c r="I3" i="96" s="1"/>
  <c r="H2" i="96"/>
  <c r="I2" i="96" s="1"/>
  <c r="B1" i="57" l="1"/>
  <c r="A17" i="49"/>
  <c r="I13" i="13" l="1"/>
  <c r="J13" i="13" s="1"/>
  <c r="I8" i="13"/>
  <c r="J8" i="13" s="1"/>
  <c r="I3" i="13"/>
  <c r="J3" i="13" s="1"/>
  <c r="I11" i="13"/>
  <c r="J11" i="13" s="1"/>
  <c r="I7" i="13"/>
  <c r="J7" i="13" s="1"/>
  <c r="I9" i="13"/>
  <c r="J9" i="13" s="1"/>
  <c r="I10" i="13"/>
  <c r="J10" i="13" s="1"/>
  <c r="I4" i="13"/>
  <c r="J4" i="13" s="1"/>
  <c r="I6" i="13"/>
  <c r="J6" i="13" s="1"/>
  <c r="I12" i="13"/>
  <c r="J12" i="13" s="1"/>
  <c r="I2" i="13"/>
  <c r="J2" i="13" s="1"/>
  <c r="I5" i="13"/>
  <c r="J5" i="13" s="1"/>
  <c r="I13" i="18"/>
  <c r="J13" i="18" s="1"/>
  <c r="I12" i="18"/>
  <c r="J12" i="18" s="1"/>
  <c r="I11" i="18"/>
  <c r="J11" i="18" s="1"/>
  <c r="I10" i="18"/>
  <c r="J10" i="18" s="1"/>
  <c r="I9" i="18"/>
  <c r="J9" i="18" s="1"/>
  <c r="I8" i="18"/>
  <c r="J8" i="18" s="1"/>
  <c r="I7" i="18"/>
  <c r="J7" i="18" s="1"/>
  <c r="I6" i="18"/>
  <c r="J6" i="18" s="1"/>
  <c r="I5" i="18"/>
  <c r="J5" i="18" s="1"/>
  <c r="I4" i="18"/>
  <c r="J4" i="18" s="1"/>
  <c r="I3" i="18"/>
  <c r="J3" i="18" s="1"/>
  <c r="I2" i="18"/>
  <c r="J2" i="18" s="1"/>
  <c r="I13" i="17"/>
  <c r="J13" i="17" s="1"/>
  <c r="I12" i="17"/>
  <c r="J12" i="17" s="1"/>
  <c r="I11" i="17"/>
  <c r="J11" i="17" s="1"/>
  <c r="I10" i="17"/>
  <c r="J10" i="17" s="1"/>
  <c r="I9" i="17"/>
  <c r="J9" i="17" s="1"/>
  <c r="I8" i="17"/>
  <c r="J8" i="17" s="1"/>
  <c r="I7" i="17"/>
  <c r="J7" i="17" s="1"/>
  <c r="I6" i="17"/>
  <c r="J6" i="17" s="1"/>
  <c r="I5" i="17"/>
  <c r="J5" i="17" s="1"/>
  <c r="I4" i="17"/>
  <c r="J4" i="17" s="1"/>
  <c r="I3" i="17"/>
  <c r="J3" i="17" s="1"/>
  <c r="I2" i="17"/>
  <c r="J2" i="17" s="1"/>
  <c r="I13" i="16"/>
  <c r="J13" i="16" s="1"/>
  <c r="I12" i="16"/>
  <c r="J12" i="16" s="1"/>
  <c r="I11" i="16"/>
  <c r="J11" i="16" s="1"/>
  <c r="I10" i="16"/>
  <c r="J10" i="16" s="1"/>
  <c r="I9" i="16"/>
  <c r="J9" i="16" s="1"/>
  <c r="I8" i="16"/>
  <c r="J8" i="16" s="1"/>
  <c r="I7" i="16"/>
  <c r="J7" i="16" s="1"/>
  <c r="I6" i="16"/>
  <c r="J6" i="16" s="1"/>
  <c r="I5" i="16"/>
  <c r="J5" i="16" s="1"/>
  <c r="I4" i="16"/>
  <c r="J4" i="16" s="1"/>
  <c r="I3" i="16"/>
  <c r="J3" i="16" s="1"/>
  <c r="I2" i="16"/>
  <c r="J2" i="16" s="1"/>
  <c r="I13" i="15"/>
  <c r="J13" i="15" s="1"/>
  <c r="I12" i="15"/>
  <c r="J12" i="15" s="1"/>
  <c r="I11" i="15"/>
  <c r="J11" i="15" s="1"/>
  <c r="I10" i="15"/>
  <c r="J10" i="15" s="1"/>
  <c r="I9" i="15"/>
  <c r="J9" i="15" s="1"/>
  <c r="I8" i="15"/>
  <c r="J8" i="15" s="1"/>
  <c r="I7" i="15"/>
  <c r="J7" i="15" s="1"/>
  <c r="I6" i="15"/>
  <c r="J6" i="15" s="1"/>
  <c r="I5" i="15"/>
  <c r="J5" i="15" s="1"/>
  <c r="I4" i="15"/>
  <c r="J4" i="15" s="1"/>
  <c r="I3" i="15"/>
  <c r="J3" i="15" s="1"/>
  <c r="I2" i="15"/>
  <c r="J2" i="15" s="1"/>
  <c r="I13" i="12"/>
  <c r="J13" i="12" s="1"/>
  <c r="I12" i="12"/>
  <c r="J12" i="12" s="1"/>
  <c r="I11" i="12"/>
  <c r="J11" i="12" s="1"/>
  <c r="I10" i="12"/>
  <c r="J10" i="12" s="1"/>
  <c r="I9" i="12"/>
  <c r="J9" i="12" s="1"/>
  <c r="I8" i="12"/>
  <c r="J8" i="12" s="1"/>
  <c r="I7" i="12"/>
  <c r="J7" i="12" s="1"/>
  <c r="I6" i="12"/>
  <c r="J6" i="12" s="1"/>
  <c r="I5" i="12"/>
  <c r="J5" i="12" s="1"/>
  <c r="I4" i="12"/>
  <c r="J4" i="12" s="1"/>
  <c r="I3" i="12"/>
  <c r="J3" i="12" s="1"/>
  <c r="I2" i="12"/>
  <c r="J2" i="12" s="1"/>
  <c r="I13" i="11"/>
  <c r="J13" i="11" s="1"/>
  <c r="I8" i="11"/>
  <c r="J8" i="11" s="1"/>
  <c r="I3" i="11"/>
  <c r="J3" i="11" s="1"/>
  <c r="I11" i="11"/>
  <c r="J11" i="11" s="1"/>
  <c r="I7" i="11"/>
  <c r="J7" i="11" s="1"/>
  <c r="I9" i="11"/>
  <c r="J9" i="11" s="1"/>
  <c r="I10" i="11"/>
  <c r="J10" i="11" s="1"/>
  <c r="I4" i="11"/>
  <c r="J4" i="11" s="1"/>
  <c r="I6" i="11"/>
  <c r="J6" i="11" s="1"/>
  <c r="I12" i="11"/>
  <c r="J12" i="11" s="1"/>
  <c r="I2" i="11"/>
  <c r="J2" i="11" s="1"/>
  <c r="I5" i="11"/>
  <c r="J5" i="11" s="1"/>
  <c r="I13" i="6"/>
  <c r="J13" i="6" s="1"/>
  <c r="I8" i="6"/>
  <c r="J8" i="6" s="1"/>
  <c r="I3" i="6"/>
  <c r="J3" i="6" s="1"/>
  <c r="I11" i="6"/>
  <c r="J11" i="6" s="1"/>
  <c r="I7" i="6"/>
  <c r="J7" i="6" s="1"/>
  <c r="I9" i="6"/>
  <c r="J9" i="6" s="1"/>
  <c r="I10" i="6"/>
  <c r="J10" i="6" s="1"/>
  <c r="I4" i="6"/>
  <c r="J4" i="6" s="1"/>
  <c r="I6" i="6"/>
  <c r="J6" i="6" s="1"/>
  <c r="I12" i="6"/>
  <c r="J12" i="6" s="1"/>
  <c r="I2" i="6"/>
  <c r="J2" i="6" s="1"/>
  <c r="I5" i="6"/>
  <c r="J5" i="6" s="1"/>
  <c r="I8" i="5"/>
  <c r="J8" i="5" s="1"/>
  <c r="I13" i="5"/>
  <c r="J13" i="5" s="1"/>
  <c r="I7" i="5"/>
  <c r="J7" i="5" s="1"/>
  <c r="I12" i="5"/>
  <c r="J12" i="5" s="1"/>
  <c r="I11" i="5"/>
  <c r="J11" i="5" s="1"/>
  <c r="I6" i="5"/>
  <c r="J6" i="5" s="1"/>
  <c r="I10" i="5"/>
  <c r="J10" i="5" s="1"/>
  <c r="I5" i="5"/>
  <c r="J5" i="5" s="1"/>
  <c r="I9" i="5"/>
  <c r="J9" i="5" s="1"/>
  <c r="I4" i="5"/>
  <c r="J4" i="5" s="1"/>
  <c r="I3" i="5"/>
  <c r="J3" i="5" s="1"/>
  <c r="I2" i="5"/>
  <c r="J2" i="5" s="1"/>
  <c r="I13" i="4"/>
  <c r="J13" i="4" s="1"/>
  <c r="I8" i="4"/>
  <c r="J8" i="4" s="1"/>
  <c r="I3" i="4"/>
  <c r="J3" i="4" s="1"/>
  <c r="I11" i="4"/>
  <c r="J11" i="4" s="1"/>
  <c r="I7" i="4"/>
  <c r="J7" i="4" s="1"/>
  <c r="I9" i="4"/>
  <c r="J9" i="4" s="1"/>
  <c r="I10" i="4"/>
  <c r="J10" i="4" s="1"/>
  <c r="I4" i="4"/>
  <c r="J4" i="4" s="1"/>
  <c r="I6" i="4"/>
  <c r="J6" i="4" s="1"/>
  <c r="I12" i="4"/>
  <c r="J12" i="4" s="1"/>
  <c r="I2" i="4"/>
  <c r="J2" i="4" s="1"/>
  <c r="I5" i="4"/>
  <c r="J5" i="4" s="1"/>
  <c r="I3" i="3"/>
  <c r="J3" i="3" s="1"/>
  <c r="I11" i="3"/>
  <c r="J11" i="3" s="1"/>
  <c r="I6" i="3"/>
  <c r="J6" i="3" s="1"/>
  <c r="I13" i="3"/>
  <c r="J13" i="3" s="1"/>
  <c r="I12" i="3"/>
  <c r="J12" i="3" s="1"/>
  <c r="I8" i="3"/>
  <c r="J8" i="3" s="1"/>
  <c r="I9" i="3"/>
  <c r="J9" i="3" s="1"/>
  <c r="I5" i="3"/>
  <c r="J5" i="3" s="1"/>
  <c r="I10" i="3"/>
  <c r="J10" i="3" s="1"/>
  <c r="I2" i="3"/>
  <c r="J2" i="3" s="1"/>
  <c r="I4" i="3"/>
  <c r="J4" i="3" s="1"/>
  <c r="I7" i="3"/>
  <c r="J7" i="3" s="1"/>
  <c r="I13" i="2"/>
  <c r="J13" i="2" s="1"/>
  <c r="I8" i="2"/>
  <c r="J8" i="2" s="1"/>
  <c r="I3" i="2"/>
  <c r="J3" i="2" s="1"/>
  <c r="I11" i="2"/>
  <c r="J11" i="2" s="1"/>
  <c r="I7" i="2"/>
  <c r="J7" i="2" s="1"/>
  <c r="I9" i="2"/>
  <c r="J9" i="2" s="1"/>
  <c r="I10" i="2"/>
  <c r="J10" i="2" s="1"/>
  <c r="I4" i="2"/>
  <c r="J4" i="2" s="1"/>
  <c r="I6" i="2"/>
  <c r="J6" i="2" s="1"/>
  <c r="I12" i="2"/>
  <c r="J12" i="2" s="1"/>
  <c r="I2" i="2"/>
  <c r="J2" i="2" s="1"/>
  <c r="I5" i="2"/>
  <c r="J5" i="2" s="1"/>
  <c r="I13" i="94"/>
  <c r="J13" i="94" s="1"/>
  <c r="I12" i="94"/>
  <c r="J12" i="94" s="1"/>
  <c r="I11" i="94"/>
  <c r="J11" i="94" s="1"/>
  <c r="I10" i="94"/>
  <c r="J10" i="94" s="1"/>
  <c r="I9" i="94"/>
  <c r="J9" i="94" s="1"/>
  <c r="I8" i="94"/>
  <c r="I7" i="94"/>
  <c r="J7" i="94" s="1"/>
  <c r="I6" i="94"/>
  <c r="J6" i="94" s="1"/>
  <c r="I5" i="94"/>
  <c r="J5" i="94" s="1"/>
  <c r="I4" i="94"/>
  <c r="J4" i="94" s="1"/>
  <c r="I3" i="94"/>
  <c r="J3" i="94" s="1"/>
  <c r="I2" i="94"/>
  <c r="J2" i="94" s="1"/>
  <c r="I15" i="93"/>
  <c r="J15" i="93" s="1"/>
  <c r="I14" i="93"/>
  <c r="J14" i="93" s="1"/>
  <c r="I13" i="93"/>
  <c r="J13" i="93" s="1"/>
  <c r="I12" i="93"/>
  <c r="J12" i="93" s="1"/>
  <c r="I11" i="93"/>
  <c r="I8" i="93"/>
  <c r="I7" i="93"/>
  <c r="J7" i="93" s="1"/>
  <c r="I6" i="93"/>
  <c r="J6" i="93" s="1"/>
  <c r="I5" i="93"/>
  <c r="J5" i="93" s="1"/>
  <c r="I4" i="93"/>
  <c r="J4" i="93" s="1"/>
  <c r="I3" i="93"/>
  <c r="J3" i="93" s="1"/>
  <c r="I2" i="93"/>
  <c r="A12" i="57"/>
  <c r="B1" i="58"/>
  <c r="I13" i="82"/>
  <c r="J13" i="82" s="1"/>
  <c r="I12" i="82"/>
  <c r="J12" i="82" s="1"/>
  <c r="I11" i="82"/>
  <c r="J11" i="82" s="1"/>
  <c r="I10" i="82"/>
  <c r="J10" i="82" s="1"/>
  <c r="I9" i="82"/>
  <c r="J9" i="82" s="1"/>
  <c r="I8" i="82"/>
  <c r="J8" i="82" s="1"/>
  <c r="I7" i="82"/>
  <c r="J7" i="82" s="1"/>
  <c r="I6" i="82"/>
  <c r="J6" i="82" s="1"/>
  <c r="I5" i="82"/>
  <c r="J5" i="82" s="1"/>
  <c r="I4" i="82"/>
  <c r="J4" i="82" s="1"/>
  <c r="I3" i="82"/>
  <c r="J3" i="82" s="1"/>
  <c r="I2" i="82"/>
  <c r="J2" i="82" s="1"/>
  <c r="I13" i="81"/>
  <c r="J13" i="81" s="1"/>
  <c r="I12" i="81"/>
  <c r="J12" i="81" s="1"/>
  <c r="I11" i="81"/>
  <c r="J11" i="81" s="1"/>
  <c r="I10" i="81"/>
  <c r="J10" i="81" s="1"/>
  <c r="I9" i="81"/>
  <c r="J9" i="81" s="1"/>
  <c r="I8" i="81"/>
  <c r="J8" i="81" s="1"/>
  <c r="I7" i="81"/>
  <c r="J7" i="81" s="1"/>
  <c r="I6" i="81"/>
  <c r="J6" i="81" s="1"/>
  <c r="I5" i="81"/>
  <c r="J5" i="81" s="1"/>
  <c r="I4" i="81"/>
  <c r="J4" i="81" s="1"/>
  <c r="I3" i="81"/>
  <c r="J3" i="81" s="1"/>
  <c r="I2" i="81"/>
  <c r="J2" i="81" s="1"/>
  <c r="I13" i="66"/>
  <c r="J13" i="66" s="1"/>
  <c r="I12" i="66"/>
  <c r="J12" i="66" s="1"/>
  <c r="I11" i="66"/>
  <c r="J11" i="66" s="1"/>
  <c r="I10" i="66"/>
  <c r="J10" i="66" s="1"/>
  <c r="I9" i="66"/>
  <c r="J9" i="66" s="1"/>
  <c r="I8" i="66"/>
  <c r="J8" i="66" s="1"/>
  <c r="I7" i="66"/>
  <c r="J7" i="66" s="1"/>
  <c r="I6" i="66"/>
  <c r="J6" i="66" s="1"/>
  <c r="I5" i="66"/>
  <c r="J5" i="66" s="1"/>
  <c r="I4" i="66"/>
  <c r="J4" i="66" s="1"/>
  <c r="I3" i="66"/>
  <c r="J3" i="66" s="1"/>
  <c r="I2" i="66"/>
  <c r="J2" i="66" s="1"/>
  <c r="I7" i="65"/>
  <c r="J7" i="65" s="1"/>
  <c r="I6" i="65"/>
  <c r="J6" i="65" s="1"/>
  <c r="I14" i="65"/>
  <c r="J14" i="65" s="1"/>
  <c r="I13" i="65"/>
  <c r="J13" i="65" s="1"/>
  <c r="I5" i="65"/>
  <c r="J5" i="65" s="1"/>
  <c r="I12" i="65"/>
  <c r="J12" i="65" s="1"/>
  <c r="I11" i="65"/>
  <c r="J11" i="65" s="1"/>
  <c r="I10" i="65"/>
  <c r="I8" i="65"/>
  <c r="J8" i="65" s="1"/>
  <c r="I4" i="65"/>
  <c r="J4" i="65" s="1"/>
  <c r="I3" i="65"/>
  <c r="J3" i="65" s="1"/>
  <c r="I2" i="65"/>
  <c r="I13" i="62"/>
  <c r="J13" i="62" s="1"/>
  <c r="I12" i="62"/>
  <c r="J12" i="62" s="1"/>
  <c r="I11" i="62"/>
  <c r="J11" i="62" s="1"/>
  <c r="I10" i="62"/>
  <c r="J10" i="62" s="1"/>
  <c r="I9" i="62"/>
  <c r="J9" i="62" s="1"/>
  <c r="I8" i="62"/>
  <c r="J8" i="62" s="1"/>
  <c r="I7" i="62"/>
  <c r="J7" i="62" s="1"/>
  <c r="I6" i="62"/>
  <c r="J6" i="62" s="1"/>
  <c r="I5" i="62"/>
  <c r="J5" i="62" s="1"/>
  <c r="I4" i="62"/>
  <c r="J4" i="62" s="1"/>
  <c r="I3" i="62"/>
  <c r="J3" i="62" s="1"/>
  <c r="I2" i="62"/>
  <c r="J2" i="62" s="1"/>
  <c r="I13" i="61"/>
  <c r="J13" i="61" s="1"/>
  <c r="I12" i="61"/>
  <c r="J12" i="61" s="1"/>
  <c r="I11" i="61"/>
  <c r="J11" i="61" s="1"/>
  <c r="I10" i="61"/>
  <c r="J10" i="61" s="1"/>
  <c r="I9" i="61"/>
  <c r="J9" i="61" s="1"/>
  <c r="I8" i="61"/>
  <c r="J8" i="61" s="1"/>
  <c r="I7" i="61"/>
  <c r="J7" i="61" s="1"/>
  <c r="I6" i="61"/>
  <c r="J6" i="61" s="1"/>
  <c r="I5" i="61"/>
  <c r="J5" i="61" s="1"/>
  <c r="I4" i="61"/>
  <c r="J4" i="61" s="1"/>
  <c r="I3" i="61"/>
  <c r="J3" i="61" s="1"/>
  <c r="I2" i="61"/>
  <c r="J2" i="61" s="1"/>
  <c r="I13" i="60"/>
  <c r="J13" i="60" s="1"/>
  <c r="I12" i="60"/>
  <c r="J12" i="60" s="1"/>
  <c r="I11" i="60"/>
  <c r="J11" i="60" s="1"/>
  <c r="I10" i="60"/>
  <c r="J10" i="60" s="1"/>
  <c r="I9" i="60"/>
  <c r="J9" i="60" s="1"/>
  <c r="I8" i="60"/>
  <c r="J8" i="60" s="1"/>
  <c r="I7" i="60"/>
  <c r="J7" i="60" s="1"/>
  <c r="I6" i="60"/>
  <c r="J6" i="60" s="1"/>
  <c r="I5" i="60"/>
  <c r="J5" i="60" s="1"/>
  <c r="I4" i="60"/>
  <c r="J4" i="60" s="1"/>
  <c r="I3" i="60"/>
  <c r="J3" i="60" s="1"/>
  <c r="I2" i="60"/>
  <c r="J2" i="60" s="1"/>
  <c r="I13" i="59"/>
  <c r="J13" i="59" s="1"/>
  <c r="I12" i="59"/>
  <c r="J12" i="59" s="1"/>
  <c r="I11" i="59"/>
  <c r="J11" i="59" s="1"/>
  <c r="I10" i="59"/>
  <c r="J10" i="59" s="1"/>
  <c r="I9" i="59"/>
  <c r="J9" i="59" s="1"/>
  <c r="I8" i="59"/>
  <c r="J8" i="59" s="1"/>
  <c r="I7" i="59"/>
  <c r="J7" i="59" s="1"/>
  <c r="I6" i="59"/>
  <c r="J6" i="59" s="1"/>
  <c r="I5" i="59"/>
  <c r="J5" i="59" s="1"/>
  <c r="I4" i="59"/>
  <c r="J4" i="59" s="1"/>
  <c r="I3" i="59"/>
  <c r="J3" i="59" s="1"/>
  <c r="I2" i="59"/>
  <c r="J2" i="59" s="1"/>
  <c r="J13" i="56"/>
  <c r="K13" i="56" s="1"/>
  <c r="J12" i="56"/>
  <c r="K12" i="56" s="1"/>
  <c r="J11" i="56"/>
  <c r="K11" i="56" s="1"/>
  <c r="J10" i="56"/>
  <c r="K10" i="56" s="1"/>
  <c r="J9" i="56"/>
  <c r="K9" i="56" s="1"/>
  <c r="J8" i="56"/>
  <c r="K8" i="56" s="1"/>
  <c r="J7" i="56"/>
  <c r="K7" i="56" s="1"/>
  <c r="J6" i="56"/>
  <c r="K6" i="56" s="1"/>
  <c r="J5" i="56"/>
  <c r="K5" i="56" s="1"/>
  <c r="J4" i="56"/>
  <c r="K4" i="56" s="1"/>
  <c r="J3" i="56"/>
  <c r="K3" i="56" s="1"/>
  <c r="J2" i="56"/>
  <c r="K2" i="56" s="1"/>
  <c r="J13" i="55"/>
  <c r="K13" i="55" s="1"/>
  <c r="J12" i="55"/>
  <c r="K12" i="55" s="1"/>
  <c r="J11" i="55"/>
  <c r="K11" i="55" s="1"/>
  <c r="J10" i="55"/>
  <c r="K10" i="55" s="1"/>
  <c r="J9" i="55"/>
  <c r="K9" i="55" s="1"/>
  <c r="J8" i="55"/>
  <c r="K8" i="55" s="1"/>
  <c r="J7" i="55"/>
  <c r="K7" i="55" s="1"/>
  <c r="J6" i="55"/>
  <c r="K6" i="55" s="1"/>
  <c r="J5" i="55"/>
  <c r="K5" i="55" s="1"/>
  <c r="J4" i="55"/>
  <c r="K4" i="55" s="1"/>
  <c r="J3" i="55"/>
  <c r="K3" i="55" s="1"/>
  <c r="J2" i="55"/>
  <c r="K2" i="55" s="1"/>
  <c r="J13" i="54"/>
  <c r="K13" i="54" s="1"/>
  <c r="J12" i="54"/>
  <c r="K12" i="54" s="1"/>
  <c r="J11" i="54"/>
  <c r="K11" i="54" s="1"/>
  <c r="J10" i="54"/>
  <c r="K10" i="54" s="1"/>
  <c r="J9" i="54"/>
  <c r="K9" i="54" s="1"/>
  <c r="J8" i="54"/>
  <c r="K8" i="54" s="1"/>
  <c r="J7" i="54"/>
  <c r="K7" i="54" s="1"/>
  <c r="J6" i="54"/>
  <c r="K6" i="54" s="1"/>
  <c r="J5" i="54"/>
  <c r="K5" i="54" s="1"/>
  <c r="J4" i="54"/>
  <c r="K4" i="54" s="1"/>
  <c r="J3" i="54"/>
  <c r="K3" i="54" s="1"/>
  <c r="J2" i="54"/>
  <c r="K2" i="54" s="1"/>
  <c r="J13" i="53"/>
  <c r="K13" i="53" s="1"/>
  <c r="J12" i="53"/>
  <c r="K12" i="53" s="1"/>
  <c r="J11" i="53"/>
  <c r="K11" i="53" s="1"/>
  <c r="J10" i="53"/>
  <c r="K10" i="53" s="1"/>
  <c r="J9" i="53"/>
  <c r="K9" i="53" s="1"/>
  <c r="J8" i="53"/>
  <c r="K8" i="53" s="1"/>
  <c r="J7" i="53"/>
  <c r="K7" i="53" s="1"/>
  <c r="J6" i="53"/>
  <c r="K6" i="53" s="1"/>
  <c r="J5" i="53"/>
  <c r="K5" i="53" s="1"/>
  <c r="J4" i="53"/>
  <c r="K4" i="53" s="1"/>
  <c r="J3" i="53"/>
  <c r="K3" i="53" s="1"/>
  <c r="J2" i="53"/>
  <c r="K2" i="53" s="1"/>
  <c r="J13" i="52"/>
  <c r="K13" i="52" s="1"/>
  <c r="J12" i="52"/>
  <c r="K12" i="52" s="1"/>
  <c r="J11" i="52"/>
  <c r="K11" i="52" s="1"/>
  <c r="J10" i="52"/>
  <c r="K10" i="52" s="1"/>
  <c r="J9" i="52"/>
  <c r="K9" i="52" s="1"/>
  <c r="J8" i="52"/>
  <c r="K8" i="52" s="1"/>
  <c r="J7" i="52"/>
  <c r="K7" i="52" s="1"/>
  <c r="J6" i="52"/>
  <c r="K6" i="52" s="1"/>
  <c r="J5" i="52"/>
  <c r="K5" i="52" s="1"/>
  <c r="J4" i="52"/>
  <c r="K4" i="52" s="1"/>
  <c r="J3" i="52"/>
  <c r="K3" i="52" s="1"/>
  <c r="J2" i="52"/>
  <c r="K2" i="52" s="1"/>
  <c r="J13" i="51"/>
  <c r="K13" i="51" s="1"/>
  <c r="J12" i="51"/>
  <c r="K12" i="51" s="1"/>
  <c r="J11" i="51"/>
  <c r="K11" i="51" s="1"/>
  <c r="J10" i="51"/>
  <c r="K10" i="51" s="1"/>
  <c r="J9" i="51"/>
  <c r="K9" i="51" s="1"/>
  <c r="J8" i="51"/>
  <c r="K8" i="51" s="1"/>
  <c r="J7" i="51"/>
  <c r="K7" i="51" s="1"/>
  <c r="J6" i="51"/>
  <c r="K6" i="51" s="1"/>
  <c r="J5" i="51"/>
  <c r="K5" i="51" s="1"/>
  <c r="J4" i="51"/>
  <c r="K4" i="51" s="1"/>
  <c r="J3" i="51"/>
  <c r="K3" i="51" s="1"/>
  <c r="J2" i="51"/>
  <c r="K2" i="51" s="1"/>
  <c r="J13" i="50"/>
  <c r="K13" i="50" s="1"/>
  <c r="J12" i="50"/>
  <c r="K12" i="50" s="1"/>
  <c r="J11" i="50"/>
  <c r="K11" i="50" s="1"/>
  <c r="J10" i="50"/>
  <c r="K10" i="50" s="1"/>
  <c r="J9" i="50"/>
  <c r="K9" i="50" s="1"/>
  <c r="J8" i="50"/>
  <c r="K8" i="50" s="1"/>
  <c r="J7" i="50"/>
  <c r="K7" i="50" s="1"/>
  <c r="J6" i="50"/>
  <c r="K6" i="50" s="1"/>
  <c r="J5" i="50"/>
  <c r="K5" i="50" s="1"/>
  <c r="J4" i="50"/>
  <c r="K4" i="50" s="1"/>
  <c r="J3" i="50"/>
  <c r="K3" i="50" s="1"/>
  <c r="J2" i="50"/>
  <c r="K2" i="50" s="1"/>
  <c r="J13" i="49"/>
  <c r="K13" i="49" s="1"/>
  <c r="J12" i="49"/>
  <c r="K12" i="49" s="1"/>
  <c r="J11" i="49"/>
  <c r="K11" i="49" s="1"/>
  <c r="J10" i="49"/>
  <c r="K10" i="49" s="1"/>
  <c r="J9" i="49"/>
  <c r="K9" i="49" s="1"/>
  <c r="J8" i="49"/>
  <c r="K8" i="49" s="1"/>
  <c r="J7" i="49"/>
  <c r="K7" i="49" s="1"/>
  <c r="J6" i="49"/>
  <c r="K6" i="49" s="1"/>
  <c r="J5" i="49"/>
  <c r="K5" i="49" s="1"/>
  <c r="J4" i="49"/>
  <c r="K4" i="49" s="1"/>
  <c r="J3" i="49"/>
  <c r="K3" i="49" s="1"/>
  <c r="J2" i="49"/>
  <c r="K2" i="49" s="1"/>
  <c r="J13" i="48"/>
  <c r="K13" i="48" s="1"/>
  <c r="J12" i="48"/>
  <c r="K12" i="48" s="1"/>
  <c r="J11" i="48"/>
  <c r="K11" i="48" s="1"/>
  <c r="J10" i="48"/>
  <c r="K10" i="48" s="1"/>
  <c r="J9" i="48"/>
  <c r="K9" i="48" s="1"/>
  <c r="J8" i="48"/>
  <c r="K8" i="48" s="1"/>
  <c r="J7" i="48"/>
  <c r="K7" i="48" s="1"/>
  <c r="J6" i="48"/>
  <c r="K6" i="48" s="1"/>
  <c r="J5" i="48"/>
  <c r="K5" i="48" s="1"/>
  <c r="J4" i="48"/>
  <c r="K4" i="48" s="1"/>
  <c r="J3" i="48"/>
  <c r="K3" i="48" s="1"/>
  <c r="J2" i="48"/>
  <c r="K2" i="48" s="1"/>
  <c r="J13" i="47"/>
  <c r="K13" i="47" s="1"/>
  <c r="J12" i="47"/>
  <c r="K12" i="47" s="1"/>
  <c r="J11" i="47"/>
  <c r="K11" i="47" s="1"/>
  <c r="J10" i="47"/>
  <c r="K10" i="47" s="1"/>
  <c r="J9" i="47"/>
  <c r="K9" i="47" s="1"/>
  <c r="J8" i="47"/>
  <c r="K8" i="47" s="1"/>
  <c r="J7" i="47"/>
  <c r="K7" i="47" s="1"/>
  <c r="J6" i="47"/>
  <c r="K6" i="47" s="1"/>
  <c r="J5" i="47"/>
  <c r="K5" i="47" s="1"/>
  <c r="J4" i="47"/>
  <c r="K4" i="47" s="1"/>
  <c r="J3" i="47"/>
  <c r="K3" i="47" s="1"/>
  <c r="J2" i="47"/>
  <c r="K2" i="47" s="1"/>
  <c r="J13" i="46"/>
  <c r="K13" i="46" s="1"/>
  <c r="J12" i="46"/>
  <c r="K12" i="46" s="1"/>
  <c r="J11" i="46"/>
  <c r="K11" i="46" s="1"/>
  <c r="J10" i="46"/>
  <c r="K10" i="46" s="1"/>
  <c r="J9" i="46"/>
  <c r="K9" i="46" s="1"/>
  <c r="J8" i="46"/>
  <c r="K8" i="46" s="1"/>
  <c r="J7" i="46"/>
  <c r="K7" i="46" s="1"/>
  <c r="J6" i="46"/>
  <c r="K6" i="46" s="1"/>
  <c r="J5" i="46"/>
  <c r="K5" i="46" s="1"/>
  <c r="J4" i="46"/>
  <c r="K4" i="46" s="1"/>
  <c r="J3" i="46"/>
  <c r="K3" i="46" s="1"/>
  <c r="J2" i="46"/>
  <c r="K2" i="46" s="1"/>
  <c r="J13" i="44"/>
  <c r="K13" i="44" s="1"/>
  <c r="J12" i="44"/>
  <c r="K12" i="44" s="1"/>
  <c r="J11" i="44"/>
  <c r="K11" i="44" s="1"/>
  <c r="J10" i="44"/>
  <c r="K10" i="44" s="1"/>
  <c r="J9" i="44"/>
  <c r="K9" i="44" s="1"/>
  <c r="J8" i="44"/>
  <c r="K8" i="44" s="1"/>
  <c r="J7" i="44"/>
  <c r="K7" i="44" s="1"/>
  <c r="J6" i="44"/>
  <c r="K6" i="44" s="1"/>
  <c r="J5" i="44"/>
  <c r="K5" i="44" s="1"/>
  <c r="J4" i="44"/>
  <c r="K4" i="44" s="1"/>
  <c r="J3" i="44"/>
  <c r="K3" i="44" s="1"/>
  <c r="J2" i="44"/>
  <c r="K2" i="44" s="1"/>
  <c r="J13" i="43"/>
  <c r="K13" i="43" s="1"/>
  <c r="J12" i="43"/>
  <c r="K12" i="43" s="1"/>
  <c r="J11" i="43"/>
  <c r="K11" i="43" s="1"/>
  <c r="J10" i="43"/>
  <c r="K10" i="43" s="1"/>
  <c r="J9" i="43"/>
  <c r="K9" i="43" s="1"/>
  <c r="J8" i="43"/>
  <c r="K8" i="43" s="1"/>
  <c r="J7" i="43"/>
  <c r="K7" i="43" s="1"/>
  <c r="J6" i="43"/>
  <c r="K6" i="43" s="1"/>
  <c r="J5" i="43"/>
  <c r="K5" i="43" s="1"/>
  <c r="J4" i="43"/>
  <c r="K4" i="43" s="1"/>
  <c r="J3" i="43"/>
  <c r="K3" i="43" s="1"/>
  <c r="J2" i="43"/>
  <c r="K2" i="43" s="1"/>
  <c r="A17" i="43" s="1"/>
  <c r="J13" i="42"/>
  <c r="K13" i="42" s="1"/>
  <c r="J12" i="42"/>
  <c r="K12" i="42" s="1"/>
  <c r="J11" i="42"/>
  <c r="K11" i="42" s="1"/>
  <c r="J10" i="42"/>
  <c r="K10" i="42" s="1"/>
  <c r="J9" i="42"/>
  <c r="K9" i="42" s="1"/>
  <c r="J8" i="42"/>
  <c r="K8" i="42" s="1"/>
  <c r="J7" i="42"/>
  <c r="K7" i="42" s="1"/>
  <c r="J6" i="42"/>
  <c r="K6" i="42" s="1"/>
  <c r="J5" i="42"/>
  <c r="K5" i="42" s="1"/>
  <c r="J4" i="42"/>
  <c r="K4" i="42" s="1"/>
  <c r="J3" i="42"/>
  <c r="K3" i="42" s="1"/>
  <c r="J2" i="42"/>
  <c r="K2" i="42" s="1"/>
  <c r="J13" i="41"/>
  <c r="K13" i="41" s="1"/>
  <c r="J12" i="41"/>
  <c r="K12" i="41" s="1"/>
  <c r="J11" i="41"/>
  <c r="K11" i="41" s="1"/>
  <c r="J10" i="41"/>
  <c r="K10" i="41" s="1"/>
  <c r="J9" i="41"/>
  <c r="K9" i="41" s="1"/>
  <c r="J8" i="41"/>
  <c r="K8" i="41" s="1"/>
  <c r="J7" i="41"/>
  <c r="K7" i="41" s="1"/>
  <c r="J6" i="41"/>
  <c r="K6" i="41" s="1"/>
  <c r="J5" i="41"/>
  <c r="K5" i="41" s="1"/>
  <c r="J4" i="41"/>
  <c r="K4" i="41" s="1"/>
  <c r="J3" i="41"/>
  <c r="K3" i="41" s="1"/>
  <c r="J2" i="41"/>
  <c r="K2" i="41" s="1"/>
  <c r="J13" i="40"/>
  <c r="K13" i="40" s="1"/>
  <c r="J12" i="40"/>
  <c r="K12" i="40" s="1"/>
  <c r="J11" i="40"/>
  <c r="K11" i="40" s="1"/>
  <c r="J10" i="40"/>
  <c r="K10" i="40" s="1"/>
  <c r="J9" i="40"/>
  <c r="K9" i="40" s="1"/>
  <c r="J8" i="40"/>
  <c r="K8" i="40" s="1"/>
  <c r="J7" i="40"/>
  <c r="K7" i="40" s="1"/>
  <c r="J6" i="40"/>
  <c r="K6" i="40" s="1"/>
  <c r="J5" i="40"/>
  <c r="K5" i="40" s="1"/>
  <c r="J4" i="40"/>
  <c r="K4" i="40" s="1"/>
  <c r="J3" i="40"/>
  <c r="K3" i="40" s="1"/>
  <c r="J2" i="40"/>
  <c r="K2" i="40" s="1"/>
  <c r="J13" i="39"/>
  <c r="K13" i="39" s="1"/>
  <c r="J12" i="39"/>
  <c r="K12" i="39" s="1"/>
  <c r="J11" i="39"/>
  <c r="K11" i="39" s="1"/>
  <c r="J10" i="39"/>
  <c r="K10" i="39" s="1"/>
  <c r="J9" i="39"/>
  <c r="K9" i="39" s="1"/>
  <c r="J8" i="39"/>
  <c r="K8" i="39" s="1"/>
  <c r="J7" i="39"/>
  <c r="K7" i="39" s="1"/>
  <c r="J6" i="39"/>
  <c r="K6" i="39" s="1"/>
  <c r="J5" i="39"/>
  <c r="K5" i="39" s="1"/>
  <c r="J4" i="39"/>
  <c r="K4" i="39" s="1"/>
  <c r="J3" i="39"/>
  <c r="K3" i="39" s="1"/>
  <c r="J2" i="39"/>
  <c r="K2" i="39" s="1"/>
  <c r="J13" i="38"/>
  <c r="K13" i="38" s="1"/>
  <c r="J12" i="38"/>
  <c r="K12" i="38" s="1"/>
  <c r="J11" i="38"/>
  <c r="K11" i="38" s="1"/>
  <c r="J10" i="38"/>
  <c r="K10" i="38" s="1"/>
  <c r="J9" i="38"/>
  <c r="K9" i="38" s="1"/>
  <c r="J8" i="38"/>
  <c r="K8" i="38" s="1"/>
  <c r="J7" i="38"/>
  <c r="K7" i="38" s="1"/>
  <c r="J6" i="38"/>
  <c r="K6" i="38" s="1"/>
  <c r="J5" i="38"/>
  <c r="K5" i="38" s="1"/>
  <c r="J4" i="38"/>
  <c r="K4" i="38" s="1"/>
  <c r="J3" i="38"/>
  <c r="K3" i="38" s="1"/>
  <c r="J2" i="38"/>
  <c r="K2" i="38" s="1"/>
  <c r="J13" i="37"/>
  <c r="K13" i="37" s="1"/>
  <c r="J12" i="37"/>
  <c r="K12" i="37" s="1"/>
  <c r="J11" i="37"/>
  <c r="K11" i="37" s="1"/>
  <c r="J10" i="37"/>
  <c r="K10" i="37" s="1"/>
  <c r="J9" i="37"/>
  <c r="K9" i="37" s="1"/>
  <c r="J8" i="37"/>
  <c r="K8" i="37" s="1"/>
  <c r="J7" i="37"/>
  <c r="K7" i="37" s="1"/>
  <c r="J6" i="37"/>
  <c r="K6" i="37" s="1"/>
  <c r="J5" i="37"/>
  <c r="K5" i="37" s="1"/>
  <c r="J4" i="37"/>
  <c r="K4" i="37" s="1"/>
  <c r="J3" i="37"/>
  <c r="K3" i="37" s="1"/>
  <c r="J2" i="37"/>
  <c r="K2" i="37" s="1"/>
  <c r="J13" i="36"/>
  <c r="K13" i="36" s="1"/>
  <c r="J12" i="36"/>
  <c r="K12" i="36" s="1"/>
  <c r="J11" i="36"/>
  <c r="K11" i="36" s="1"/>
  <c r="J10" i="36"/>
  <c r="K10" i="36" s="1"/>
  <c r="J9" i="36"/>
  <c r="K9" i="36" s="1"/>
  <c r="J8" i="36"/>
  <c r="K8" i="36" s="1"/>
  <c r="J7" i="36"/>
  <c r="K7" i="36" s="1"/>
  <c r="J6" i="36"/>
  <c r="K6" i="36" s="1"/>
  <c r="J5" i="36"/>
  <c r="K5" i="36" s="1"/>
  <c r="J4" i="36"/>
  <c r="K4" i="36" s="1"/>
  <c r="J3" i="36"/>
  <c r="K3" i="36" s="1"/>
  <c r="J2" i="36"/>
  <c r="K2" i="36" s="1"/>
  <c r="J13" i="35"/>
  <c r="K13" i="35" s="1"/>
  <c r="J12" i="35"/>
  <c r="K12" i="35" s="1"/>
  <c r="J11" i="35"/>
  <c r="K11" i="35" s="1"/>
  <c r="J10" i="35"/>
  <c r="K10" i="35" s="1"/>
  <c r="J9" i="35"/>
  <c r="K9" i="35" s="1"/>
  <c r="J8" i="35"/>
  <c r="K8" i="35" s="1"/>
  <c r="J7" i="35"/>
  <c r="K7" i="35" s="1"/>
  <c r="J6" i="35"/>
  <c r="K6" i="35" s="1"/>
  <c r="J5" i="35"/>
  <c r="K5" i="35" s="1"/>
  <c r="J4" i="35"/>
  <c r="K4" i="35" s="1"/>
  <c r="J3" i="35"/>
  <c r="K3" i="35" s="1"/>
  <c r="J2" i="35"/>
  <c r="K2" i="35" s="1"/>
  <c r="J13" i="34"/>
  <c r="K13" i="34" s="1"/>
  <c r="J12" i="34"/>
  <c r="K12" i="34" s="1"/>
  <c r="J11" i="34"/>
  <c r="K11" i="34" s="1"/>
  <c r="J10" i="34"/>
  <c r="K10" i="34" s="1"/>
  <c r="J9" i="34"/>
  <c r="K9" i="34" s="1"/>
  <c r="J8" i="34"/>
  <c r="K8" i="34" s="1"/>
  <c r="J7" i="34"/>
  <c r="K7" i="34" s="1"/>
  <c r="J6" i="34"/>
  <c r="K6" i="34" s="1"/>
  <c r="J5" i="34"/>
  <c r="K5" i="34" s="1"/>
  <c r="J4" i="34"/>
  <c r="K4" i="34" s="1"/>
  <c r="J3" i="34"/>
  <c r="K3" i="34" s="1"/>
  <c r="J2" i="34"/>
  <c r="K2" i="34" s="1"/>
  <c r="J13" i="33"/>
  <c r="K13" i="33" s="1"/>
  <c r="J12" i="33"/>
  <c r="K12" i="33" s="1"/>
  <c r="J11" i="33"/>
  <c r="K11" i="33" s="1"/>
  <c r="J10" i="33"/>
  <c r="K10" i="33" s="1"/>
  <c r="J9" i="33"/>
  <c r="K9" i="33" s="1"/>
  <c r="J8" i="33"/>
  <c r="K8" i="33" s="1"/>
  <c r="J7" i="33"/>
  <c r="K7" i="33" s="1"/>
  <c r="J6" i="33"/>
  <c r="K6" i="33" s="1"/>
  <c r="J5" i="33"/>
  <c r="K5" i="33" s="1"/>
  <c r="J4" i="33"/>
  <c r="K4" i="33" s="1"/>
  <c r="J3" i="33"/>
  <c r="K3" i="33" s="1"/>
  <c r="J2" i="33"/>
  <c r="K2" i="33" s="1"/>
  <c r="J13" i="32"/>
  <c r="K13" i="32" s="1"/>
  <c r="J12" i="32"/>
  <c r="K12" i="32" s="1"/>
  <c r="J11" i="32"/>
  <c r="K11" i="32" s="1"/>
  <c r="J10" i="32"/>
  <c r="K10" i="32" s="1"/>
  <c r="J9" i="32"/>
  <c r="K9" i="32" s="1"/>
  <c r="J8" i="32"/>
  <c r="K8" i="32" s="1"/>
  <c r="J7" i="32"/>
  <c r="K7" i="32" s="1"/>
  <c r="J6" i="32"/>
  <c r="K6" i="32" s="1"/>
  <c r="J5" i="32"/>
  <c r="K5" i="32" s="1"/>
  <c r="J4" i="32"/>
  <c r="K4" i="32" s="1"/>
  <c r="J3" i="32"/>
  <c r="K3" i="32" s="1"/>
  <c r="J2" i="32"/>
  <c r="K2" i="32" s="1"/>
  <c r="J13" i="31"/>
  <c r="K13" i="31" s="1"/>
  <c r="J12" i="31"/>
  <c r="K12" i="31" s="1"/>
  <c r="J11" i="31"/>
  <c r="K11" i="31" s="1"/>
  <c r="J10" i="31"/>
  <c r="K10" i="31" s="1"/>
  <c r="J9" i="31"/>
  <c r="K9" i="31" s="1"/>
  <c r="J8" i="31"/>
  <c r="K8" i="31" s="1"/>
  <c r="J7" i="31"/>
  <c r="K7" i="31" s="1"/>
  <c r="J6" i="31"/>
  <c r="K6" i="31" s="1"/>
  <c r="J5" i="31"/>
  <c r="K5" i="31" s="1"/>
  <c r="J4" i="31"/>
  <c r="K4" i="31" s="1"/>
  <c r="J3" i="31"/>
  <c r="K3" i="31" s="1"/>
  <c r="J2" i="31"/>
  <c r="K2" i="31" s="1"/>
  <c r="J4" i="30"/>
  <c r="K4" i="30" s="1"/>
  <c r="J5" i="30"/>
  <c r="K5" i="30" s="1"/>
  <c r="J13" i="30"/>
  <c r="K13" i="30" s="1"/>
  <c r="J6" i="30"/>
  <c r="K6" i="30" s="1"/>
  <c r="J11" i="30"/>
  <c r="K11" i="30" s="1"/>
  <c r="J8" i="30"/>
  <c r="K8" i="30" s="1"/>
  <c r="J12" i="30"/>
  <c r="K12" i="30" s="1"/>
  <c r="J7" i="30"/>
  <c r="K7" i="30" s="1"/>
  <c r="J3" i="30"/>
  <c r="K3" i="30" s="1"/>
  <c r="J2" i="30"/>
  <c r="K2" i="30" s="1"/>
  <c r="J9" i="30"/>
  <c r="K9" i="30" s="1"/>
  <c r="J10" i="30"/>
  <c r="K10" i="30" s="1"/>
  <c r="J4" i="29"/>
  <c r="K4" i="29" s="1"/>
  <c r="J5" i="29"/>
  <c r="K5" i="29" s="1"/>
  <c r="J13" i="29"/>
  <c r="K13" i="29" s="1"/>
  <c r="J6" i="29"/>
  <c r="K6" i="29" s="1"/>
  <c r="J11" i="29"/>
  <c r="K11" i="29" s="1"/>
  <c r="J8" i="29"/>
  <c r="K8" i="29" s="1"/>
  <c r="J12" i="29"/>
  <c r="K12" i="29" s="1"/>
  <c r="J7" i="29"/>
  <c r="K7" i="29" s="1"/>
  <c r="J3" i="29"/>
  <c r="K3" i="29" s="1"/>
  <c r="J2" i="29"/>
  <c r="K2" i="29" s="1"/>
  <c r="J9" i="29"/>
  <c r="K9" i="29" s="1"/>
  <c r="J10" i="29"/>
  <c r="K10" i="29" s="1"/>
  <c r="J13" i="28"/>
  <c r="K13" i="28" s="1"/>
  <c r="J12" i="28"/>
  <c r="K12" i="28" s="1"/>
  <c r="J11" i="28"/>
  <c r="K11" i="28" s="1"/>
  <c r="J10" i="28"/>
  <c r="K10" i="28" s="1"/>
  <c r="J9" i="28"/>
  <c r="K9" i="28" s="1"/>
  <c r="J8" i="28"/>
  <c r="K8" i="28" s="1"/>
  <c r="J7" i="28"/>
  <c r="K7" i="28" s="1"/>
  <c r="J6" i="28"/>
  <c r="K6" i="28" s="1"/>
  <c r="J5" i="28"/>
  <c r="K5" i="28" s="1"/>
  <c r="J4" i="28"/>
  <c r="K4" i="28" s="1"/>
  <c r="J3" i="28"/>
  <c r="K3" i="28" s="1"/>
  <c r="J2" i="28"/>
  <c r="K2" i="28" s="1"/>
  <c r="J13" i="27"/>
  <c r="K13" i="27" s="1"/>
  <c r="J12" i="27"/>
  <c r="K12" i="27" s="1"/>
  <c r="J11" i="27"/>
  <c r="K11" i="27" s="1"/>
  <c r="J10" i="27"/>
  <c r="K10" i="27" s="1"/>
  <c r="J9" i="27"/>
  <c r="K9" i="27" s="1"/>
  <c r="J8" i="27"/>
  <c r="K8" i="27" s="1"/>
  <c r="J7" i="27"/>
  <c r="K7" i="27" s="1"/>
  <c r="J6" i="27"/>
  <c r="K6" i="27" s="1"/>
  <c r="J5" i="27"/>
  <c r="K5" i="27" s="1"/>
  <c r="J4" i="27"/>
  <c r="K4" i="27" s="1"/>
  <c r="J3" i="27"/>
  <c r="K3" i="27" s="1"/>
  <c r="J2" i="27"/>
  <c r="K2" i="27" s="1"/>
  <c r="J13" i="26"/>
  <c r="K13" i="26" s="1"/>
  <c r="J12" i="26"/>
  <c r="K12" i="26" s="1"/>
  <c r="J11" i="26"/>
  <c r="K11" i="26" s="1"/>
  <c r="J10" i="26"/>
  <c r="K10" i="26" s="1"/>
  <c r="J9" i="26"/>
  <c r="K9" i="26" s="1"/>
  <c r="J8" i="26"/>
  <c r="K8" i="26" s="1"/>
  <c r="J7" i="26"/>
  <c r="K7" i="26" s="1"/>
  <c r="J6" i="26"/>
  <c r="K6" i="26" s="1"/>
  <c r="J5" i="26"/>
  <c r="K5" i="26" s="1"/>
  <c r="J4" i="26"/>
  <c r="K4" i="26" s="1"/>
  <c r="J3" i="26"/>
  <c r="K3" i="26" s="1"/>
  <c r="J2" i="26"/>
  <c r="K2" i="26" s="1"/>
  <c r="J13" i="25"/>
  <c r="K13" i="25" s="1"/>
  <c r="J12" i="25"/>
  <c r="K12" i="25" s="1"/>
  <c r="J11" i="25"/>
  <c r="K11" i="25" s="1"/>
  <c r="J10" i="25"/>
  <c r="K10" i="25" s="1"/>
  <c r="J9" i="25"/>
  <c r="K9" i="25" s="1"/>
  <c r="J8" i="25"/>
  <c r="K8" i="25" s="1"/>
  <c r="J7" i="25"/>
  <c r="K7" i="25" s="1"/>
  <c r="J6" i="25"/>
  <c r="K6" i="25" s="1"/>
  <c r="J5" i="25"/>
  <c r="K5" i="25" s="1"/>
  <c r="J4" i="25"/>
  <c r="K4" i="25" s="1"/>
  <c r="J3" i="25"/>
  <c r="K3" i="25" s="1"/>
  <c r="J2" i="25"/>
  <c r="K2" i="25" s="1"/>
  <c r="I13" i="24"/>
  <c r="J13" i="24" s="1"/>
  <c r="I12" i="24"/>
  <c r="J12" i="24" s="1"/>
  <c r="I11" i="24"/>
  <c r="J11" i="24" s="1"/>
  <c r="I10" i="24"/>
  <c r="J10" i="24" s="1"/>
  <c r="I9" i="24"/>
  <c r="J9" i="24" s="1"/>
  <c r="I8" i="24"/>
  <c r="J8" i="24" s="1"/>
  <c r="I7" i="24"/>
  <c r="J7" i="24" s="1"/>
  <c r="I6" i="24"/>
  <c r="J6" i="24" s="1"/>
  <c r="I5" i="24"/>
  <c r="J5" i="24" s="1"/>
  <c r="I4" i="24"/>
  <c r="J4" i="24" s="1"/>
  <c r="I3" i="24"/>
  <c r="J3" i="24" s="1"/>
  <c r="I2" i="24"/>
  <c r="J2" i="24" s="1"/>
  <c r="I13" i="23"/>
  <c r="J13" i="23" s="1"/>
  <c r="I12" i="23"/>
  <c r="J12" i="23" s="1"/>
  <c r="I11" i="23"/>
  <c r="J11" i="23" s="1"/>
  <c r="I10" i="23"/>
  <c r="J10" i="23" s="1"/>
  <c r="I9" i="23"/>
  <c r="J9" i="23" s="1"/>
  <c r="I8" i="23"/>
  <c r="J8" i="23" s="1"/>
  <c r="I7" i="23"/>
  <c r="J7" i="23" s="1"/>
  <c r="I6" i="23"/>
  <c r="J6" i="23" s="1"/>
  <c r="I5" i="23"/>
  <c r="J5" i="23" s="1"/>
  <c r="I4" i="23"/>
  <c r="J4" i="23" s="1"/>
  <c r="I3" i="23"/>
  <c r="J3" i="23" s="1"/>
  <c r="I2" i="23"/>
  <c r="J2" i="23" s="1"/>
  <c r="I13" i="22"/>
  <c r="J13" i="22" s="1"/>
  <c r="I12" i="22"/>
  <c r="J12" i="22" s="1"/>
  <c r="I11" i="22"/>
  <c r="J11" i="22" s="1"/>
  <c r="I10" i="22"/>
  <c r="J10" i="22" s="1"/>
  <c r="I9" i="22"/>
  <c r="J9" i="22" s="1"/>
  <c r="I8" i="22"/>
  <c r="J8" i="22" s="1"/>
  <c r="I7" i="22"/>
  <c r="J7" i="22" s="1"/>
  <c r="I6" i="22"/>
  <c r="J6" i="22" s="1"/>
  <c r="I5" i="22"/>
  <c r="J5" i="22" s="1"/>
  <c r="I4" i="22"/>
  <c r="J4" i="22" s="1"/>
  <c r="I3" i="22"/>
  <c r="J3" i="22" s="1"/>
  <c r="I2" i="22"/>
  <c r="J2" i="22" s="1"/>
  <c r="I13" i="21"/>
  <c r="J13" i="21" s="1"/>
  <c r="I12" i="21"/>
  <c r="J12" i="21" s="1"/>
  <c r="I11" i="21"/>
  <c r="J11" i="21" s="1"/>
  <c r="I10" i="21"/>
  <c r="J10" i="21" s="1"/>
  <c r="I9" i="21"/>
  <c r="J9" i="21" s="1"/>
  <c r="I8" i="21"/>
  <c r="J8" i="21" s="1"/>
  <c r="I7" i="21"/>
  <c r="J7" i="21" s="1"/>
  <c r="I6" i="21"/>
  <c r="J6" i="21" s="1"/>
  <c r="I5" i="21"/>
  <c r="J5" i="21" s="1"/>
  <c r="I4" i="21"/>
  <c r="J4" i="21" s="1"/>
  <c r="I3" i="21"/>
  <c r="J3" i="21" s="1"/>
  <c r="I2" i="21"/>
  <c r="J2" i="21" s="1"/>
  <c r="I13" i="20"/>
  <c r="J13" i="20" s="1"/>
  <c r="I12" i="20"/>
  <c r="J12" i="20" s="1"/>
  <c r="I11" i="20"/>
  <c r="J11" i="20" s="1"/>
  <c r="I10" i="20"/>
  <c r="J10" i="20" s="1"/>
  <c r="I9" i="20"/>
  <c r="J9" i="20" s="1"/>
  <c r="I8" i="20"/>
  <c r="J8" i="20" s="1"/>
  <c r="I7" i="20"/>
  <c r="J7" i="20" s="1"/>
  <c r="I6" i="20"/>
  <c r="J6" i="20" s="1"/>
  <c r="I5" i="20"/>
  <c r="J5" i="20" s="1"/>
  <c r="I4" i="20"/>
  <c r="J4" i="20" s="1"/>
  <c r="I3" i="20"/>
  <c r="J3" i="20" s="1"/>
  <c r="I2" i="20"/>
  <c r="J2" i="20" s="1"/>
  <c r="I13" i="19"/>
  <c r="J13" i="19" s="1"/>
  <c r="I12" i="19"/>
  <c r="J12" i="19" s="1"/>
  <c r="I11" i="19"/>
  <c r="J11" i="19" s="1"/>
  <c r="I10" i="19"/>
  <c r="J10" i="19" s="1"/>
  <c r="I9" i="19"/>
  <c r="J9" i="19" s="1"/>
  <c r="I8" i="19"/>
  <c r="J8" i="19" s="1"/>
  <c r="I7" i="19"/>
  <c r="J7" i="19" s="1"/>
  <c r="I6" i="19"/>
  <c r="J6" i="19" s="1"/>
  <c r="I5" i="19"/>
  <c r="J5" i="19" s="1"/>
  <c r="I4" i="19"/>
  <c r="J4" i="19" s="1"/>
  <c r="I3" i="19"/>
  <c r="J3" i="19" s="1"/>
  <c r="I2" i="19"/>
  <c r="J2" i="19" s="1"/>
  <c r="I13" i="14"/>
  <c r="J13" i="14" s="1"/>
  <c r="I12" i="14"/>
  <c r="J12" i="14" s="1"/>
  <c r="I11" i="14"/>
  <c r="J11" i="14" s="1"/>
  <c r="I10" i="14"/>
  <c r="J10" i="14" s="1"/>
  <c r="I9" i="14"/>
  <c r="J9" i="14" s="1"/>
  <c r="I8" i="14"/>
  <c r="J8" i="14" s="1"/>
  <c r="I7" i="14"/>
  <c r="J7" i="14" s="1"/>
  <c r="I6" i="14"/>
  <c r="J6" i="14" s="1"/>
  <c r="I5" i="14"/>
  <c r="J5" i="14" s="1"/>
  <c r="I4" i="14"/>
  <c r="J4" i="14" s="1"/>
  <c r="I3" i="14"/>
  <c r="J3" i="14" s="1"/>
  <c r="I2" i="14"/>
  <c r="J2" i="14" s="1"/>
  <c r="F2" i="73"/>
  <c r="F3" i="73"/>
  <c r="F3" i="71"/>
  <c r="F2" i="71"/>
  <c r="A16" i="55"/>
  <c r="A16" i="53"/>
  <c r="A17" i="32"/>
  <c r="A16" i="32"/>
  <c r="J6" i="90"/>
  <c r="K6" i="90" s="1"/>
  <c r="J3" i="90"/>
  <c r="K3" i="90" s="1"/>
  <c r="J5" i="90"/>
  <c r="K5" i="90" s="1"/>
  <c r="J13" i="90"/>
  <c r="K13" i="90" s="1"/>
  <c r="J11" i="90"/>
  <c r="K11" i="90" s="1"/>
  <c r="J8" i="90"/>
  <c r="K8" i="90" s="1"/>
  <c r="J7" i="90"/>
  <c r="K7" i="90" s="1"/>
  <c r="J12" i="90"/>
  <c r="K12" i="90" s="1"/>
  <c r="J10" i="90"/>
  <c r="K10" i="90" s="1"/>
  <c r="J9" i="90"/>
  <c r="K9" i="90" s="1"/>
  <c r="J4" i="90"/>
  <c r="K4" i="90" s="1"/>
  <c r="J2" i="90"/>
  <c r="K2" i="90" s="1"/>
  <c r="J6" i="89"/>
  <c r="K6" i="89" s="1"/>
  <c r="J3" i="89"/>
  <c r="K3" i="89" s="1"/>
  <c r="J5" i="89"/>
  <c r="K5" i="89" s="1"/>
  <c r="J13" i="89"/>
  <c r="K13" i="89" s="1"/>
  <c r="J11" i="89"/>
  <c r="K11" i="89" s="1"/>
  <c r="J8" i="89"/>
  <c r="K8" i="89" s="1"/>
  <c r="J7" i="89"/>
  <c r="K7" i="89" s="1"/>
  <c r="J12" i="89"/>
  <c r="K12" i="89" s="1"/>
  <c r="J10" i="89"/>
  <c r="K10" i="89" s="1"/>
  <c r="J9" i="89"/>
  <c r="K9" i="89" s="1"/>
  <c r="J4" i="89"/>
  <c r="K4" i="89" s="1"/>
  <c r="J2" i="89"/>
  <c r="K2" i="89" s="1"/>
  <c r="D15" i="81"/>
  <c r="G3" i="79"/>
  <c r="F3" i="79"/>
  <c r="G2" i="79"/>
  <c r="F2" i="79"/>
  <c r="F6" i="77"/>
  <c r="F5" i="77"/>
  <c r="F3" i="77"/>
  <c r="F2" i="77"/>
  <c r="E9" i="75"/>
  <c r="E7" i="75"/>
  <c r="E5" i="75"/>
  <c r="E3" i="75"/>
  <c r="F7" i="73"/>
  <c r="F6" i="73"/>
  <c r="F6" i="71"/>
  <c r="F5" i="71"/>
  <c r="E9" i="69"/>
  <c r="E8" i="69"/>
  <c r="E7" i="69"/>
  <c r="E6" i="69"/>
  <c r="E5" i="69"/>
  <c r="E4" i="69"/>
  <c r="E3" i="69"/>
  <c r="E2" i="69"/>
  <c r="H7" i="64"/>
  <c r="I7" i="64" s="1"/>
  <c r="H6" i="64"/>
  <c r="I6" i="64" s="1"/>
  <c r="H5" i="64"/>
  <c r="I5" i="64" s="1"/>
  <c r="H4" i="64"/>
  <c r="I4" i="64" s="1"/>
  <c r="H3" i="64"/>
  <c r="I3" i="64" s="1"/>
  <c r="H2" i="64"/>
  <c r="I2" i="64" s="1"/>
  <c r="H7" i="63"/>
  <c r="I7" i="63" s="1"/>
  <c r="H6" i="63"/>
  <c r="I6" i="63" s="1"/>
  <c r="H5" i="63"/>
  <c r="I5" i="63" s="1"/>
  <c r="H4" i="63"/>
  <c r="I4" i="63" s="1"/>
  <c r="H3" i="63"/>
  <c r="I3" i="63" s="1"/>
  <c r="H2" i="63"/>
  <c r="I2" i="63" s="1"/>
  <c r="A18" i="61"/>
  <c r="J13" i="45"/>
  <c r="K13" i="45" s="1"/>
  <c r="J12" i="45"/>
  <c r="K12" i="45" s="1"/>
  <c r="J11" i="45"/>
  <c r="K11" i="45" s="1"/>
  <c r="J10" i="45"/>
  <c r="K10" i="45" s="1"/>
  <c r="J9" i="45"/>
  <c r="K9" i="45" s="1"/>
  <c r="J8" i="45"/>
  <c r="K8" i="45" s="1"/>
  <c r="J7" i="45"/>
  <c r="K7" i="45" s="1"/>
  <c r="J6" i="45"/>
  <c r="K6" i="45" s="1"/>
  <c r="J5" i="45"/>
  <c r="K5" i="45" s="1"/>
  <c r="J4" i="45"/>
  <c r="K4" i="45" s="1"/>
  <c r="J3" i="45"/>
  <c r="K3" i="45" s="1"/>
  <c r="J2" i="45"/>
  <c r="K2" i="45" s="1"/>
  <c r="A16" i="39"/>
  <c r="A17" i="37"/>
  <c r="C16" i="37"/>
  <c r="B16" i="37"/>
  <c r="A16" i="37"/>
  <c r="A17" i="35"/>
  <c r="B16" i="35"/>
  <c r="A16" i="35"/>
  <c r="A16" i="33"/>
  <c r="A16" i="31"/>
  <c r="A16" i="29"/>
  <c r="I13" i="1"/>
  <c r="J13" i="1" s="1"/>
  <c r="I4" i="1"/>
  <c r="J4" i="1" s="1"/>
  <c r="I10" i="1"/>
  <c r="J10" i="1" s="1"/>
  <c r="I7" i="1"/>
  <c r="J7" i="1" s="1"/>
  <c r="I8" i="1"/>
  <c r="J8" i="1" s="1"/>
  <c r="I12" i="1"/>
  <c r="J12" i="1" s="1"/>
  <c r="I9" i="1"/>
  <c r="J9" i="1" s="1"/>
  <c r="I5" i="1"/>
  <c r="J5" i="1" s="1"/>
  <c r="I2" i="1"/>
  <c r="J2" i="1" s="1"/>
  <c r="I6" i="1"/>
  <c r="J6" i="1" s="1"/>
  <c r="I11" i="1"/>
  <c r="J11" i="1" s="1"/>
  <c r="I3" i="1"/>
  <c r="J3" i="1" s="1"/>
  <c r="A17" i="45" l="1"/>
  <c r="I16" i="93"/>
  <c r="I9" i="93"/>
  <c r="I15" i="65"/>
  <c r="J11" i="93"/>
  <c r="I17" i="93"/>
  <c r="I10" i="93"/>
  <c r="I9" i="65"/>
  <c r="I16" i="65" s="1"/>
  <c r="J10" i="65"/>
  <c r="J15" i="65" s="1"/>
  <c r="J2" i="65"/>
  <c r="J8" i="94"/>
  <c r="J2" i="93"/>
  <c r="J8" i="93"/>
  <c r="D21" i="81"/>
  <c r="D18" i="81"/>
  <c r="D19" i="81"/>
  <c r="D20" i="81"/>
  <c r="I19" i="93" l="1"/>
  <c r="I18" i="93"/>
  <c r="J17" i="93"/>
  <c r="J16" i="93"/>
  <c r="J9" i="93"/>
  <c r="J10" i="93"/>
  <c r="J9" i="65"/>
  <c r="J16" i="65" s="1"/>
  <c r="D17" i="81"/>
  <c r="D16" i="81"/>
  <c r="J18" i="93" l="1"/>
  <c r="J19" i="93"/>
</calcChain>
</file>

<file path=xl/sharedStrings.xml><?xml version="1.0" encoding="utf-8"?>
<sst xmlns="http://schemas.openxmlformats.org/spreadsheetml/2006/main" count="6708" uniqueCount="240">
  <si>
    <t>編號</t>
    <phoneticPr fontId="3" type="noConversion"/>
  </si>
  <si>
    <t>姓名</t>
  </si>
  <si>
    <t>性別</t>
  </si>
  <si>
    <t>部門</t>
  </si>
  <si>
    <t>職稱</t>
  </si>
  <si>
    <t>生日</t>
  </si>
  <si>
    <t>婚姻</t>
    <phoneticPr fontId="3" type="noConversion"/>
  </si>
  <si>
    <t>教育</t>
    <phoneticPr fontId="3" type="noConversion"/>
  </si>
  <si>
    <t>年齡</t>
    <phoneticPr fontId="3" type="noConversion"/>
  </si>
  <si>
    <t>薪資</t>
    <phoneticPr fontId="3" type="noConversion"/>
  </si>
  <si>
    <t>A02</t>
    <phoneticPr fontId="3" type="noConversion"/>
  </si>
  <si>
    <t>呂玉鳳</t>
    <phoneticPr fontId="3" type="noConversion"/>
  </si>
  <si>
    <t>女</t>
  </si>
  <si>
    <t>會計</t>
  </si>
  <si>
    <t>主任</t>
  </si>
  <si>
    <t>已婚</t>
    <phoneticPr fontId="3" type="noConversion"/>
  </si>
  <si>
    <r>
      <t>A</t>
    </r>
    <r>
      <rPr>
        <sz val="12"/>
        <rFont val="新細明體"/>
        <family val="1"/>
        <charset val="136"/>
      </rPr>
      <t>04</t>
    </r>
    <phoneticPr fontId="3" type="noConversion"/>
  </si>
  <si>
    <t>蕭惠真</t>
    <phoneticPr fontId="3" type="noConversion"/>
  </si>
  <si>
    <t>專員</t>
  </si>
  <si>
    <t>A05</t>
    <phoneticPr fontId="3" type="noConversion"/>
  </si>
  <si>
    <t>林美惠</t>
  </si>
  <si>
    <t>M01</t>
    <phoneticPr fontId="3" type="noConversion"/>
  </si>
  <si>
    <t>男</t>
  </si>
  <si>
    <t>業務</t>
  </si>
  <si>
    <t>M03</t>
    <phoneticPr fontId="3" type="noConversion"/>
  </si>
  <si>
    <t>蘇儀義</t>
    <phoneticPr fontId="3" type="noConversion"/>
  </si>
  <si>
    <t>男</t>
    <phoneticPr fontId="3" type="noConversion"/>
  </si>
  <si>
    <t>M04</t>
    <phoneticPr fontId="3" type="noConversion"/>
  </si>
  <si>
    <t>黃啟川</t>
  </si>
  <si>
    <t>未婚</t>
    <phoneticPr fontId="3" type="noConversion"/>
  </si>
  <si>
    <t>M05</t>
  </si>
  <si>
    <t>林龍盛</t>
    <phoneticPr fontId="3" type="noConversion"/>
  </si>
  <si>
    <t>M07</t>
  </si>
  <si>
    <t>林美珍</t>
    <phoneticPr fontId="3" type="noConversion"/>
  </si>
  <si>
    <t>女</t>
    <phoneticPr fontId="3" type="noConversion"/>
  </si>
  <si>
    <t>業務</t>
    <phoneticPr fontId="3" type="noConversion"/>
  </si>
  <si>
    <t>M08</t>
  </si>
  <si>
    <t>劉銘川</t>
    <phoneticPr fontId="3" type="noConversion"/>
  </si>
  <si>
    <t>專員</t>
    <phoneticPr fontId="3" type="noConversion"/>
  </si>
  <si>
    <r>
      <t>M0</t>
    </r>
    <r>
      <rPr>
        <sz val="12"/>
        <rFont val="新細明體"/>
        <family val="1"/>
        <charset val="136"/>
      </rPr>
      <t>8</t>
    </r>
    <phoneticPr fontId="3" type="noConversion"/>
  </si>
  <si>
    <t>梁國棟</t>
  </si>
  <si>
    <r>
      <t>S</t>
    </r>
    <r>
      <rPr>
        <sz val="12"/>
        <rFont val="新細明體"/>
        <family val="1"/>
        <charset val="136"/>
      </rPr>
      <t>01</t>
    </r>
    <phoneticPr fontId="3" type="noConversion"/>
  </si>
  <si>
    <t>孫國寧</t>
  </si>
  <si>
    <t>門市</t>
  </si>
  <si>
    <r>
      <t>S</t>
    </r>
    <r>
      <rPr>
        <sz val="12"/>
        <rFont val="新細明體"/>
        <family val="1"/>
        <charset val="136"/>
      </rPr>
      <t>03</t>
    </r>
    <phoneticPr fontId="3" type="noConversion"/>
  </si>
  <si>
    <t>楊惠芬</t>
    <phoneticPr fontId="3" type="noConversion"/>
  </si>
  <si>
    <t>林美惠</t>
    <phoneticPr fontId="3" type="noConversion"/>
  </si>
  <si>
    <t>孫國寧</t>
    <phoneticPr fontId="3" type="noConversion"/>
  </si>
  <si>
    <t>電話</t>
  </si>
  <si>
    <t>2517-6399</t>
  </si>
  <si>
    <t>2515-5428</t>
  </si>
  <si>
    <t>2617-6408</t>
  </si>
  <si>
    <t>2736-3972</t>
  </si>
  <si>
    <t>8894-5677</t>
  </si>
  <si>
    <t>5897-4651</t>
  </si>
  <si>
    <t>2555-7892</t>
  </si>
  <si>
    <t>7639-8751</t>
  </si>
  <si>
    <t>3399-5146</t>
  </si>
  <si>
    <t>2502-1520</t>
  </si>
  <si>
    <t>2657-1301</t>
  </si>
  <si>
    <t>2666-3342</t>
  </si>
  <si>
    <t>準則範圍A16:A17</t>
    <phoneticPr fontId="3" type="noConversion"/>
  </si>
  <si>
    <t>準則範圍A16:A17</t>
    <phoneticPr fontId="3" type="noConversion"/>
  </si>
  <si>
    <t>&gt;30</t>
    <phoneticPr fontId="3" type="noConversion"/>
  </si>
  <si>
    <t>準則範圍A16:B18</t>
    <phoneticPr fontId="3" type="noConversion"/>
  </si>
  <si>
    <t>&gt;50000</t>
    <phoneticPr fontId="3" type="noConversion"/>
  </si>
  <si>
    <t>準則範圍A16:C18</t>
    <phoneticPr fontId="3" type="noConversion"/>
  </si>
  <si>
    <t>&gt;=40000</t>
    <phoneticPr fontId="3" type="noConversion"/>
  </si>
  <si>
    <t>&lt;=50000</t>
    <phoneticPr fontId="3" type="noConversion"/>
  </si>
  <si>
    <t>準則範圍A16:A20</t>
    <phoneticPr fontId="3" type="noConversion"/>
  </si>
  <si>
    <t>&lt;30</t>
    <phoneticPr fontId="3" type="noConversion"/>
  </si>
  <si>
    <t>高薪</t>
    <phoneticPr fontId="3" type="noConversion"/>
  </si>
  <si>
    <t>未婚高薪男性</t>
    <phoneticPr fontId="3" type="noConversion"/>
  </si>
  <si>
    <t>條件</t>
    <phoneticPr fontId="7" type="noConversion"/>
  </si>
  <si>
    <r>
      <t>Year</t>
    </r>
    <r>
      <rPr>
        <b/>
        <sz val="12"/>
        <color indexed="9"/>
        <rFont val="細明體"/>
        <family val="3"/>
        <charset val="136"/>
      </rPr>
      <t>條件</t>
    </r>
    <phoneticPr fontId="7" type="noConversion"/>
  </si>
  <si>
    <t>條件</t>
    <phoneticPr fontId="7" type="noConversion"/>
  </si>
  <si>
    <r>
      <t>Year</t>
    </r>
    <r>
      <rPr>
        <b/>
        <sz val="12"/>
        <color indexed="9"/>
        <rFont val="細明體"/>
        <family val="3"/>
        <charset val="136"/>
      </rPr>
      <t>條件</t>
    </r>
    <phoneticPr fontId="7" type="noConversion"/>
  </si>
  <si>
    <t>條件</t>
    <phoneticPr fontId="3" type="noConversion"/>
  </si>
  <si>
    <t>請輸入月份</t>
    <phoneticPr fontId="7" type="noConversion"/>
  </si>
  <si>
    <t>今天日期</t>
    <phoneticPr fontId="7" type="noConversion"/>
  </si>
  <si>
    <t>到職日期</t>
    <phoneticPr fontId="7" type="noConversion"/>
  </si>
  <si>
    <t>李碧莊</t>
  </si>
  <si>
    <t>林淑芬</t>
  </si>
  <si>
    <t>王嘉育</t>
  </si>
  <si>
    <t>吳育仁</t>
  </si>
  <si>
    <t>呂姿瀅</t>
  </si>
  <si>
    <t>孫國華</t>
  </si>
  <si>
    <t>員工姓名</t>
    <phoneticPr fontId="7" type="noConversion"/>
  </si>
  <si>
    <t>條件式</t>
    <phoneticPr fontId="7" type="noConversion"/>
  </si>
  <si>
    <t>婚姻</t>
    <phoneticPr fontId="3" type="noConversion"/>
  </si>
  <si>
    <t>教育</t>
    <phoneticPr fontId="3" type="noConversion"/>
  </si>
  <si>
    <t>年齡</t>
    <phoneticPr fontId="3" type="noConversion"/>
  </si>
  <si>
    <t>薪資</t>
    <phoneticPr fontId="3" type="noConversion"/>
  </si>
  <si>
    <t>呂玉鳳</t>
    <phoneticPr fontId="3" type="noConversion"/>
  </si>
  <si>
    <t>已婚</t>
    <phoneticPr fontId="3" type="noConversion"/>
  </si>
  <si>
    <t>男</t>
    <phoneticPr fontId="3" type="noConversion"/>
  </si>
  <si>
    <t>蕭惠真</t>
    <phoneticPr fontId="3" type="noConversion"/>
  </si>
  <si>
    <t>蘇儀義</t>
    <phoneticPr fontId="3" type="noConversion"/>
  </si>
  <si>
    <t>無條件之不重複輸出</t>
    <phoneticPr fontId="3" type="noConversion"/>
  </si>
  <si>
    <t>無條件之不重複輸出</t>
    <phoneticPr fontId="3" type="noConversion"/>
  </si>
  <si>
    <t>姓名</t>
    <phoneticPr fontId="7" type="noConversion"/>
  </si>
  <si>
    <t>成績</t>
    <phoneticPr fontId="7" type="noConversion"/>
  </si>
  <si>
    <t>李碧華</t>
    <phoneticPr fontId="3" type="noConversion"/>
  </si>
  <si>
    <t>記錄筆數</t>
    <phoneticPr fontId="3" type="noConversion"/>
  </si>
  <si>
    <t>陳以真</t>
    <phoneticPr fontId="7" type="noConversion"/>
  </si>
  <si>
    <t>男性人數</t>
    <phoneticPr fontId="7" type="noConversion"/>
  </si>
  <si>
    <t>男</t>
    <phoneticPr fontId="7" type="noConversion"/>
  </si>
  <si>
    <t>部門</t>
    <phoneticPr fontId="7" type="noConversion"/>
  </si>
  <si>
    <t>合計</t>
    <phoneticPr fontId="7" type="noConversion"/>
  </si>
  <si>
    <t>筆數</t>
    <phoneticPr fontId="7" type="noConversion"/>
  </si>
  <si>
    <t>平均</t>
    <phoneticPr fontId="7" type="noConversion"/>
  </si>
  <si>
    <t>記錄筆數</t>
  </si>
  <si>
    <t>學號</t>
    <phoneticPr fontId="3" type="noConversion"/>
  </si>
  <si>
    <t>姓名</t>
    <phoneticPr fontId="3" type="noConversion"/>
  </si>
  <si>
    <t>成績</t>
    <phoneticPr fontId="3" type="noConversion"/>
  </si>
  <si>
    <t>記錄筆數</t>
    <phoneticPr fontId="3" type="noConversion"/>
  </si>
  <si>
    <t>缺考</t>
    <phoneticPr fontId="7" type="noConversion"/>
  </si>
  <si>
    <t>總分</t>
    <phoneticPr fontId="3" type="noConversion"/>
  </si>
  <si>
    <t>平均</t>
    <phoneticPr fontId="3" type="noConversion"/>
  </si>
  <si>
    <t>最低</t>
    <phoneticPr fontId="3" type="noConversion"/>
  </si>
  <si>
    <t>吳樹人</t>
    <phoneticPr fontId="3" type="noConversion"/>
  </si>
  <si>
    <t>標準差</t>
    <phoneticPr fontId="3" type="noConversion"/>
  </si>
  <si>
    <t>李慶嘉</t>
    <phoneticPr fontId="3" type="noConversion"/>
  </si>
  <si>
    <t>變異數</t>
    <phoneticPr fontId="3" type="noConversion"/>
  </si>
  <si>
    <t>梁超群</t>
    <phoneticPr fontId="3" type="noConversion"/>
  </si>
  <si>
    <t>許立人</t>
    <phoneticPr fontId="3" type="noConversion"/>
  </si>
  <si>
    <t>王凱志</t>
    <phoneticPr fontId="3" type="noConversion"/>
  </si>
  <si>
    <t>林美珍</t>
    <phoneticPr fontId="3" type="noConversion"/>
  </si>
  <si>
    <t>呂姿瑩</t>
    <phoneticPr fontId="3" type="noConversion"/>
  </si>
  <si>
    <t>最高</t>
    <phoneticPr fontId="3" type="noConversion"/>
  </si>
  <si>
    <t>性別</t>
    <phoneticPr fontId="7" type="noConversion"/>
  </si>
  <si>
    <t>女</t>
    <phoneticPr fontId="7" type="noConversion"/>
  </si>
  <si>
    <t xml:space="preserve">  ←  =COUNTIF(B2:B9,"男")</t>
    <phoneticPr fontId="3" type="noConversion"/>
  </si>
  <si>
    <t>女</t>
    <phoneticPr fontId="7" type="noConversion"/>
  </si>
  <si>
    <t>女性人數</t>
    <phoneticPr fontId="7" type="noConversion"/>
  </si>
  <si>
    <t xml:space="preserve">  ←  =COUNTIF(B2:B9,"女")</t>
    <phoneticPr fontId="3" type="noConversion"/>
  </si>
  <si>
    <t>男</t>
    <phoneticPr fontId="7" type="noConversion"/>
  </si>
  <si>
    <t>程家嘉</t>
    <phoneticPr fontId="7" type="noConversion"/>
  </si>
  <si>
    <t>80分及以上</t>
    <phoneticPr fontId="7" type="noConversion"/>
  </si>
  <si>
    <t xml:space="preserve">  ←  =COUNTIF(C2:C9,"&gt;=80")</t>
    <phoneticPr fontId="3" type="noConversion"/>
  </si>
  <si>
    <t>廖彗君</t>
    <phoneticPr fontId="7" type="noConversion"/>
  </si>
  <si>
    <t>女</t>
    <phoneticPr fontId="7" type="noConversion"/>
  </si>
  <si>
    <t>80分以下</t>
    <phoneticPr fontId="7" type="noConversion"/>
  </si>
  <si>
    <t xml:space="preserve">  ←  =COUNTIF(C2:C9,"&lt;80")</t>
    <phoneticPr fontId="3" type="noConversion"/>
  </si>
  <si>
    <t>莊媛智</t>
    <phoneticPr fontId="7" type="noConversion"/>
  </si>
  <si>
    <t>廖晨帆</t>
    <phoneticPr fontId="7" type="noConversion"/>
  </si>
  <si>
    <t>林美珍</t>
    <phoneticPr fontId="7" type="noConversion"/>
  </si>
  <si>
    <t xml:space="preserve">  ←  =COUNTIF($B$2:$B$9,E3)</t>
    <phoneticPr fontId="7" type="noConversion"/>
  </si>
  <si>
    <t>成績</t>
    <phoneticPr fontId="7" type="noConversion"/>
  </si>
  <si>
    <t>人數</t>
    <phoneticPr fontId="7" type="noConversion"/>
  </si>
  <si>
    <t>&gt;=80</t>
    <phoneticPr fontId="7" type="noConversion"/>
  </si>
  <si>
    <t xml:space="preserve">  ←  =COUNTIF($C$2:$C$9,E6)</t>
    <phoneticPr fontId="7" type="noConversion"/>
  </si>
  <si>
    <t>&lt;80</t>
    <phoneticPr fontId="7" type="noConversion"/>
  </si>
  <si>
    <t xml:space="preserve">  ←  =COUNTIF($C$2:$C$9,E7)</t>
    <phoneticPr fontId="7" type="noConversion"/>
  </si>
  <si>
    <t>人數</t>
    <phoneticPr fontId="7" type="noConversion"/>
  </si>
  <si>
    <t xml:space="preserve">  ←  =COUNTIF($B$2:$B$9,E2)</t>
    <phoneticPr fontId="7" type="noConversion"/>
  </si>
  <si>
    <t>業績</t>
    <phoneticPr fontId="7" type="noConversion"/>
  </si>
  <si>
    <t>門市</t>
    <phoneticPr fontId="7" type="noConversion"/>
  </si>
  <si>
    <t>戴春華</t>
    <phoneticPr fontId="7" type="noConversion"/>
  </si>
  <si>
    <t>門市部業績合計</t>
    <phoneticPr fontId="7" type="noConversion"/>
  </si>
  <si>
    <t>業務</t>
    <phoneticPr fontId="7" type="noConversion"/>
  </si>
  <si>
    <t>門市</t>
    <phoneticPr fontId="7" type="noConversion"/>
  </si>
  <si>
    <t>業務部業績合計</t>
    <phoneticPr fontId="7" type="noConversion"/>
  </si>
  <si>
    <t>門市</t>
    <phoneticPr fontId="7" type="noConversion"/>
  </si>
  <si>
    <t>業務</t>
    <phoneticPr fontId="7" type="noConversion"/>
  </si>
  <si>
    <t>業績大於等於30000合計</t>
    <phoneticPr fontId="7" type="noConversion"/>
  </si>
  <si>
    <t>業務</t>
    <phoneticPr fontId="7" type="noConversion"/>
  </si>
  <si>
    <t>業務</t>
    <phoneticPr fontId="7" type="noConversion"/>
  </si>
  <si>
    <t>李慶昭</t>
    <phoneticPr fontId="7" type="noConversion"/>
  </si>
  <si>
    <t>業績未滿30000合計</t>
    <phoneticPr fontId="7" type="noConversion"/>
  </si>
  <si>
    <t>門市</t>
    <phoneticPr fontId="7" type="noConversion"/>
  </si>
  <si>
    <t>李碧華</t>
    <phoneticPr fontId="7" type="noConversion"/>
  </si>
  <si>
    <t>業務</t>
    <phoneticPr fontId="7" type="noConversion"/>
  </si>
  <si>
    <t>&gt;=30000</t>
    <phoneticPr fontId="7" type="noConversion"/>
  </si>
  <si>
    <t>&lt;30000</t>
    <phoneticPr fontId="7" type="noConversion"/>
  </si>
  <si>
    <t>最高薪資</t>
    <phoneticPr fontId="3" type="noConversion"/>
  </si>
  <si>
    <t>最低薪資</t>
    <phoneticPr fontId="3" type="noConversion"/>
  </si>
  <si>
    <t>平均薪資</t>
    <phoneticPr fontId="3" type="noConversion"/>
  </si>
  <si>
    <t>最大年齡</t>
    <phoneticPr fontId="3" type="noConversion"/>
  </si>
  <si>
    <t>最小年齡</t>
    <phoneticPr fontId="3" type="noConversion"/>
  </si>
  <si>
    <t>平均年齡</t>
    <phoneticPr fontId="3" type="noConversion"/>
  </si>
  <si>
    <t>&gt;=1986/1/1</t>
    <phoneticPr fontId="3" type="noConversion"/>
  </si>
  <si>
    <t>&gt;=1985/1/1</t>
    <phoneticPr fontId="3" type="noConversion"/>
  </si>
  <si>
    <t>&lt;=1988/12/31</t>
    <phoneticPr fontId="3" type="noConversion"/>
  </si>
  <si>
    <t>條件式</t>
    <phoneticPr fontId="7" type="noConversion"/>
  </si>
  <si>
    <t>吳明美</t>
    <phoneticPr fontId="3" type="noConversion"/>
  </si>
  <si>
    <t>吳明美</t>
    <phoneticPr fontId="3" type="noConversion"/>
  </si>
  <si>
    <t>吳明美</t>
    <phoneticPr fontId="3" type="noConversion"/>
  </si>
  <si>
    <t>吳明美</t>
    <phoneticPr fontId="3" type="noConversion"/>
  </si>
  <si>
    <t>女</t>
    <phoneticPr fontId="3" type="noConversion"/>
  </si>
  <si>
    <t>&gt;=30</t>
    <phoneticPr fontId="3" type="noConversion"/>
  </si>
  <si>
    <t xml:space="preserve"> ← =K2&gt;=60000</t>
  </si>
  <si>
    <t xml:space="preserve">  ← =AND(性別="男",婚姻="未婚",薪資&gt;50000)</t>
  </si>
  <si>
    <t xml:space="preserve">  ←  =AND(F2&gt;=DATE(1985,1,1),F2&lt;=DATE(1988,12,31))</t>
  </si>
  <si>
    <t xml:space="preserve">  ←  =AND(YEAR(F2)&gt;=1985,YEAR(F2)&lt;=1988)</t>
  </si>
  <si>
    <t xml:space="preserve">  ←  =MONTH(F2)=5</t>
  </si>
  <si>
    <t xml:space="preserve">   ←  =MONTH(F2)=$B$18</t>
  </si>
  <si>
    <t xml:space="preserve">  ←  =B4&lt;=DATE(YEAR(NOW())-10,MONTH(NOW()),DAY(NOW()))</t>
  </si>
  <si>
    <t xml:space="preserve">  ←  =COUNT($B$2:$B$13)</t>
  </si>
  <si>
    <t xml:space="preserve">  ←  =COUNTA($B$2:$B$13)</t>
  </si>
  <si>
    <t xml:space="preserve">  ←  =SUM($B$2:$B$13)</t>
  </si>
  <si>
    <t xml:space="preserve">  ←  =AVERAGE($B$2:$B$13)</t>
  </si>
  <si>
    <t xml:space="preserve">  ←  =MAX($B$2:$B$13)</t>
  </si>
  <si>
    <t xml:space="preserve">  ←  =MIN($B$2:$B$13)</t>
  </si>
  <si>
    <t xml:space="preserve">  ←  =STDEV($B$2:$B$13)</t>
  </si>
  <si>
    <t xml:space="preserve">  ←  =VAR($B$2:$B$13)</t>
  </si>
  <si>
    <t xml:space="preserve">  ← =SUMIF(A2:A9,"門市",C2:C9)</t>
  </si>
  <si>
    <t xml:space="preserve">  ← =SUMIF(A2:A9,"業務",C2:C98)</t>
  </si>
  <si>
    <t xml:space="preserve">  ← =SUMIF(C2:C9,"&gt;=30000")</t>
  </si>
  <si>
    <t xml:space="preserve">  ← =SUMIF(A2:A9,"業務",C2:C9)</t>
  </si>
  <si>
    <t xml:space="preserve">  ← =SUMIF($A$2:$A$9,E2,$C$2:$C$9)</t>
  </si>
  <si>
    <t xml:space="preserve">  ← =SUMIF($A$2:$A$9,E3,$C$2:$C$9)</t>
  </si>
  <si>
    <t xml:space="preserve">  ←=SUMIF($C$2:$C$9,E5)</t>
  </si>
  <si>
    <t xml:space="preserve">  ← =SUMIF($C$2:$C$9,E6)</t>
  </si>
  <si>
    <t xml:space="preserve">  ←  =DCOUNTA($A$1:$J$13,1,$A$15:$A$16)</t>
  </si>
  <si>
    <t xml:space="preserve">  ←  =DMAX($A$1:$J$13,"薪資",$A$15:$A$16)</t>
  </si>
  <si>
    <t xml:space="preserve">  ←  =DMIN($A$1:$J$13,10,$A$15:$A$16)</t>
  </si>
  <si>
    <t xml:space="preserve">  ←  =DAVERAGE($A$1:$J$13,J1,$A$15:$A$16)</t>
  </si>
  <si>
    <t xml:space="preserve">  ←  =DMAX($A$1:$J$13,"年齡",$A$15:$A$16)</t>
  </si>
  <si>
    <t xml:space="preserve">  ←  =DMIN($A$1:$J$13,9,$A$15:$A$16)</t>
  </si>
  <si>
    <t xml:space="preserve">  ←  =DAVERAGE($A$1:$J$13,I1,$A$15:$A$16)</t>
  </si>
  <si>
    <t xml:space="preserve">  ←  =薪資&gt;=60000</t>
    <phoneticPr fontId="3" type="noConversion"/>
  </si>
  <si>
    <t>男專員或女主任</t>
    <phoneticPr fontId="3" type="noConversion"/>
  </si>
  <si>
    <t xml:space="preserve">  ← =OR(AND(性別="男",職稱="專員"),AND(性別="女",職稱="主任"))</t>
    <phoneticPr fontId="3" type="noConversion"/>
  </si>
  <si>
    <t>孫國寧</t>
    <phoneticPr fontId="3" type="noConversion"/>
  </si>
  <si>
    <t>女 平均值</t>
  </si>
  <si>
    <t>男 平均值</t>
  </si>
  <si>
    <t>總計平均數</t>
  </si>
  <si>
    <t>女 最大值</t>
  </si>
  <si>
    <t>男 最大值</t>
  </si>
  <si>
    <t>總計最大值</t>
  </si>
  <si>
    <t>條件</t>
    <phoneticPr fontId="7" type="noConversion"/>
  </si>
  <si>
    <t>開始月</t>
    <phoneticPr fontId="3" type="noConversion"/>
  </si>
  <si>
    <t>結束月</t>
    <phoneticPr fontId="3" type="noConversion"/>
  </si>
  <si>
    <t xml:space="preserve">   ← =AVERAGEIF(A2:A9,E2,C2:C9)</t>
    <phoneticPr fontId="3" type="noConversion"/>
  </si>
  <si>
    <t xml:space="preserve">   ← =AVERAGEIF(A2:A9,E3,C2:C9)</t>
    <phoneticPr fontId="3" type="noConversion"/>
  </si>
  <si>
    <t>蘇*</t>
    <phoneticPr fontId="3" type="noConversion"/>
  </si>
  <si>
    <t>梁*</t>
    <phoneticPr fontId="3" type="noConversion"/>
  </si>
  <si>
    <t>楊*</t>
    <phoneticPr fontId="3" type="noConversion"/>
  </si>
  <si>
    <t>黃*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</si>
</sst>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-;\-* #,##0.00_-;_-* &quot;-&quot;??_-;_-@_-"/>
    <numFmt numFmtId="176" formatCode="yy/mm/dd;@"/>
    <numFmt numFmtId="177" formatCode="_-* #,##0_-;\-* #,##0_-;_-* &quot;-&quot;??_-;_-@_-"/>
    <numFmt numFmtId="178" formatCode="yyyy/mm/dd"/>
    <numFmt numFmtId="179" formatCode="yy/mm/dd"/>
    <numFmt numFmtId="180" formatCode="0.0_ "/>
    <numFmt numFmtId="181" formatCode="yyyy/mm/dd;@"/>
  </numFmts>
  <fonts count="13">
    <font>
      <sz val="12"/>
      <name val="新細明體"/>
      <family val="1"/>
      <charset val="136"/>
    </font>
    <font>
      <sz val="12"/>
      <name val="新細明體"/>
      <family val="1"/>
      <charset val="136"/>
    </font>
    <font>
      <b/>
      <sz val="12"/>
      <name val="新細明體"/>
      <family val="1"/>
      <charset val="136"/>
    </font>
    <font>
      <sz val="9"/>
      <name val="新細明體"/>
      <family val="1"/>
      <charset val="136"/>
    </font>
    <font>
      <sz val="12"/>
      <color indexed="8"/>
      <name val="新細明體"/>
      <family val="1"/>
      <charset val="136"/>
    </font>
    <font>
      <b/>
      <sz val="12"/>
      <color indexed="9"/>
      <name val="新細明體"/>
      <family val="1"/>
      <charset val="136"/>
    </font>
    <font>
      <b/>
      <sz val="12"/>
      <color indexed="8"/>
      <name val="新細明體"/>
      <family val="1"/>
      <charset val="136"/>
    </font>
    <font>
      <sz val="9"/>
      <name val="細明體"/>
      <family val="3"/>
      <charset val="136"/>
    </font>
    <font>
      <b/>
      <sz val="12"/>
      <color indexed="9"/>
      <name val="細明體"/>
      <family val="3"/>
      <charset val="136"/>
    </font>
    <font>
      <sz val="12"/>
      <name val="Times New Roman"/>
      <family val="1"/>
    </font>
    <font>
      <b/>
      <sz val="12"/>
      <name val="細明體"/>
      <family val="3"/>
      <charset val="136"/>
    </font>
    <font>
      <b/>
      <sz val="12"/>
      <name val="新細明體"/>
      <family val="1"/>
      <charset val="136"/>
      <scheme val="minor"/>
    </font>
    <font>
      <sz val="12"/>
      <name val="新細明體"/>
      <family val="1"/>
      <charset val="136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16"/>
        <bgColor indexed="24"/>
      </patternFill>
    </fill>
    <fill>
      <patternFill patternType="darkGray">
        <fgColor indexed="9"/>
        <bgColor indexed="13"/>
      </patternFill>
    </fill>
    <fill>
      <patternFill patternType="solid">
        <fgColor indexed="22"/>
        <bgColor indexed="15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4" fillId="0" borderId="0"/>
    <xf numFmtId="0" fontId="9" fillId="0" borderId="0"/>
    <xf numFmtId="0" fontId="9" fillId="0" borderId="0"/>
    <xf numFmtId="0" fontId="1" fillId="0" borderId="0">
      <alignment vertical="center"/>
    </xf>
    <xf numFmtId="0" fontId="9" fillId="0" borderId="0"/>
  </cellStyleXfs>
  <cellXfs count="5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Fill="1"/>
    <xf numFmtId="0" fontId="1" fillId="0" borderId="0" xfId="2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/>
    </xf>
    <xf numFmtId="176" fontId="1" fillId="0" borderId="0" xfId="0" applyNumberFormat="1" applyFont="1" applyFill="1" applyBorder="1" applyAlignment="1"/>
    <xf numFmtId="0" fontId="1" fillId="0" borderId="0" xfId="0" applyFont="1" applyFill="1" applyBorder="1" applyAlignment="1"/>
    <xf numFmtId="177" fontId="1" fillId="0" borderId="0" xfId="1" applyNumberFormat="1" applyFont="1" applyFill="1" applyBorder="1" applyAlignment="1">
      <alignment horizontal="right" wrapText="1"/>
    </xf>
    <xf numFmtId="0" fontId="1" fillId="2" borderId="0" xfId="2" applyFont="1" applyFill="1" applyBorder="1" applyAlignment="1">
      <alignment horizontal="left" wrapText="1"/>
    </xf>
    <xf numFmtId="0" fontId="1" fillId="3" borderId="0" xfId="2" applyFont="1" applyFill="1" applyBorder="1" applyAlignment="1">
      <alignment horizontal="left" wrapText="1"/>
    </xf>
    <xf numFmtId="0" fontId="1" fillId="4" borderId="0" xfId="2" applyFont="1" applyFill="1" applyBorder="1" applyAlignment="1">
      <alignment horizontal="left" wrapText="1"/>
    </xf>
    <xf numFmtId="0" fontId="1" fillId="5" borderId="0" xfId="2" applyFont="1" applyFill="1" applyBorder="1" applyAlignment="1">
      <alignment horizontal="left" wrapText="1"/>
    </xf>
    <xf numFmtId="0" fontId="5" fillId="6" borderId="1" xfId="0" applyFont="1" applyFill="1" applyBorder="1" applyAlignment="1">
      <alignment horizontal="left"/>
    </xf>
    <xf numFmtId="0" fontId="5" fillId="6" borderId="1" xfId="0" applyFont="1" applyFill="1" applyBorder="1" applyAlignment="1">
      <alignment horizontal="right"/>
    </xf>
    <xf numFmtId="0" fontId="6" fillId="7" borderId="0" xfId="0" applyFont="1" applyFill="1" applyBorder="1" applyAlignment="1">
      <alignment horizontal="left"/>
    </xf>
    <xf numFmtId="0" fontId="6" fillId="7" borderId="0" xfId="2" applyFont="1" applyFill="1" applyBorder="1" applyAlignment="1">
      <alignment horizontal="left" wrapText="1"/>
    </xf>
    <xf numFmtId="0" fontId="4" fillId="7" borderId="0" xfId="0" applyFont="1" applyFill="1" applyBorder="1" applyAlignment="1"/>
    <xf numFmtId="177" fontId="4" fillId="8" borderId="0" xfId="1" applyNumberFormat="1" applyFont="1" applyFill="1" applyBorder="1" applyAlignment="1">
      <alignment wrapText="1"/>
    </xf>
    <xf numFmtId="0" fontId="0" fillId="0" borderId="0" xfId="0" applyAlignment="1"/>
    <xf numFmtId="0" fontId="2" fillId="0" borderId="0" xfId="0" applyFont="1" applyAlignment="1">
      <alignment horizontal="left"/>
    </xf>
    <xf numFmtId="0" fontId="10" fillId="0" borderId="0" xfId="3" applyFont="1"/>
    <xf numFmtId="0" fontId="9" fillId="0" borderId="0" xfId="3"/>
    <xf numFmtId="0" fontId="9" fillId="0" borderId="0" xfId="3" applyFont="1"/>
    <xf numFmtId="179" fontId="4" fillId="7" borderId="0" xfId="0" applyNumberFormat="1" applyFont="1" applyFill="1" applyBorder="1" applyAlignment="1"/>
    <xf numFmtId="0" fontId="0" fillId="0" borderId="0" xfId="0" applyFont="1"/>
    <xf numFmtId="0" fontId="11" fillId="0" borderId="0" xfId="0" applyFont="1"/>
    <xf numFmtId="0" fontId="11" fillId="0" borderId="0" xfId="0" applyFont="1" applyAlignment="1">
      <alignment horizontal="right"/>
    </xf>
    <xf numFmtId="0" fontId="12" fillId="0" borderId="0" xfId="0" applyFont="1"/>
    <xf numFmtId="2" fontId="12" fillId="0" borderId="0" xfId="0" applyNumberFormat="1" applyFont="1"/>
    <xf numFmtId="0" fontId="11" fillId="0" borderId="0" xfId="4" applyFont="1"/>
    <xf numFmtId="0" fontId="11" fillId="0" borderId="0" xfId="4" applyFont="1" applyAlignment="1">
      <alignment horizontal="right"/>
    </xf>
    <xf numFmtId="0" fontId="12" fillId="0" borderId="0" xfId="4" applyFont="1"/>
    <xf numFmtId="0" fontId="12" fillId="0" borderId="0" xfId="4" quotePrefix="1" applyFont="1" applyAlignment="1">
      <alignment horizontal="left"/>
    </xf>
    <xf numFmtId="0" fontId="12" fillId="0" borderId="0" xfId="5" applyFont="1">
      <alignment vertical="center"/>
    </xf>
    <xf numFmtId="0" fontId="11" fillId="0" borderId="0" xfId="6" applyFont="1"/>
    <xf numFmtId="0" fontId="11" fillId="0" borderId="0" xfId="6" applyFont="1" applyAlignment="1">
      <alignment horizontal="right"/>
    </xf>
    <xf numFmtId="0" fontId="12" fillId="0" borderId="0" xfId="6" applyFont="1"/>
    <xf numFmtId="0" fontId="12" fillId="0" borderId="0" xfId="6" applyFont="1" applyAlignment="1">
      <alignment horizontal="right"/>
    </xf>
    <xf numFmtId="0" fontId="0" fillId="0" borderId="0" xfId="0" applyFont="1" applyFill="1" applyBorder="1" applyAlignment="1">
      <alignment horizontal="left"/>
    </xf>
    <xf numFmtId="0" fontId="0" fillId="0" borderId="0" xfId="0" quotePrefix="1" applyFont="1"/>
    <xf numFmtId="180" fontId="0" fillId="0" borderId="0" xfId="0" quotePrefix="1" applyNumberFormat="1" applyFont="1"/>
    <xf numFmtId="0" fontId="0" fillId="0" borderId="0" xfId="0" applyFill="1" applyBorder="1" applyAlignment="1">
      <alignment horizontal="left"/>
    </xf>
    <xf numFmtId="14" fontId="0" fillId="0" borderId="0" xfId="0" applyNumberFormat="1"/>
    <xf numFmtId="181" fontId="1" fillId="0" borderId="0" xfId="0" applyNumberFormat="1" applyFont="1" applyFill="1" applyBorder="1" applyAlignment="1"/>
    <xf numFmtId="0" fontId="11" fillId="0" borderId="0" xfId="3" applyFont="1"/>
    <xf numFmtId="14" fontId="12" fillId="0" borderId="0" xfId="3" applyNumberFormat="1" applyFont="1"/>
    <xf numFmtId="0" fontId="12" fillId="0" borderId="0" xfId="3" applyFont="1"/>
    <xf numFmtId="178" fontId="12" fillId="0" borderId="0" xfId="3" applyNumberFormat="1" applyFont="1"/>
    <xf numFmtId="0" fontId="0" fillId="0" borderId="0" xfId="2" applyFont="1" applyFill="1" applyBorder="1" applyAlignment="1">
      <alignment horizontal="left" wrapText="1"/>
    </xf>
    <xf numFmtId="0" fontId="2" fillId="0" borderId="0" xfId="2" applyFont="1" applyFill="1" applyBorder="1" applyAlignment="1">
      <alignment horizontal="left" wrapText="1"/>
    </xf>
    <xf numFmtId="0" fontId="0" fillId="0" borderId="0" xfId="0" applyAlignment="1">
      <alignment horizontal="right"/>
    </xf>
    <xf numFmtId="1" fontId="12" fillId="0" borderId="0" xfId="6" applyNumberFormat="1" applyFont="1"/>
  </cellXfs>
  <cellStyles count="7">
    <cellStyle name="一般" xfId="0" builtinId="0"/>
    <cellStyle name="一般_Ch03範例-日期" xfId="3"/>
    <cellStyle name="一般_Ch05" xfId="5"/>
    <cellStyle name="一般_Ch07" xfId="6"/>
    <cellStyle name="一般_Sheet1" xfId="2"/>
    <cellStyle name="一般_範例Ch06-統計一" xfId="4"/>
    <cellStyle name="千分位" xfId="1" builtinId="3"/>
  </cellStyles>
  <dxfs count="4">
    <dxf>
      <fill>
        <patternFill patternType="solid">
          <fgColor rgb="FF92D050"/>
          <bgColor rgb="FF000000"/>
        </patternFill>
      </fill>
    </dxf>
    <dxf>
      <fill>
        <patternFill patternType="solid">
          <fgColor rgb="FFFFFF00"/>
          <bgColor rgb="FF000000"/>
        </patternFill>
      </fill>
    </dxf>
    <dxf>
      <fill>
        <patternFill patternType="solid">
          <fgColor rgb="FFFFC000"/>
          <bgColor rgb="FF000000"/>
        </patternFill>
      </fill>
    </dxf>
    <dxf>
      <fill>
        <patternFill patternType="solid">
          <fgColor rgb="FFFF0000"/>
          <bgColor rgb="FF00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76" Type="http://schemas.openxmlformats.org/officeDocument/2006/relationships/worksheet" Target="worksheets/sheet76.xml"/><Relationship Id="rId84" Type="http://schemas.openxmlformats.org/officeDocument/2006/relationships/worksheet" Target="worksheets/sheet84.xml"/><Relationship Id="rId89" Type="http://schemas.openxmlformats.org/officeDocument/2006/relationships/worksheet" Target="worksheets/sheet89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87" Type="http://schemas.openxmlformats.org/officeDocument/2006/relationships/worksheet" Target="worksheets/sheet87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90" Type="http://schemas.openxmlformats.org/officeDocument/2006/relationships/worksheet" Target="worksheets/sheet90.xml"/><Relationship Id="rId95" Type="http://schemas.openxmlformats.org/officeDocument/2006/relationships/calcChain" Target="calcChain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93" Type="http://schemas.openxmlformats.org/officeDocument/2006/relationships/styles" Target="styles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91" Type="http://schemas.openxmlformats.org/officeDocument/2006/relationships/worksheet" Target="worksheets/sheet9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94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7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7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7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8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8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5.bin"/></Relationships>
</file>

<file path=xl/worksheets/_rels/sheet8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6.bin"/></Relationships>
</file>

<file path=xl/worksheets/_rels/sheet8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tabSelected="1" workbookViewId="0">
      <selection activeCell="J2" sqref="J2"/>
    </sheetView>
  </sheetViews>
  <sheetFormatPr defaultRowHeight="16.5"/>
  <cols>
    <col min="1" max="1" width="6.25" bestFit="1" customWidth="1"/>
    <col min="2" max="2" width="8.25" bestFit="1" customWidth="1"/>
    <col min="3" max="5" width="6.25" bestFit="1" customWidth="1"/>
    <col min="6" max="6" width="8.625" bestFit="1" customWidth="1"/>
    <col min="7" max="9" width="6.25" bestFit="1" customWidth="1"/>
    <col min="10" max="10" width="8.25" bestFit="1" customWidth="1"/>
  </cols>
  <sheetData>
    <row r="1" spans="1:1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2" t="s">
        <v>9</v>
      </c>
    </row>
    <row r="2" spans="1:11">
      <c r="A2" s="3" t="s">
        <v>21</v>
      </c>
      <c r="B2" s="49" t="s">
        <v>185</v>
      </c>
      <c r="C2" s="4" t="s">
        <v>12</v>
      </c>
      <c r="D2" s="5" t="s">
        <v>23</v>
      </c>
      <c r="E2" s="5" t="s">
        <v>14</v>
      </c>
      <c r="F2" s="6">
        <v>26823</v>
      </c>
      <c r="G2" s="7" t="s">
        <v>15</v>
      </c>
      <c r="H2" s="7">
        <v>4</v>
      </c>
      <c r="I2" s="7">
        <f t="shared" ref="I2:I13" ca="1" si="0">YEAR(TODAY())-YEAR(F2)</f>
        <v>40</v>
      </c>
      <c r="J2" s="8">
        <f t="shared" ref="J2:J13" ca="1" si="1">IF(E2="主任",40000,30000)+H2*5000+I2*50</f>
        <v>62000</v>
      </c>
      <c r="K2" s="43"/>
    </row>
    <row r="3" spans="1:11">
      <c r="A3" s="3" t="s">
        <v>10</v>
      </c>
      <c r="B3" s="4" t="s">
        <v>11</v>
      </c>
      <c r="C3" s="4" t="s">
        <v>12</v>
      </c>
      <c r="D3" s="5" t="s">
        <v>13</v>
      </c>
      <c r="E3" s="5" t="s">
        <v>14</v>
      </c>
      <c r="F3" s="6">
        <v>31111</v>
      </c>
      <c r="G3" s="7" t="s">
        <v>15</v>
      </c>
      <c r="H3" s="7">
        <v>4</v>
      </c>
      <c r="I3" s="7">
        <f t="shared" ca="1" si="0"/>
        <v>28</v>
      </c>
      <c r="J3" s="8">
        <f t="shared" ca="1" si="1"/>
        <v>61400</v>
      </c>
      <c r="K3" s="43"/>
    </row>
    <row r="4" spans="1:11">
      <c r="A4" s="3" t="s">
        <v>41</v>
      </c>
      <c r="B4" s="4" t="s">
        <v>42</v>
      </c>
      <c r="C4" s="4" t="s">
        <v>12</v>
      </c>
      <c r="D4" s="5" t="s">
        <v>43</v>
      </c>
      <c r="E4" s="5" t="s">
        <v>14</v>
      </c>
      <c r="F4" s="6">
        <v>29461</v>
      </c>
      <c r="G4" s="7" t="s">
        <v>15</v>
      </c>
      <c r="H4" s="7">
        <v>3</v>
      </c>
      <c r="I4" s="7">
        <f t="shared" ca="1" si="0"/>
        <v>33</v>
      </c>
      <c r="J4" s="8">
        <f t="shared" ca="1" si="1"/>
        <v>56650</v>
      </c>
      <c r="K4" s="43"/>
    </row>
    <row r="5" spans="1:11">
      <c r="A5" s="3" t="s">
        <v>24</v>
      </c>
      <c r="B5" s="4" t="s">
        <v>25</v>
      </c>
      <c r="C5" s="4" t="s">
        <v>26</v>
      </c>
      <c r="D5" s="5" t="s">
        <v>23</v>
      </c>
      <c r="E5" s="5" t="s">
        <v>18</v>
      </c>
      <c r="F5" s="6">
        <v>29927</v>
      </c>
      <c r="G5" s="7" t="s">
        <v>15</v>
      </c>
      <c r="H5" s="7">
        <v>5</v>
      </c>
      <c r="I5" s="7">
        <f t="shared" ca="1" si="0"/>
        <v>32</v>
      </c>
      <c r="J5" s="8">
        <f t="shared" ca="1" si="1"/>
        <v>56600</v>
      </c>
      <c r="K5" s="43"/>
    </row>
    <row r="6" spans="1:11">
      <c r="A6" s="3" t="s">
        <v>19</v>
      </c>
      <c r="B6" s="4" t="s">
        <v>20</v>
      </c>
      <c r="C6" s="4" t="s">
        <v>12</v>
      </c>
      <c r="D6" s="5" t="s">
        <v>13</v>
      </c>
      <c r="E6" s="5" t="s">
        <v>18</v>
      </c>
      <c r="F6" s="6">
        <v>26146</v>
      </c>
      <c r="G6" s="7" t="s">
        <v>15</v>
      </c>
      <c r="H6" s="7">
        <v>4</v>
      </c>
      <c r="I6" s="7">
        <f t="shared" ca="1" si="0"/>
        <v>42</v>
      </c>
      <c r="J6" s="8">
        <f t="shared" ca="1" si="1"/>
        <v>52100</v>
      </c>
      <c r="K6" s="43"/>
    </row>
    <row r="7" spans="1:11">
      <c r="A7" s="3" t="s">
        <v>36</v>
      </c>
      <c r="B7" s="4" t="s">
        <v>37</v>
      </c>
      <c r="C7" s="4" t="s">
        <v>26</v>
      </c>
      <c r="D7" s="5" t="s">
        <v>35</v>
      </c>
      <c r="E7" s="5" t="s">
        <v>38</v>
      </c>
      <c r="F7" s="6">
        <v>29533</v>
      </c>
      <c r="G7" s="7" t="s">
        <v>15</v>
      </c>
      <c r="H7" s="7">
        <v>4</v>
      </c>
      <c r="I7" s="7">
        <f t="shared" ca="1" si="0"/>
        <v>33</v>
      </c>
      <c r="J7" s="8">
        <f t="shared" ca="1" si="1"/>
        <v>51650</v>
      </c>
      <c r="K7" s="43"/>
    </row>
    <row r="8" spans="1:11">
      <c r="A8" s="3" t="s">
        <v>32</v>
      </c>
      <c r="B8" s="4" t="s">
        <v>33</v>
      </c>
      <c r="C8" s="4" t="s">
        <v>34</v>
      </c>
      <c r="D8" s="5" t="s">
        <v>35</v>
      </c>
      <c r="E8" s="5" t="s">
        <v>18</v>
      </c>
      <c r="F8" s="6">
        <v>32024</v>
      </c>
      <c r="G8" s="7" t="s">
        <v>29</v>
      </c>
      <c r="H8" s="7">
        <v>4</v>
      </c>
      <c r="I8" s="7">
        <f t="shared" ca="1" si="0"/>
        <v>26</v>
      </c>
      <c r="J8" s="8">
        <f t="shared" ca="1" si="1"/>
        <v>51300</v>
      </c>
      <c r="K8" s="43"/>
    </row>
    <row r="9" spans="1:11">
      <c r="A9" s="3" t="s">
        <v>27</v>
      </c>
      <c r="B9" s="4" t="s">
        <v>28</v>
      </c>
      <c r="C9" s="4" t="s">
        <v>22</v>
      </c>
      <c r="D9" s="5" t="s">
        <v>23</v>
      </c>
      <c r="E9" s="5" t="s">
        <v>18</v>
      </c>
      <c r="F9" s="6">
        <v>32279</v>
      </c>
      <c r="G9" s="7" t="s">
        <v>29</v>
      </c>
      <c r="H9" s="7">
        <v>4</v>
      </c>
      <c r="I9" s="7">
        <f t="shared" ca="1" si="0"/>
        <v>25</v>
      </c>
      <c r="J9" s="8">
        <f t="shared" ca="1" si="1"/>
        <v>51250</v>
      </c>
      <c r="K9" s="43"/>
    </row>
    <row r="10" spans="1:11">
      <c r="A10" s="3" t="s">
        <v>39</v>
      </c>
      <c r="B10" s="4" t="s">
        <v>40</v>
      </c>
      <c r="C10" s="4" t="s">
        <v>22</v>
      </c>
      <c r="D10" s="5" t="s">
        <v>23</v>
      </c>
      <c r="E10" s="5" t="s">
        <v>18</v>
      </c>
      <c r="F10" s="6">
        <v>32490</v>
      </c>
      <c r="G10" s="7" t="s">
        <v>29</v>
      </c>
      <c r="H10" s="7">
        <v>4</v>
      </c>
      <c r="I10" s="7">
        <f t="shared" ca="1" si="0"/>
        <v>25</v>
      </c>
      <c r="J10" s="8">
        <f t="shared" ca="1" si="1"/>
        <v>51250</v>
      </c>
      <c r="K10" s="43"/>
    </row>
    <row r="11" spans="1:11">
      <c r="A11" s="3" t="s">
        <v>16</v>
      </c>
      <c r="B11" s="4" t="s">
        <v>17</v>
      </c>
      <c r="C11" s="4" t="s">
        <v>12</v>
      </c>
      <c r="D11" s="5" t="s">
        <v>13</v>
      </c>
      <c r="E11" s="5" t="s">
        <v>18</v>
      </c>
      <c r="F11" s="6">
        <v>30654</v>
      </c>
      <c r="G11" s="7" t="s">
        <v>15</v>
      </c>
      <c r="H11" s="7">
        <v>3</v>
      </c>
      <c r="I11" s="7">
        <f t="shared" ca="1" si="0"/>
        <v>30</v>
      </c>
      <c r="J11" s="8">
        <f t="shared" ca="1" si="1"/>
        <v>46500</v>
      </c>
      <c r="K11" s="43"/>
    </row>
    <row r="12" spans="1:11">
      <c r="A12" s="3" t="s">
        <v>30</v>
      </c>
      <c r="B12" s="4" t="s">
        <v>31</v>
      </c>
      <c r="C12" s="4" t="s">
        <v>22</v>
      </c>
      <c r="D12" s="5" t="s">
        <v>23</v>
      </c>
      <c r="E12" s="5" t="s">
        <v>18</v>
      </c>
      <c r="F12" s="6">
        <v>30441</v>
      </c>
      <c r="G12" s="7" t="s">
        <v>29</v>
      </c>
      <c r="H12" s="7">
        <v>3</v>
      </c>
      <c r="I12" s="7">
        <f t="shared" ca="1" si="0"/>
        <v>30</v>
      </c>
      <c r="J12" s="8">
        <f t="shared" ca="1" si="1"/>
        <v>46500</v>
      </c>
      <c r="K12" s="43"/>
    </row>
    <row r="13" spans="1:11">
      <c r="A13" s="3" t="s">
        <v>44</v>
      </c>
      <c r="B13" s="4" t="s">
        <v>45</v>
      </c>
      <c r="C13" s="4" t="s">
        <v>12</v>
      </c>
      <c r="D13" s="5" t="s">
        <v>43</v>
      </c>
      <c r="E13" s="5" t="s">
        <v>18</v>
      </c>
      <c r="F13" s="6">
        <v>28732</v>
      </c>
      <c r="G13" s="7" t="s">
        <v>29</v>
      </c>
      <c r="H13" s="7">
        <v>2</v>
      </c>
      <c r="I13" s="7">
        <f t="shared" ca="1" si="0"/>
        <v>35</v>
      </c>
      <c r="J13" s="8">
        <f t="shared" ca="1" si="1"/>
        <v>41750</v>
      </c>
      <c r="K13" s="43"/>
    </row>
  </sheetData>
  <sortState ref="A2:J13">
    <sortCondition descending="1" ref="J2"/>
  </sortState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J13"/>
  <sheetViews>
    <sheetView workbookViewId="0">
      <selection activeCell="C9" sqref="C9"/>
    </sheetView>
  </sheetViews>
  <sheetFormatPr defaultRowHeight="16.5"/>
  <cols>
    <col min="1" max="1" width="6" bestFit="1" customWidth="1"/>
    <col min="2" max="2" width="8.125" bestFit="1" customWidth="1"/>
    <col min="3" max="5" width="6" bestFit="1" customWidth="1"/>
    <col min="6" max="6" width="8.5" customWidth="1"/>
    <col min="7" max="9" width="6" bestFit="1" customWidth="1"/>
    <col min="10" max="10" width="8" bestFit="1" customWidth="1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2" t="s">
        <v>9</v>
      </c>
    </row>
    <row r="2" spans="1:10">
      <c r="A2" s="3" t="s">
        <v>21</v>
      </c>
      <c r="B2" s="49" t="s">
        <v>186</v>
      </c>
      <c r="C2" s="4" t="s">
        <v>12</v>
      </c>
      <c r="D2" s="5" t="s">
        <v>23</v>
      </c>
      <c r="E2" s="5" t="s">
        <v>14</v>
      </c>
      <c r="F2" s="6">
        <v>26823</v>
      </c>
      <c r="G2" s="7" t="s">
        <v>15</v>
      </c>
      <c r="H2" s="7">
        <v>4</v>
      </c>
      <c r="I2" s="7">
        <f t="shared" ref="I2:I13" ca="1" si="0">YEAR(TODAY())-YEAR(F2)</f>
        <v>40</v>
      </c>
      <c r="J2" s="8">
        <f t="shared" ref="J2:J13" ca="1" si="1">IF(E2="主任",40000,30000)+H2*5000+I2*50</f>
        <v>62000</v>
      </c>
    </row>
    <row r="3" spans="1:10">
      <c r="A3" s="3" t="s">
        <v>10</v>
      </c>
      <c r="B3" s="4" t="s">
        <v>11</v>
      </c>
      <c r="C3" s="4" t="s">
        <v>12</v>
      </c>
      <c r="D3" s="5" t="s">
        <v>13</v>
      </c>
      <c r="E3" s="5" t="s">
        <v>14</v>
      </c>
      <c r="F3" s="6">
        <v>31111</v>
      </c>
      <c r="G3" s="7" t="s">
        <v>15</v>
      </c>
      <c r="H3" s="7">
        <v>4</v>
      </c>
      <c r="I3" s="7">
        <f t="shared" ca="1" si="0"/>
        <v>28</v>
      </c>
      <c r="J3" s="8">
        <f t="shared" ca="1" si="1"/>
        <v>61400</v>
      </c>
    </row>
    <row r="4" spans="1:10">
      <c r="A4" s="3" t="s">
        <v>41</v>
      </c>
      <c r="B4" s="4" t="s">
        <v>42</v>
      </c>
      <c r="C4" s="4" t="s">
        <v>12</v>
      </c>
      <c r="D4" s="5" t="s">
        <v>43</v>
      </c>
      <c r="E4" s="5" t="s">
        <v>14</v>
      </c>
      <c r="F4" s="6">
        <v>29461</v>
      </c>
      <c r="G4" s="7" t="s">
        <v>15</v>
      </c>
      <c r="H4" s="7">
        <v>3</v>
      </c>
      <c r="I4" s="7">
        <f t="shared" ca="1" si="0"/>
        <v>33</v>
      </c>
      <c r="J4" s="8">
        <f t="shared" ca="1" si="1"/>
        <v>56650</v>
      </c>
    </row>
    <row r="5" spans="1:10">
      <c r="A5" s="3" t="s">
        <v>24</v>
      </c>
      <c r="B5" s="4" t="s">
        <v>25</v>
      </c>
      <c r="C5" s="4" t="s">
        <v>26</v>
      </c>
      <c r="D5" s="5" t="s">
        <v>23</v>
      </c>
      <c r="E5" s="5" t="s">
        <v>18</v>
      </c>
      <c r="F5" s="6">
        <v>29927</v>
      </c>
      <c r="G5" s="7" t="s">
        <v>15</v>
      </c>
      <c r="H5" s="7">
        <v>5</v>
      </c>
      <c r="I5" s="7">
        <f t="shared" ca="1" si="0"/>
        <v>32</v>
      </c>
      <c r="J5" s="8">
        <f t="shared" ca="1" si="1"/>
        <v>56600</v>
      </c>
    </row>
    <row r="6" spans="1:10">
      <c r="A6" s="3" t="s">
        <v>19</v>
      </c>
      <c r="B6" s="4" t="s">
        <v>20</v>
      </c>
      <c r="C6" s="4" t="s">
        <v>12</v>
      </c>
      <c r="D6" s="5" t="s">
        <v>13</v>
      </c>
      <c r="E6" s="5" t="s">
        <v>18</v>
      </c>
      <c r="F6" s="6">
        <v>26146</v>
      </c>
      <c r="G6" s="7" t="s">
        <v>15</v>
      </c>
      <c r="H6" s="7">
        <v>4</v>
      </c>
      <c r="I6" s="7">
        <f t="shared" ca="1" si="0"/>
        <v>42</v>
      </c>
      <c r="J6" s="8">
        <f t="shared" ca="1" si="1"/>
        <v>52100</v>
      </c>
    </row>
    <row r="7" spans="1:10">
      <c r="A7" s="3" t="s">
        <v>36</v>
      </c>
      <c r="B7" s="4" t="s">
        <v>37</v>
      </c>
      <c r="C7" s="4" t="s">
        <v>26</v>
      </c>
      <c r="D7" s="5" t="s">
        <v>35</v>
      </c>
      <c r="E7" s="5" t="s">
        <v>38</v>
      </c>
      <c r="F7" s="6">
        <v>29533</v>
      </c>
      <c r="G7" s="7" t="s">
        <v>15</v>
      </c>
      <c r="H7" s="7">
        <v>4</v>
      </c>
      <c r="I7" s="7">
        <f t="shared" ca="1" si="0"/>
        <v>33</v>
      </c>
      <c r="J7" s="8">
        <f t="shared" ca="1" si="1"/>
        <v>51650</v>
      </c>
    </row>
    <row r="8" spans="1:10">
      <c r="A8" s="3" t="s">
        <v>32</v>
      </c>
      <c r="B8" s="4" t="s">
        <v>33</v>
      </c>
      <c r="C8" s="4" t="s">
        <v>34</v>
      </c>
      <c r="D8" s="5" t="s">
        <v>35</v>
      </c>
      <c r="E8" s="5" t="s">
        <v>18</v>
      </c>
      <c r="F8" s="6">
        <v>32024</v>
      </c>
      <c r="G8" s="7" t="s">
        <v>29</v>
      </c>
      <c r="H8" s="7">
        <v>4</v>
      </c>
      <c r="I8" s="7">
        <f t="shared" ca="1" si="0"/>
        <v>26</v>
      </c>
      <c r="J8" s="8">
        <f t="shared" ca="1" si="1"/>
        <v>51300</v>
      </c>
    </row>
    <row r="9" spans="1:10">
      <c r="A9" s="3" t="s">
        <v>27</v>
      </c>
      <c r="B9" s="4" t="s">
        <v>28</v>
      </c>
      <c r="C9" s="4" t="s">
        <v>22</v>
      </c>
      <c r="D9" s="5" t="s">
        <v>23</v>
      </c>
      <c r="E9" s="5" t="s">
        <v>18</v>
      </c>
      <c r="F9" s="6">
        <v>32279</v>
      </c>
      <c r="G9" s="7" t="s">
        <v>29</v>
      </c>
      <c r="H9" s="7">
        <v>4</v>
      </c>
      <c r="I9" s="7">
        <f t="shared" ca="1" si="0"/>
        <v>25</v>
      </c>
      <c r="J9" s="8">
        <f t="shared" ca="1" si="1"/>
        <v>51250</v>
      </c>
    </row>
    <row r="10" spans="1:10">
      <c r="A10" s="3" t="s">
        <v>39</v>
      </c>
      <c r="B10" s="4" t="s">
        <v>40</v>
      </c>
      <c r="C10" s="4" t="s">
        <v>22</v>
      </c>
      <c r="D10" s="5" t="s">
        <v>23</v>
      </c>
      <c r="E10" s="5" t="s">
        <v>18</v>
      </c>
      <c r="F10" s="6">
        <v>32490</v>
      </c>
      <c r="G10" s="7" t="s">
        <v>29</v>
      </c>
      <c r="H10" s="7">
        <v>4</v>
      </c>
      <c r="I10" s="7">
        <f t="shared" ca="1" si="0"/>
        <v>25</v>
      </c>
      <c r="J10" s="8">
        <f t="shared" ca="1" si="1"/>
        <v>51250</v>
      </c>
    </row>
    <row r="11" spans="1:10">
      <c r="A11" s="3" t="s">
        <v>16</v>
      </c>
      <c r="B11" s="4" t="s">
        <v>17</v>
      </c>
      <c r="C11" s="4" t="s">
        <v>12</v>
      </c>
      <c r="D11" s="5" t="s">
        <v>13</v>
      </c>
      <c r="E11" s="5" t="s">
        <v>18</v>
      </c>
      <c r="F11" s="6">
        <v>30654</v>
      </c>
      <c r="G11" s="7" t="s">
        <v>15</v>
      </c>
      <c r="H11" s="7">
        <v>3</v>
      </c>
      <c r="I11" s="7">
        <f t="shared" ca="1" si="0"/>
        <v>30</v>
      </c>
      <c r="J11" s="8">
        <f t="shared" ca="1" si="1"/>
        <v>46500</v>
      </c>
    </row>
    <row r="12" spans="1:10">
      <c r="A12" s="3" t="s">
        <v>30</v>
      </c>
      <c r="B12" s="4" t="s">
        <v>31</v>
      </c>
      <c r="C12" s="4" t="s">
        <v>22</v>
      </c>
      <c r="D12" s="5" t="s">
        <v>23</v>
      </c>
      <c r="E12" s="5" t="s">
        <v>18</v>
      </c>
      <c r="F12" s="6">
        <v>30441</v>
      </c>
      <c r="G12" s="7" t="s">
        <v>29</v>
      </c>
      <c r="H12" s="7">
        <v>3</v>
      </c>
      <c r="I12" s="7">
        <f t="shared" ca="1" si="0"/>
        <v>30</v>
      </c>
      <c r="J12" s="8">
        <f t="shared" ca="1" si="1"/>
        <v>46500</v>
      </c>
    </row>
    <row r="13" spans="1:10">
      <c r="A13" s="3" t="s">
        <v>44</v>
      </c>
      <c r="B13" s="4" t="s">
        <v>45</v>
      </c>
      <c r="C13" s="4" t="s">
        <v>12</v>
      </c>
      <c r="D13" s="5" t="s">
        <v>43</v>
      </c>
      <c r="E13" s="5" t="s">
        <v>18</v>
      </c>
      <c r="F13" s="6">
        <v>28732</v>
      </c>
      <c r="G13" s="7" t="s">
        <v>29</v>
      </c>
      <c r="H13" s="7">
        <v>2</v>
      </c>
      <c r="I13" s="7">
        <f t="shared" ca="1" si="0"/>
        <v>35</v>
      </c>
      <c r="J13" s="8">
        <f t="shared" ca="1" si="1"/>
        <v>41750</v>
      </c>
    </row>
  </sheetData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J13"/>
  <sheetViews>
    <sheetView workbookViewId="0">
      <selection activeCell="G5" sqref="G5"/>
    </sheetView>
  </sheetViews>
  <sheetFormatPr defaultRowHeight="16.5"/>
  <cols>
    <col min="1" max="1" width="6" bestFit="1" customWidth="1"/>
    <col min="2" max="2" width="8.125" bestFit="1" customWidth="1"/>
    <col min="3" max="5" width="6" bestFit="1" customWidth="1"/>
    <col min="6" max="6" width="8.5" customWidth="1"/>
    <col min="7" max="9" width="6" bestFit="1" customWidth="1"/>
    <col min="10" max="10" width="8" bestFit="1" customWidth="1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2" t="s">
        <v>9</v>
      </c>
    </row>
    <row r="2" spans="1:10" hidden="1">
      <c r="A2" s="3" t="s">
        <v>21</v>
      </c>
      <c r="B2" s="49" t="s">
        <v>186</v>
      </c>
      <c r="C2" s="4" t="s">
        <v>12</v>
      </c>
      <c r="D2" s="5" t="s">
        <v>23</v>
      </c>
      <c r="E2" s="5" t="s">
        <v>14</v>
      </c>
      <c r="F2" s="6">
        <v>26823</v>
      </c>
      <c r="G2" s="7" t="s">
        <v>15</v>
      </c>
      <c r="H2" s="7">
        <v>4</v>
      </c>
      <c r="I2" s="7">
        <f t="shared" ref="I2:I13" ca="1" si="0">YEAR(TODAY())-YEAR(F2)</f>
        <v>40</v>
      </c>
      <c r="J2" s="8">
        <f t="shared" ref="J2:J13" ca="1" si="1">IF(E2="主任",40000,30000)+H2*5000+I2*50</f>
        <v>62000</v>
      </c>
    </row>
    <row r="3" spans="1:10" hidden="1">
      <c r="A3" s="3" t="s">
        <v>10</v>
      </c>
      <c r="B3" s="4" t="s">
        <v>11</v>
      </c>
      <c r="C3" s="4" t="s">
        <v>12</v>
      </c>
      <c r="D3" s="5" t="s">
        <v>13</v>
      </c>
      <c r="E3" s="5" t="s">
        <v>14</v>
      </c>
      <c r="F3" s="6">
        <v>31111</v>
      </c>
      <c r="G3" s="7" t="s">
        <v>15</v>
      </c>
      <c r="H3" s="7">
        <v>4</v>
      </c>
      <c r="I3" s="7">
        <f t="shared" ca="1" si="0"/>
        <v>28</v>
      </c>
      <c r="J3" s="8">
        <f t="shared" ca="1" si="1"/>
        <v>61400</v>
      </c>
    </row>
    <row r="4" spans="1:10" hidden="1">
      <c r="A4" s="3" t="s">
        <v>41</v>
      </c>
      <c r="B4" s="4" t="s">
        <v>42</v>
      </c>
      <c r="C4" s="4" t="s">
        <v>12</v>
      </c>
      <c r="D4" s="5" t="s">
        <v>43</v>
      </c>
      <c r="E4" s="5" t="s">
        <v>14</v>
      </c>
      <c r="F4" s="6">
        <v>29461</v>
      </c>
      <c r="G4" s="7" t="s">
        <v>15</v>
      </c>
      <c r="H4" s="7">
        <v>3</v>
      </c>
      <c r="I4" s="7">
        <f t="shared" ca="1" si="0"/>
        <v>33</v>
      </c>
      <c r="J4" s="8">
        <f t="shared" ca="1" si="1"/>
        <v>56650</v>
      </c>
    </row>
    <row r="5" spans="1:10">
      <c r="A5" s="3" t="s">
        <v>24</v>
      </c>
      <c r="B5" s="4" t="s">
        <v>25</v>
      </c>
      <c r="C5" s="4" t="s">
        <v>26</v>
      </c>
      <c r="D5" s="5" t="s">
        <v>23</v>
      </c>
      <c r="E5" s="5" t="s">
        <v>18</v>
      </c>
      <c r="F5" s="6">
        <v>29927</v>
      </c>
      <c r="G5" s="7" t="s">
        <v>15</v>
      </c>
      <c r="H5" s="7">
        <v>5</v>
      </c>
      <c r="I5" s="7">
        <f t="shared" ca="1" si="0"/>
        <v>32</v>
      </c>
      <c r="J5" s="8">
        <f t="shared" ca="1" si="1"/>
        <v>56600</v>
      </c>
    </row>
    <row r="6" spans="1:10" hidden="1">
      <c r="A6" s="3" t="s">
        <v>19</v>
      </c>
      <c r="B6" s="4" t="s">
        <v>20</v>
      </c>
      <c r="C6" s="4" t="s">
        <v>12</v>
      </c>
      <c r="D6" s="5" t="s">
        <v>13</v>
      </c>
      <c r="E6" s="5" t="s">
        <v>18</v>
      </c>
      <c r="F6" s="6">
        <v>26146</v>
      </c>
      <c r="G6" s="7" t="s">
        <v>15</v>
      </c>
      <c r="H6" s="7">
        <v>4</v>
      </c>
      <c r="I6" s="7">
        <f t="shared" ca="1" si="0"/>
        <v>42</v>
      </c>
      <c r="J6" s="8">
        <f t="shared" ca="1" si="1"/>
        <v>52100</v>
      </c>
    </row>
    <row r="7" spans="1:10">
      <c r="A7" s="3" t="s">
        <v>36</v>
      </c>
      <c r="B7" s="4" t="s">
        <v>37</v>
      </c>
      <c r="C7" s="4" t="s">
        <v>26</v>
      </c>
      <c r="D7" s="5" t="s">
        <v>35</v>
      </c>
      <c r="E7" s="5" t="s">
        <v>38</v>
      </c>
      <c r="F7" s="6">
        <v>29533</v>
      </c>
      <c r="G7" s="7" t="s">
        <v>15</v>
      </c>
      <c r="H7" s="7">
        <v>4</v>
      </c>
      <c r="I7" s="7">
        <f t="shared" ca="1" si="0"/>
        <v>33</v>
      </c>
      <c r="J7" s="8">
        <f t="shared" ca="1" si="1"/>
        <v>51650</v>
      </c>
    </row>
    <row r="8" spans="1:10" hidden="1">
      <c r="A8" s="3" t="s">
        <v>32</v>
      </c>
      <c r="B8" s="4" t="s">
        <v>33</v>
      </c>
      <c r="C8" s="4" t="s">
        <v>34</v>
      </c>
      <c r="D8" s="5" t="s">
        <v>35</v>
      </c>
      <c r="E8" s="5" t="s">
        <v>18</v>
      </c>
      <c r="F8" s="6">
        <v>32024</v>
      </c>
      <c r="G8" s="7" t="s">
        <v>29</v>
      </c>
      <c r="H8" s="7">
        <v>4</v>
      </c>
      <c r="I8" s="7">
        <f t="shared" ca="1" si="0"/>
        <v>26</v>
      </c>
      <c r="J8" s="8">
        <f t="shared" ca="1" si="1"/>
        <v>51300</v>
      </c>
    </row>
    <row r="9" spans="1:10" hidden="1">
      <c r="A9" s="3" t="s">
        <v>27</v>
      </c>
      <c r="B9" s="4" t="s">
        <v>28</v>
      </c>
      <c r="C9" s="4" t="s">
        <v>22</v>
      </c>
      <c r="D9" s="5" t="s">
        <v>23</v>
      </c>
      <c r="E9" s="5" t="s">
        <v>18</v>
      </c>
      <c r="F9" s="6">
        <v>32279</v>
      </c>
      <c r="G9" s="7" t="s">
        <v>29</v>
      </c>
      <c r="H9" s="7">
        <v>4</v>
      </c>
      <c r="I9" s="7">
        <f t="shared" ca="1" si="0"/>
        <v>25</v>
      </c>
      <c r="J9" s="8">
        <f t="shared" ca="1" si="1"/>
        <v>51250</v>
      </c>
    </row>
    <row r="10" spans="1:10" hidden="1">
      <c r="A10" s="3" t="s">
        <v>39</v>
      </c>
      <c r="B10" s="4" t="s">
        <v>40</v>
      </c>
      <c r="C10" s="4" t="s">
        <v>22</v>
      </c>
      <c r="D10" s="5" t="s">
        <v>23</v>
      </c>
      <c r="E10" s="5" t="s">
        <v>18</v>
      </c>
      <c r="F10" s="6">
        <v>32490</v>
      </c>
      <c r="G10" s="7" t="s">
        <v>29</v>
      </c>
      <c r="H10" s="7">
        <v>4</v>
      </c>
      <c r="I10" s="7">
        <f t="shared" ca="1" si="0"/>
        <v>25</v>
      </c>
      <c r="J10" s="8">
        <f t="shared" ca="1" si="1"/>
        <v>51250</v>
      </c>
    </row>
    <row r="11" spans="1:10" hidden="1">
      <c r="A11" s="3" t="s">
        <v>16</v>
      </c>
      <c r="B11" s="4" t="s">
        <v>17</v>
      </c>
      <c r="C11" s="4" t="s">
        <v>12</v>
      </c>
      <c r="D11" s="5" t="s">
        <v>13</v>
      </c>
      <c r="E11" s="5" t="s">
        <v>18</v>
      </c>
      <c r="F11" s="6">
        <v>30654</v>
      </c>
      <c r="G11" s="7" t="s">
        <v>15</v>
      </c>
      <c r="H11" s="7">
        <v>3</v>
      </c>
      <c r="I11" s="7">
        <f t="shared" ca="1" si="0"/>
        <v>30</v>
      </c>
      <c r="J11" s="8">
        <f t="shared" ca="1" si="1"/>
        <v>46500</v>
      </c>
    </row>
    <row r="12" spans="1:10" hidden="1">
      <c r="A12" s="3" t="s">
        <v>30</v>
      </c>
      <c r="B12" s="4" t="s">
        <v>31</v>
      </c>
      <c r="C12" s="4" t="s">
        <v>22</v>
      </c>
      <c r="D12" s="5" t="s">
        <v>23</v>
      </c>
      <c r="E12" s="5" t="s">
        <v>18</v>
      </c>
      <c r="F12" s="6">
        <v>30441</v>
      </c>
      <c r="G12" s="7" t="s">
        <v>29</v>
      </c>
      <c r="H12" s="7">
        <v>3</v>
      </c>
      <c r="I12" s="7">
        <f t="shared" ca="1" si="0"/>
        <v>30</v>
      </c>
      <c r="J12" s="8">
        <f t="shared" ca="1" si="1"/>
        <v>46500</v>
      </c>
    </row>
    <row r="13" spans="1:10" hidden="1">
      <c r="A13" s="3" t="s">
        <v>44</v>
      </c>
      <c r="B13" s="4" t="s">
        <v>45</v>
      </c>
      <c r="C13" s="4" t="s">
        <v>12</v>
      </c>
      <c r="D13" s="5" t="s">
        <v>43</v>
      </c>
      <c r="E13" s="5" t="s">
        <v>18</v>
      </c>
      <c r="F13" s="6">
        <v>28732</v>
      </c>
      <c r="G13" s="7" t="s">
        <v>29</v>
      </c>
      <c r="H13" s="7">
        <v>2</v>
      </c>
      <c r="I13" s="7">
        <f t="shared" ca="1" si="0"/>
        <v>35</v>
      </c>
      <c r="J13" s="8">
        <f t="shared" ca="1" si="1"/>
        <v>41750</v>
      </c>
    </row>
  </sheetData>
  <autoFilter ref="A1:J13">
    <filterColumn colId="2">
      <filters>
        <filter val="男"/>
      </filters>
    </filterColumn>
    <filterColumn colId="6">
      <filters>
        <filter val="已婚"/>
      </filters>
    </filterColumn>
  </autoFilter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J13"/>
  <sheetViews>
    <sheetView workbookViewId="0">
      <selection activeCell="C3" sqref="C3"/>
    </sheetView>
  </sheetViews>
  <sheetFormatPr defaultRowHeight="16.5"/>
  <cols>
    <col min="1" max="1" width="6" bestFit="1" customWidth="1"/>
    <col min="2" max="2" width="8.125" bestFit="1" customWidth="1"/>
    <col min="3" max="5" width="6" bestFit="1" customWidth="1"/>
    <col min="6" max="6" width="8.5" customWidth="1"/>
    <col min="7" max="9" width="6" bestFit="1" customWidth="1"/>
    <col min="10" max="10" width="8" bestFit="1" customWidth="1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2" t="s">
        <v>9</v>
      </c>
    </row>
    <row r="2" spans="1:10">
      <c r="A2" s="3" t="s">
        <v>21</v>
      </c>
      <c r="B2" s="49" t="s">
        <v>186</v>
      </c>
      <c r="C2" s="4" t="s">
        <v>12</v>
      </c>
      <c r="D2" s="5" t="s">
        <v>23</v>
      </c>
      <c r="E2" s="5" t="s">
        <v>14</v>
      </c>
      <c r="F2" s="6">
        <v>26823</v>
      </c>
      <c r="G2" s="7" t="s">
        <v>15</v>
      </c>
      <c r="H2" s="7">
        <v>4</v>
      </c>
      <c r="I2" s="7">
        <f t="shared" ref="I2:I13" ca="1" si="0">YEAR(TODAY())-YEAR(F2)</f>
        <v>40</v>
      </c>
      <c r="J2" s="8">
        <f t="shared" ref="J2:J13" ca="1" si="1">IF(E2="主任",40000,30000)+H2*5000+I2*50</f>
        <v>62000</v>
      </c>
    </row>
    <row r="3" spans="1:10">
      <c r="A3" s="3" t="s">
        <v>10</v>
      </c>
      <c r="B3" s="4" t="s">
        <v>11</v>
      </c>
      <c r="C3" s="4" t="s">
        <v>12</v>
      </c>
      <c r="D3" s="5" t="s">
        <v>13</v>
      </c>
      <c r="E3" s="5" t="s">
        <v>14</v>
      </c>
      <c r="F3" s="6">
        <v>31111</v>
      </c>
      <c r="G3" s="7" t="s">
        <v>15</v>
      </c>
      <c r="H3" s="7">
        <v>4</v>
      </c>
      <c r="I3" s="7">
        <f t="shared" ca="1" si="0"/>
        <v>28</v>
      </c>
      <c r="J3" s="8">
        <f t="shared" ca="1" si="1"/>
        <v>61400</v>
      </c>
    </row>
    <row r="4" spans="1:10">
      <c r="A4" s="3" t="s">
        <v>41</v>
      </c>
      <c r="B4" s="4" t="s">
        <v>42</v>
      </c>
      <c r="C4" s="4" t="s">
        <v>12</v>
      </c>
      <c r="D4" s="5" t="s">
        <v>43</v>
      </c>
      <c r="E4" s="5" t="s">
        <v>14</v>
      </c>
      <c r="F4" s="6">
        <v>29461</v>
      </c>
      <c r="G4" s="7" t="s">
        <v>15</v>
      </c>
      <c r="H4" s="7">
        <v>3</v>
      </c>
      <c r="I4" s="7">
        <f t="shared" ca="1" si="0"/>
        <v>33</v>
      </c>
      <c r="J4" s="8">
        <f t="shared" ca="1" si="1"/>
        <v>56650</v>
      </c>
    </row>
    <row r="5" spans="1:10">
      <c r="A5" s="3" t="s">
        <v>24</v>
      </c>
      <c r="B5" s="4" t="s">
        <v>25</v>
      </c>
      <c r="C5" s="4" t="s">
        <v>26</v>
      </c>
      <c r="D5" s="5" t="s">
        <v>23</v>
      </c>
      <c r="E5" s="5" t="s">
        <v>18</v>
      </c>
      <c r="F5" s="6">
        <v>29927</v>
      </c>
      <c r="G5" s="7" t="s">
        <v>15</v>
      </c>
      <c r="H5" s="7">
        <v>5</v>
      </c>
      <c r="I5" s="7">
        <f t="shared" ca="1" si="0"/>
        <v>32</v>
      </c>
      <c r="J5" s="8">
        <f t="shared" ca="1" si="1"/>
        <v>56600</v>
      </c>
    </row>
    <row r="6" spans="1:10">
      <c r="A6" s="3" t="s">
        <v>19</v>
      </c>
      <c r="B6" s="4" t="s">
        <v>20</v>
      </c>
      <c r="C6" s="4" t="s">
        <v>12</v>
      </c>
      <c r="D6" s="5" t="s">
        <v>13</v>
      </c>
      <c r="E6" s="5" t="s">
        <v>18</v>
      </c>
      <c r="F6" s="6">
        <v>26146</v>
      </c>
      <c r="G6" s="7" t="s">
        <v>15</v>
      </c>
      <c r="H6" s="7">
        <v>4</v>
      </c>
      <c r="I6" s="7">
        <f t="shared" ca="1" si="0"/>
        <v>42</v>
      </c>
      <c r="J6" s="8">
        <f t="shared" ca="1" si="1"/>
        <v>52100</v>
      </c>
    </row>
    <row r="7" spans="1:10">
      <c r="A7" s="3" t="s">
        <v>36</v>
      </c>
      <c r="B7" s="4" t="s">
        <v>37</v>
      </c>
      <c r="C7" s="4" t="s">
        <v>26</v>
      </c>
      <c r="D7" s="5" t="s">
        <v>35</v>
      </c>
      <c r="E7" s="5" t="s">
        <v>38</v>
      </c>
      <c r="F7" s="6">
        <v>29533</v>
      </c>
      <c r="G7" s="7" t="s">
        <v>15</v>
      </c>
      <c r="H7" s="7">
        <v>4</v>
      </c>
      <c r="I7" s="7">
        <f t="shared" ca="1" si="0"/>
        <v>33</v>
      </c>
      <c r="J7" s="8">
        <f t="shared" ca="1" si="1"/>
        <v>51650</v>
      </c>
    </row>
    <row r="8" spans="1:10">
      <c r="A8" s="3" t="s">
        <v>32</v>
      </c>
      <c r="B8" s="4" t="s">
        <v>33</v>
      </c>
      <c r="C8" s="4" t="s">
        <v>34</v>
      </c>
      <c r="D8" s="5" t="s">
        <v>35</v>
      </c>
      <c r="E8" s="5" t="s">
        <v>18</v>
      </c>
      <c r="F8" s="6">
        <v>32024</v>
      </c>
      <c r="G8" s="7" t="s">
        <v>29</v>
      </c>
      <c r="H8" s="7">
        <v>4</v>
      </c>
      <c r="I8" s="7">
        <f t="shared" ca="1" si="0"/>
        <v>26</v>
      </c>
      <c r="J8" s="8">
        <f t="shared" ca="1" si="1"/>
        <v>51300</v>
      </c>
    </row>
    <row r="9" spans="1:10">
      <c r="A9" s="3" t="s">
        <v>27</v>
      </c>
      <c r="B9" s="4" t="s">
        <v>28</v>
      </c>
      <c r="C9" s="4" t="s">
        <v>22</v>
      </c>
      <c r="D9" s="5" t="s">
        <v>23</v>
      </c>
      <c r="E9" s="5" t="s">
        <v>18</v>
      </c>
      <c r="F9" s="6">
        <v>32279</v>
      </c>
      <c r="G9" s="7" t="s">
        <v>29</v>
      </c>
      <c r="H9" s="7">
        <v>4</v>
      </c>
      <c r="I9" s="7">
        <f t="shared" ca="1" si="0"/>
        <v>25</v>
      </c>
      <c r="J9" s="8">
        <f t="shared" ca="1" si="1"/>
        <v>51250</v>
      </c>
    </row>
    <row r="10" spans="1:10">
      <c r="A10" s="3" t="s">
        <v>39</v>
      </c>
      <c r="B10" s="4" t="s">
        <v>40</v>
      </c>
      <c r="C10" s="4" t="s">
        <v>22</v>
      </c>
      <c r="D10" s="5" t="s">
        <v>23</v>
      </c>
      <c r="E10" s="5" t="s">
        <v>18</v>
      </c>
      <c r="F10" s="6">
        <v>32490</v>
      </c>
      <c r="G10" s="7" t="s">
        <v>29</v>
      </c>
      <c r="H10" s="7">
        <v>4</v>
      </c>
      <c r="I10" s="7">
        <f t="shared" ca="1" si="0"/>
        <v>25</v>
      </c>
      <c r="J10" s="8">
        <f t="shared" ca="1" si="1"/>
        <v>51250</v>
      </c>
    </row>
    <row r="11" spans="1:10">
      <c r="A11" s="3" t="s">
        <v>16</v>
      </c>
      <c r="B11" s="4" t="s">
        <v>17</v>
      </c>
      <c r="C11" s="4" t="s">
        <v>12</v>
      </c>
      <c r="D11" s="5" t="s">
        <v>13</v>
      </c>
      <c r="E11" s="5" t="s">
        <v>18</v>
      </c>
      <c r="F11" s="6">
        <v>30654</v>
      </c>
      <c r="G11" s="7" t="s">
        <v>15</v>
      </c>
      <c r="H11" s="7">
        <v>3</v>
      </c>
      <c r="I11" s="7">
        <f t="shared" ca="1" si="0"/>
        <v>30</v>
      </c>
      <c r="J11" s="8">
        <f t="shared" ca="1" si="1"/>
        <v>46500</v>
      </c>
    </row>
    <row r="12" spans="1:10">
      <c r="A12" s="3" t="s">
        <v>30</v>
      </c>
      <c r="B12" s="4" t="s">
        <v>31</v>
      </c>
      <c r="C12" s="4" t="s">
        <v>22</v>
      </c>
      <c r="D12" s="5" t="s">
        <v>23</v>
      </c>
      <c r="E12" s="5" t="s">
        <v>18</v>
      </c>
      <c r="F12" s="6">
        <v>30441</v>
      </c>
      <c r="G12" s="7" t="s">
        <v>29</v>
      </c>
      <c r="H12" s="7">
        <v>3</v>
      </c>
      <c r="I12" s="7">
        <f t="shared" ca="1" si="0"/>
        <v>30</v>
      </c>
      <c r="J12" s="8">
        <f t="shared" ca="1" si="1"/>
        <v>46500</v>
      </c>
    </row>
    <row r="13" spans="1:10">
      <c r="A13" s="3" t="s">
        <v>44</v>
      </c>
      <c r="B13" s="4" t="s">
        <v>45</v>
      </c>
      <c r="C13" s="4" t="s">
        <v>12</v>
      </c>
      <c r="D13" s="5" t="s">
        <v>43</v>
      </c>
      <c r="E13" s="5" t="s">
        <v>18</v>
      </c>
      <c r="F13" s="6">
        <v>28732</v>
      </c>
      <c r="G13" s="7" t="s">
        <v>29</v>
      </c>
      <c r="H13" s="7">
        <v>2</v>
      </c>
      <c r="I13" s="7">
        <f t="shared" ca="1" si="0"/>
        <v>35</v>
      </c>
      <c r="J13" s="8">
        <f t="shared" ca="1" si="1"/>
        <v>41750</v>
      </c>
    </row>
  </sheetData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J13"/>
  <sheetViews>
    <sheetView workbookViewId="0">
      <selection activeCell="I2" sqref="I2"/>
    </sheetView>
  </sheetViews>
  <sheetFormatPr defaultRowHeight="16.5"/>
  <cols>
    <col min="1" max="1" width="6" bestFit="1" customWidth="1"/>
    <col min="2" max="2" width="8.125" bestFit="1" customWidth="1"/>
    <col min="3" max="5" width="6" bestFit="1" customWidth="1"/>
    <col min="6" max="6" width="8.5" customWidth="1"/>
    <col min="7" max="9" width="6" bestFit="1" customWidth="1"/>
    <col min="10" max="10" width="8" bestFit="1" customWidth="1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2" t="s">
        <v>9</v>
      </c>
    </row>
    <row r="2" spans="1:10" hidden="1">
      <c r="A2" s="3" t="s">
        <v>21</v>
      </c>
      <c r="B2" s="49" t="s">
        <v>186</v>
      </c>
      <c r="C2" s="4" t="s">
        <v>12</v>
      </c>
      <c r="D2" s="5" t="s">
        <v>23</v>
      </c>
      <c r="E2" s="5" t="s">
        <v>14</v>
      </c>
      <c r="F2" s="6">
        <v>26823</v>
      </c>
      <c r="G2" s="7" t="s">
        <v>15</v>
      </c>
      <c r="H2" s="7">
        <v>4</v>
      </c>
      <c r="I2" s="7">
        <f t="shared" ref="I2:I13" ca="1" si="0">YEAR(TODAY())-YEAR(F2)</f>
        <v>40</v>
      </c>
      <c r="J2" s="8">
        <f t="shared" ref="J2:J13" ca="1" si="1">IF(E2="主任",40000,30000)+H2*5000+I2*50</f>
        <v>62000</v>
      </c>
    </row>
    <row r="3" spans="1:10">
      <c r="A3" s="3" t="s">
        <v>10</v>
      </c>
      <c r="B3" s="4" t="s">
        <v>11</v>
      </c>
      <c r="C3" s="4" t="s">
        <v>12</v>
      </c>
      <c r="D3" s="5" t="s">
        <v>13</v>
      </c>
      <c r="E3" s="5" t="s">
        <v>14</v>
      </c>
      <c r="F3" s="6">
        <v>31111</v>
      </c>
      <c r="G3" s="7" t="s">
        <v>15</v>
      </c>
      <c r="H3" s="7">
        <v>4</v>
      </c>
      <c r="I3" s="7">
        <f t="shared" ca="1" si="0"/>
        <v>28</v>
      </c>
      <c r="J3" s="8">
        <f t="shared" ca="1" si="1"/>
        <v>61400</v>
      </c>
    </row>
    <row r="4" spans="1:10" hidden="1">
      <c r="A4" s="3" t="s">
        <v>41</v>
      </c>
      <c r="B4" s="4" t="s">
        <v>42</v>
      </c>
      <c r="C4" s="4" t="s">
        <v>12</v>
      </c>
      <c r="D4" s="5" t="s">
        <v>43</v>
      </c>
      <c r="E4" s="5" t="s">
        <v>14</v>
      </c>
      <c r="F4" s="6">
        <v>29461</v>
      </c>
      <c r="G4" s="7" t="s">
        <v>15</v>
      </c>
      <c r="H4" s="7">
        <v>3</v>
      </c>
      <c r="I4" s="7">
        <f t="shared" ca="1" si="0"/>
        <v>33</v>
      </c>
      <c r="J4" s="8">
        <f t="shared" ca="1" si="1"/>
        <v>56650</v>
      </c>
    </row>
    <row r="5" spans="1:10" hidden="1">
      <c r="A5" s="3" t="s">
        <v>24</v>
      </c>
      <c r="B5" s="4" t="s">
        <v>25</v>
      </c>
      <c r="C5" s="4" t="s">
        <v>26</v>
      </c>
      <c r="D5" s="5" t="s">
        <v>23</v>
      </c>
      <c r="E5" s="5" t="s">
        <v>18</v>
      </c>
      <c r="F5" s="6">
        <v>29927</v>
      </c>
      <c r="G5" s="7" t="s">
        <v>15</v>
      </c>
      <c r="H5" s="7">
        <v>5</v>
      </c>
      <c r="I5" s="7">
        <f t="shared" ca="1" si="0"/>
        <v>32</v>
      </c>
      <c r="J5" s="8">
        <f t="shared" ca="1" si="1"/>
        <v>56600</v>
      </c>
    </row>
    <row r="6" spans="1:10" hidden="1">
      <c r="A6" s="3" t="s">
        <v>19</v>
      </c>
      <c r="B6" s="4" t="s">
        <v>20</v>
      </c>
      <c r="C6" s="4" t="s">
        <v>12</v>
      </c>
      <c r="D6" s="5" t="s">
        <v>13</v>
      </c>
      <c r="E6" s="5" t="s">
        <v>18</v>
      </c>
      <c r="F6" s="6">
        <v>26146</v>
      </c>
      <c r="G6" s="7" t="s">
        <v>15</v>
      </c>
      <c r="H6" s="7">
        <v>4</v>
      </c>
      <c r="I6" s="7">
        <f t="shared" ca="1" si="0"/>
        <v>42</v>
      </c>
      <c r="J6" s="8">
        <f t="shared" ca="1" si="1"/>
        <v>52100</v>
      </c>
    </row>
    <row r="7" spans="1:10" hidden="1">
      <c r="A7" s="3" t="s">
        <v>36</v>
      </c>
      <c r="B7" s="4" t="s">
        <v>37</v>
      </c>
      <c r="C7" s="4" t="s">
        <v>26</v>
      </c>
      <c r="D7" s="5" t="s">
        <v>35</v>
      </c>
      <c r="E7" s="5" t="s">
        <v>38</v>
      </c>
      <c r="F7" s="6">
        <v>29533</v>
      </c>
      <c r="G7" s="7" t="s">
        <v>15</v>
      </c>
      <c r="H7" s="7">
        <v>4</v>
      </c>
      <c r="I7" s="7">
        <f t="shared" ca="1" si="0"/>
        <v>33</v>
      </c>
      <c r="J7" s="8">
        <f t="shared" ca="1" si="1"/>
        <v>51650</v>
      </c>
    </row>
    <row r="8" spans="1:10">
      <c r="A8" s="3" t="s">
        <v>32</v>
      </c>
      <c r="B8" s="4" t="s">
        <v>33</v>
      </c>
      <c r="C8" s="4" t="s">
        <v>34</v>
      </c>
      <c r="D8" s="5" t="s">
        <v>35</v>
      </c>
      <c r="E8" s="5" t="s">
        <v>18</v>
      </c>
      <c r="F8" s="6">
        <v>32024</v>
      </c>
      <c r="G8" s="7" t="s">
        <v>29</v>
      </c>
      <c r="H8" s="7">
        <v>4</v>
      </c>
      <c r="I8" s="7">
        <f t="shared" ca="1" si="0"/>
        <v>26</v>
      </c>
      <c r="J8" s="8">
        <f t="shared" ca="1" si="1"/>
        <v>51300</v>
      </c>
    </row>
    <row r="9" spans="1:10">
      <c r="A9" s="3" t="s">
        <v>27</v>
      </c>
      <c r="B9" s="4" t="s">
        <v>28</v>
      </c>
      <c r="C9" s="4" t="s">
        <v>22</v>
      </c>
      <c r="D9" s="5" t="s">
        <v>23</v>
      </c>
      <c r="E9" s="5" t="s">
        <v>18</v>
      </c>
      <c r="F9" s="6">
        <v>32279</v>
      </c>
      <c r="G9" s="7" t="s">
        <v>29</v>
      </c>
      <c r="H9" s="7">
        <v>4</v>
      </c>
      <c r="I9" s="7">
        <f t="shared" ca="1" si="0"/>
        <v>25</v>
      </c>
      <c r="J9" s="8">
        <f t="shared" ca="1" si="1"/>
        <v>51250</v>
      </c>
    </row>
    <row r="10" spans="1:10">
      <c r="A10" s="3" t="s">
        <v>39</v>
      </c>
      <c r="B10" s="4" t="s">
        <v>40</v>
      </c>
      <c r="C10" s="4" t="s">
        <v>22</v>
      </c>
      <c r="D10" s="5" t="s">
        <v>23</v>
      </c>
      <c r="E10" s="5" t="s">
        <v>18</v>
      </c>
      <c r="F10" s="6">
        <v>32490</v>
      </c>
      <c r="G10" s="7" t="s">
        <v>29</v>
      </c>
      <c r="H10" s="7">
        <v>4</v>
      </c>
      <c r="I10" s="7">
        <f t="shared" ca="1" si="0"/>
        <v>25</v>
      </c>
      <c r="J10" s="8">
        <f t="shared" ca="1" si="1"/>
        <v>51250</v>
      </c>
    </row>
    <row r="11" spans="1:10">
      <c r="A11" s="3" t="s">
        <v>16</v>
      </c>
      <c r="B11" s="4" t="s">
        <v>17</v>
      </c>
      <c r="C11" s="4" t="s">
        <v>12</v>
      </c>
      <c r="D11" s="5" t="s">
        <v>13</v>
      </c>
      <c r="E11" s="5" t="s">
        <v>18</v>
      </c>
      <c r="F11" s="6">
        <v>30654</v>
      </c>
      <c r="G11" s="7" t="s">
        <v>15</v>
      </c>
      <c r="H11" s="7">
        <v>3</v>
      </c>
      <c r="I11" s="7">
        <f t="shared" ca="1" si="0"/>
        <v>30</v>
      </c>
      <c r="J11" s="8">
        <f t="shared" ca="1" si="1"/>
        <v>46500</v>
      </c>
    </row>
    <row r="12" spans="1:10">
      <c r="A12" s="3" t="s">
        <v>30</v>
      </c>
      <c r="B12" s="4" t="s">
        <v>31</v>
      </c>
      <c r="C12" s="4" t="s">
        <v>22</v>
      </c>
      <c r="D12" s="5" t="s">
        <v>23</v>
      </c>
      <c r="E12" s="5" t="s">
        <v>18</v>
      </c>
      <c r="F12" s="6">
        <v>30441</v>
      </c>
      <c r="G12" s="7" t="s">
        <v>29</v>
      </c>
      <c r="H12" s="7">
        <v>3</v>
      </c>
      <c r="I12" s="7">
        <f t="shared" ca="1" si="0"/>
        <v>30</v>
      </c>
      <c r="J12" s="8">
        <f t="shared" ca="1" si="1"/>
        <v>46500</v>
      </c>
    </row>
    <row r="13" spans="1:10" hidden="1">
      <c r="A13" s="3" t="s">
        <v>44</v>
      </c>
      <c r="B13" s="4" t="s">
        <v>45</v>
      </c>
      <c r="C13" s="4" t="s">
        <v>12</v>
      </c>
      <c r="D13" s="5" t="s">
        <v>43</v>
      </c>
      <c r="E13" s="5" t="s">
        <v>18</v>
      </c>
      <c r="F13" s="6">
        <v>28732</v>
      </c>
      <c r="G13" s="7" t="s">
        <v>29</v>
      </c>
      <c r="H13" s="7">
        <v>2</v>
      </c>
      <c r="I13" s="7">
        <f t="shared" ca="1" si="0"/>
        <v>35</v>
      </c>
      <c r="J13" s="8">
        <f t="shared" ca="1" si="1"/>
        <v>41750</v>
      </c>
    </row>
  </sheetData>
  <autoFilter ref="A1:J13">
    <filterColumn colId="8">
      <customFilters and="1">
        <customFilter operator="greaterThanOrEqual" val="25"/>
        <customFilter operator="lessThanOrEqual" val="30"/>
      </customFilters>
    </filterColumn>
  </autoFilter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J13"/>
  <sheetViews>
    <sheetView workbookViewId="0">
      <selection activeCell="D9" sqref="D9"/>
    </sheetView>
  </sheetViews>
  <sheetFormatPr defaultRowHeight="16.5"/>
  <cols>
    <col min="1" max="1" width="6" bestFit="1" customWidth="1"/>
    <col min="2" max="2" width="8.125" bestFit="1" customWidth="1"/>
    <col min="3" max="5" width="6" bestFit="1" customWidth="1"/>
    <col min="6" max="6" width="8.5" customWidth="1"/>
    <col min="7" max="9" width="6" bestFit="1" customWidth="1"/>
    <col min="10" max="10" width="8" bestFit="1" customWidth="1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2" t="s">
        <v>9</v>
      </c>
    </row>
    <row r="2" spans="1:10">
      <c r="A2" s="3" t="s">
        <v>21</v>
      </c>
      <c r="B2" s="49" t="s">
        <v>186</v>
      </c>
      <c r="C2" s="4" t="s">
        <v>12</v>
      </c>
      <c r="D2" s="5" t="s">
        <v>23</v>
      </c>
      <c r="E2" s="5" t="s">
        <v>14</v>
      </c>
      <c r="F2" s="6">
        <v>26823</v>
      </c>
      <c r="G2" s="7" t="s">
        <v>15</v>
      </c>
      <c r="H2" s="7">
        <v>4</v>
      </c>
      <c r="I2" s="7">
        <f t="shared" ref="I2:I13" ca="1" si="0">YEAR(TODAY())-YEAR(F2)</f>
        <v>40</v>
      </c>
      <c r="J2" s="8">
        <f t="shared" ref="J2:J13" ca="1" si="1">IF(E2="主任",40000,30000)+H2*5000+I2*50</f>
        <v>62000</v>
      </c>
    </row>
    <row r="3" spans="1:10">
      <c r="A3" s="3" t="s">
        <v>10</v>
      </c>
      <c r="B3" s="4" t="s">
        <v>11</v>
      </c>
      <c r="C3" s="4" t="s">
        <v>12</v>
      </c>
      <c r="D3" s="5" t="s">
        <v>13</v>
      </c>
      <c r="E3" s="5" t="s">
        <v>14</v>
      </c>
      <c r="F3" s="6">
        <v>31111</v>
      </c>
      <c r="G3" s="7" t="s">
        <v>15</v>
      </c>
      <c r="H3" s="7">
        <v>4</v>
      </c>
      <c r="I3" s="7">
        <f t="shared" ca="1" si="0"/>
        <v>28</v>
      </c>
      <c r="J3" s="8">
        <f t="shared" ca="1" si="1"/>
        <v>61400</v>
      </c>
    </row>
    <row r="4" spans="1:10">
      <c r="A4" s="3" t="s">
        <v>41</v>
      </c>
      <c r="B4" s="4" t="s">
        <v>42</v>
      </c>
      <c r="C4" s="4" t="s">
        <v>12</v>
      </c>
      <c r="D4" s="5" t="s">
        <v>43</v>
      </c>
      <c r="E4" s="5" t="s">
        <v>14</v>
      </c>
      <c r="F4" s="6">
        <v>29461</v>
      </c>
      <c r="G4" s="7" t="s">
        <v>15</v>
      </c>
      <c r="H4" s="7">
        <v>3</v>
      </c>
      <c r="I4" s="7">
        <f t="shared" ca="1" si="0"/>
        <v>33</v>
      </c>
      <c r="J4" s="8">
        <f t="shared" ca="1" si="1"/>
        <v>56650</v>
      </c>
    </row>
    <row r="5" spans="1:10">
      <c r="A5" s="3" t="s">
        <v>24</v>
      </c>
      <c r="B5" s="4" t="s">
        <v>25</v>
      </c>
      <c r="C5" s="4" t="s">
        <v>26</v>
      </c>
      <c r="D5" s="5" t="s">
        <v>23</v>
      </c>
      <c r="E5" s="5" t="s">
        <v>18</v>
      </c>
      <c r="F5" s="6">
        <v>29927</v>
      </c>
      <c r="G5" s="7" t="s">
        <v>15</v>
      </c>
      <c r="H5" s="7">
        <v>5</v>
      </c>
      <c r="I5" s="7">
        <f t="shared" ca="1" si="0"/>
        <v>32</v>
      </c>
      <c r="J5" s="8">
        <f t="shared" ca="1" si="1"/>
        <v>56600</v>
      </c>
    </row>
    <row r="6" spans="1:10">
      <c r="A6" s="3" t="s">
        <v>19</v>
      </c>
      <c r="B6" s="4" t="s">
        <v>20</v>
      </c>
      <c r="C6" s="4" t="s">
        <v>12</v>
      </c>
      <c r="D6" s="5" t="s">
        <v>13</v>
      </c>
      <c r="E6" s="5" t="s">
        <v>18</v>
      </c>
      <c r="F6" s="6">
        <v>26146</v>
      </c>
      <c r="G6" s="7" t="s">
        <v>15</v>
      </c>
      <c r="H6" s="7">
        <v>4</v>
      </c>
      <c r="I6" s="7">
        <f t="shared" ca="1" si="0"/>
        <v>42</v>
      </c>
      <c r="J6" s="8">
        <f t="shared" ca="1" si="1"/>
        <v>52100</v>
      </c>
    </row>
    <row r="7" spans="1:10">
      <c r="A7" s="3" t="s">
        <v>36</v>
      </c>
      <c r="B7" s="4" t="s">
        <v>37</v>
      </c>
      <c r="C7" s="4" t="s">
        <v>26</v>
      </c>
      <c r="D7" s="5" t="s">
        <v>35</v>
      </c>
      <c r="E7" s="5" t="s">
        <v>38</v>
      </c>
      <c r="F7" s="6">
        <v>29533</v>
      </c>
      <c r="G7" s="7" t="s">
        <v>15</v>
      </c>
      <c r="H7" s="7">
        <v>4</v>
      </c>
      <c r="I7" s="7">
        <f t="shared" ca="1" si="0"/>
        <v>33</v>
      </c>
      <c r="J7" s="8">
        <f t="shared" ca="1" si="1"/>
        <v>51650</v>
      </c>
    </row>
    <row r="8" spans="1:10">
      <c r="A8" s="3" t="s">
        <v>32</v>
      </c>
      <c r="B8" s="4" t="s">
        <v>33</v>
      </c>
      <c r="C8" s="4" t="s">
        <v>34</v>
      </c>
      <c r="D8" s="5" t="s">
        <v>35</v>
      </c>
      <c r="E8" s="5" t="s">
        <v>18</v>
      </c>
      <c r="F8" s="6">
        <v>32024</v>
      </c>
      <c r="G8" s="7" t="s">
        <v>29</v>
      </c>
      <c r="H8" s="7">
        <v>4</v>
      </c>
      <c r="I8" s="7">
        <f t="shared" ca="1" si="0"/>
        <v>26</v>
      </c>
      <c r="J8" s="8">
        <f t="shared" ca="1" si="1"/>
        <v>51300</v>
      </c>
    </row>
    <row r="9" spans="1:10">
      <c r="A9" s="3" t="s">
        <v>27</v>
      </c>
      <c r="B9" s="4" t="s">
        <v>28</v>
      </c>
      <c r="C9" s="4" t="s">
        <v>22</v>
      </c>
      <c r="D9" s="5" t="s">
        <v>23</v>
      </c>
      <c r="E9" s="5" t="s">
        <v>18</v>
      </c>
      <c r="F9" s="6">
        <v>32279</v>
      </c>
      <c r="G9" s="7" t="s">
        <v>29</v>
      </c>
      <c r="H9" s="7">
        <v>4</v>
      </c>
      <c r="I9" s="7">
        <f t="shared" ca="1" si="0"/>
        <v>25</v>
      </c>
      <c r="J9" s="8">
        <f t="shared" ca="1" si="1"/>
        <v>51250</v>
      </c>
    </row>
    <row r="10" spans="1:10">
      <c r="A10" s="3" t="s">
        <v>39</v>
      </c>
      <c r="B10" s="4" t="s">
        <v>40</v>
      </c>
      <c r="C10" s="4" t="s">
        <v>22</v>
      </c>
      <c r="D10" s="5" t="s">
        <v>23</v>
      </c>
      <c r="E10" s="5" t="s">
        <v>18</v>
      </c>
      <c r="F10" s="6">
        <v>32490</v>
      </c>
      <c r="G10" s="7" t="s">
        <v>29</v>
      </c>
      <c r="H10" s="7">
        <v>4</v>
      </c>
      <c r="I10" s="7">
        <f t="shared" ca="1" si="0"/>
        <v>25</v>
      </c>
      <c r="J10" s="8">
        <f t="shared" ca="1" si="1"/>
        <v>51250</v>
      </c>
    </row>
    <row r="11" spans="1:10">
      <c r="A11" s="3" t="s">
        <v>16</v>
      </c>
      <c r="B11" s="4" t="s">
        <v>17</v>
      </c>
      <c r="C11" s="4" t="s">
        <v>12</v>
      </c>
      <c r="D11" s="5" t="s">
        <v>13</v>
      </c>
      <c r="E11" s="5" t="s">
        <v>18</v>
      </c>
      <c r="F11" s="6">
        <v>30654</v>
      </c>
      <c r="G11" s="7" t="s">
        <v>15</v>
      </c>
      <c r="H11" s="7">
        <v>3</v>
      </c>
      <c r="I11" s="7">
        <f t="shared" ca="1" si="0"/>
        <v>30</v>
      </c>
      <c r="J11" s="8">
        <f t="shared" ca="1" si="1"/>
        <v>46500</v>
      </c>
    </row>
    <row r="12" spans="1:10">
      <c r="A12" s="3" t="s">
        <v>30</v>
      </c>
      <c r="B12" s="4" t="s">
        <v>31</v>
      </c>
      <c r="C12" s="4" t="s">
        <v>22</v>
      </c>
      <c r="D12" s="5" t="s">
        <v>23</v>
      </c>
      <c r="E12" s="5" t="s">
        <v>18</v>
      </c>
      <c r="F12" s="6">
        <v>30441</v>
      </c>
      <c r="G12" s="7" t="s">
        <v>29</v>
      </c>
      <c r="H12" s="7">
        <v>3</v>
      </c>
      <c r="I12" s="7">
        <f t="shared" ca="1" si="0"/>
        <v>30</v>
      </c>
      <c r="J12" s="8">
        <f t="shared" ca="1" si="1"/>
        <v>46500</v>
      </c>
    </row>
    <row r="13" spans="1:10">
      <c r="A13" s="3" t="s">
        <v>44</v>
      </c>
      <c r="B13" s="4" t="s">
        <v>45</v>
      </c>
      <c r="C13" s="4" t="s">
        <v>12</v>
      </c>
      <c r="D13" s="5" t="s">
        <v>43</v>
      </c>
      <c r="E13" s="5" t="s">
        <v>18</v>
      </c>
      <c r="F13" s="6">
        <v>28732</v>
      </c>
      <c r="G13" s="7" t="s">
        <v>29</v>
      </c>
      <c r="H13" s="7">
        <v>2</v>
      </c>
      <c r="I13" s="7">
        <f t="shared" ca="1" si="0"/>
        <v>35</v>
      </c>
      <c r="J13" s="8">
        <f t="shared" ca="1" si="1"/>
        <v>41750</v>
      </c>
    </row>
  </sheetData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J13"/>
  <sheetViews>
    <sheetView workbookViewId="0">
      <selection activeCell="J2" sqref="J2"/>
    </sheetView>
  </sheetViews>
  <sheetFormatPr defaultRowHeight="16.5"/>
  <cols>
    <col min="1" max="1" width="6" bestFit="1" customWidth="1"/>
    <col min="2" max="2" width="8.125" bestFit="1" customWidth="1"/>
    <col min="3" max="5" width="6" bestFit="1" customWidth="1"/>
    <col min="6" max="6" width="8.5" customWidth="1"/>
    <col min="7" max="9" width="6" bestFit="1" customWidth="1"/>
    <col min="10" max="10" width="8" bestFit="1" customWidth="1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2" t="s">
        <v>9</v>
      </c>
    </row>
    <row r="2" spans="1:10">
      <c r="A2" s="3" t="s">
        <v>10</v>
      </c>
      <c r="B2" s="4" t="s">
        <v>11</v>
      </c>
      <c r="C2" s="4" t="s">
        <v>12</v>
      </c>
      <c r="D2" s="5" t="s">
        <v>13</v>
      </c>
      <c r="E2" s="5" t="s">
        <v>14</v>
      </c>
      <c r="F2" s="6">
        <v>31111</v>
      </c>
      <c r="G2" s="7" t="s">
        <v>15</v>
      </c>
      <c r="H2" s="7">
        <v>4</v>
      </c>
      <c r="I2" s="7">
        <f t="shared" ref="I2:I13" ca="1" si="0">YEAR(TODAY())-YEAR(F2)</f>
        <v>28</v>
      </c>
      <c r="J2" s="8">
        <f t="shared" ref="J2:J13" ca="1" si="1">IF(E2="主任",40000,30000)+H2*5000+I2*50</f>
        <v>61400</v>
      </c>
    </row>
    <row r="3" spans="1:10" hidden="1">
      <c r="A3" s="3" t="s">
        <v>16</v>
      </c>
      <c r="B3" s="4" t="s">
        <v>17</v>
      </c>
      <c r="C3" s="4" t="s">
        <v>12</v>
      </c>
      <c r="D3" s="5" t="s">
        <v>13</v>
      </c>
      <c r="E3" s="5" t="s">
        <v>18</v>
      </c>
      <c r="F3" s="6">
        <v>30654</v>
      </c>
      <c r="G3" s="7" t="s">
        <v>15</v>
      </c>
      <c r="H3" s="7">
        <v>3</v>
      </c>
      <c r="I3" s="7">
        <f t="shared" ca="1" si="0"/>
        <v>30</v>
      </c>
      <c r="J3" s="8">
        <f t="shared" ca="1" si="1"/>
        <v>46500</v>
      </c>
    </row>
    <row r="4" spans="1:10" hidden="1">
      <c r="A4" s="3" t="s">
        <v>19</v>
      </c>
      <c r="B4" s="4" t="s">
        <v>20</v>
      </c>
      <c r="C4" s="4" t="s">
        <v>12</v>
      </c>
      <c r="D4" s="5" t="s">
        <v>13</v>
      </c>
      <c r="E4" s="5" t="s">
        <v>18</v>
      </c>
      <c r="F4" s="6">
        <v>26146</v>
      </c>
      <c r="G4" s="7" t="s">
        <v>15</v>
      </c>
      <c r="H4" s="7">
        <v>4</v>
      </c>
      <c r="I4" s="7">
        <f t="shared" ca="1" si="0"/>
        <v>42</v>
      </c>
      <c r="J4" s="8">
        <f t="shared" ca="1" si="1"/>
        <v>52100</v>
      </c>
    </row>
    <row r="5" spans="1:10">
      <c r="A5" s="3" t="s">
        <v>21</v>
      </c>
      <c r="B5" s="49" t="s">
        <v>186</v>
      </c>
      <c r="C5" s="4" t="s">
        <v>12</v>
      </c>
      <c r="D5" s="5" t="s">
        <v>23</v>
      </c>
      <c r="E5" s="5" t="s">
        <v>14</v>
      </c>
      <c r="F5" s="6">
        <v>26823</v>
      </c>
      <c r="G5" s="7" t="s">
        <v>15</v>
      </c>
      <c r="H5" s="7">
        <v>4</v>
      </c>
      <c r="I5" s="7">
        <f t="shared" ca="1" si="0"/>
        <v>40</v>
      </c>
      <c r="J5" s="8">
        <f t="shared" ca="1" si="1"/>
        <v>62000</v>
      </c>
    </row>
    <row r="6" spans="1:10" hidden="1">
      <c r="A6" s="3" t="s">
        <v>24</v>
      </c>
      <c r="B6" s="4" t="s">
        <v>25</v>
      </c>
      <c r="C6" s="4" t="s">
        <v>26</v>
      </c>
      <c r="D6" s="5" t="s">
        <v>23</v>
      </c>
      <c r="E6" s="5" t="s">
        <v>18</v>
      </c>
      <c r="F6" s="6">
        <v>29927</v>
      </c>
      <c r="G6" s="7" t="s">
        <v>15</v>
      </c>
      <c r="H6" s="7">
        <v>5</v>
      </c>
      <c r="I6" s="7">
        <f t="shared" ca="1" si="0"/>
        <v>32</v>
      </c>
      <c r="J6" s="8">
        <f t="shared" ca="1" si="1"/>
        <v>56600</v>
      </c>
    </row>
    <row r="7" spans="1:10" hidden="1">
      <c r="A7" s="3" t="s">
        <v>27</v>
      </c>
      <c r="B7" s="4" t="s">
        <v>28</v>
      </c>
      <c r="C7" s="4" t="s">
        <v>22</v>
      </c>
      <c r="D7" s="5" t="s">
        <v>23</v>
      </c>
      <c r="E7" s="5" t="s">
        <v>18</v>
      </c>
      <c r="F7" s="6">
        <v>32279</v>
      </c>
      <c r="G7" s="7" t="s">
        <v>29</v>
      </c>
      <c r="H7" s="7">
        <v>4</v>
      </c>
      <c r="I7" s="7">
        <f t="shared" ca="1" si="0"/>
        <v>25</v>
      </c>
      <c r="J7" s="8">
        <f t="shared" ca="1" si="1"/>
        <v>51250</v>
      </c>
    </row>
    <row r="8" spans="1:10" hidden="1">
      <c r="A8" s="3" t="s">
        <v>30</v>
      </c>
      <c r="B8" s="4" t="s">
        <v>31</v>
      </c>
      <c r="C8" s="4" t="s">
        <v>22</v>
      </c>
      <c r="D8" s="5" t="s">
        <v>23</v>
      </c>
      <c r="E8" s="5" t="s">
        <v>18</v>
      </c>
      <c r="F8" s="6">
        <v>30441</v>
      </c>
      <c r="G8" s="7" t="s">
        <v>29</v>
      </c>
      <c r="H8" s="7">
        <v>3</v>
      </c>
      <c r="I8" s="7">
        <f t="shared" ca="1" si="0"/>
        <v>30</v>
      </c>
      <c r="J8" s="8">
        <f t="shared" ca="1" si="1"/>
        <v>46500</v>
      </c>
    </row>
    <row r="9" spans="1:10" hidden="1">
      <c r="A9" s="3" t="s">
        <v>32</v>
      </c>
      <c r="B9" s="4" t="s">
        <v>33</v>
      </c>
      <c r="C9" s="4" t="s">
        <v>34</v>
      </c>
      <c r="D9" s="5" t="s">
        <v>35</v>
      </c>
      <c r="E9" s="5" t="s">
        <v>18</v>
      </c>
      <c r="F9" s="6">
        <v>32024</v>
      </c>
      <c r="G9" s="7" t="s">
        <v>29</v>
      </c>
      <c r="H9" s="7">
        <v>4</v>
      </c>
      <c r="I9" s="7">
        <f t="shared" ca="1" si="0"/>
        <v>26</v>
      </c>
      <c r="J9" s="8">
        <f t="shared" ca="1" si="1"/>
        <v>51300</v>
      </c>
    </row>
    <row r="10" spans="1:10" hidden="1">
      <c r="A10" s="3" t="s">
        <v>36</v>
      </c>
      <c r="B10" s="4" t="s">
        <v>37</v>
      </c>
      <c r="C10" s="4" t="s">
        <v>26</v>
      </c>
      <c r="D10" s="5" t="s">
        <v>35</v>
      </c>
      <c r="E10" s="5" t="s">
        <v>38</v>
      </c>
      <c r="F10" s="6">
        <v>29533</v>
      </c>
      <c r="G10" s="7" t="s">
        <v>15</v>
      </c>
      <c r="H10" s="7">
        <v>4</v>
      </c>
      <c r="I10" s="7">
        <f t="shared" ca="1" si="0"/>
        <v>33</v>
      </c>
      <c r="J10" s="8">
        <f t="shared" ca="1" si="1"/>
        <v>51650</v>
      </c>
    </row>
    <row r="11" spans="1:10" hidden="1">
      <c r="A11" s="3" t="s">
        <v>39</v>
      </c>
      <c r="B11" s="4" t="s">
        <v>40</v>
      </c>
      <c r="C11" s="4" t="s">
        <v>22</v>
      </c>
      <c r="D11" s="5" t="s">
        <v>23</v>
      </c>
      <c r="E11" s="5" t="s">
        <v>18</v>
      </c>
      <c r="F11" s="6">
        <v>32490</v>
      </c>
      <c r="G11" s="7" t="s">
        <v>29</v>
      </c>
      <c r="H11" s="7">
        <v>4</v>
      </c>
      <c r="I11" s="7">
        <f t="shared" ca="1" si="0"/>
        <v>25</v>
      </c>
      <c r="J11" s="8">
        <f t="shared" ca="1" si="1"/>
        <v>51250</v>
      </c>
    </row>
    <row r="12" spans="1:10">
      <c r="A12" s="3" t="s">
        <v>41</v>
      </c>
      <c r="B12" s="4" t="s">
        <v>42</v>
      </c>
      <c r="C12" s="4" t="s">
        <v>12</v>
      </c>
      <c r="D12" s="5" t="s">
        <v>43</v>
      </c>
      <c r="E12" s="5" t="s">
        <v>14</v>
      </c>
      <c r="F12" s="6">
        <v>29461</v>
      </c>
      <c r="G12" s="7" t="s">
        <v>15</v>
      </c>
      <c r="H12" s="7">
        <v>3</v>
      </c>
      <c r="I12" s="7">
        <f t="shared" ca="1" si="0"/>
        <v>33</v>
      </c>
      <c r="J12" s="8">
        <f t="shared" ca="1" si="1"/>
        <v>56650</v>
      </c>
    </row>
    <row r="13" spans="1:10" hidden="1">
      <c r="A13" s="3" t="s">
        <v>44</v>
      </c>
      <c r="B13" s="4" t="s">
        <v>45</v>
      </c>
      <c r="C13" s="4" t="s">
        <v>12</v>
      </c>
      <c r="D13" s="5" t="s">
        <v>43</v>
      </c>
      <c r="E13" s="5" t="s">
        <v>18</v>
      </c>
      <c r="F13" s="6">
        <v>28732</v>
      </c>
      <c r="G13" s="7" t="s">
        <v>29</v>
      </c>
      <c r="H13" s="7">
        <v>2</v>
      </c>
      <c r="I13" s="7">
        <f t="shared" ca="1" si="0"/>
        <v>35</v>
      </c>
      <c r="J13" s="8">
        <f t="shared" ca="1" si="1"/>
        <v>41750</v>
      </c>
    </row>
  </sheetData>
  <autoFilter ref="A1:J13">
    <filterColumn colId="9">
      <top10 val="3" filterVal="56650"/>
    </filterColumn>
  </autoFilter>
  <sortState ref="A2:J13">
    <sortCondition ref="A2"/>
  </sortState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J13"/>
  <sheetViews>
    <sheetView workbookViewId="0">
      <selection activeCell="A2" sqref="A2"/>
    </sheetView>
  </sheetViews>
  <sheetFormatPr defaultRowHeight="16.5"/>
  <cols>
    <col min="1" max="1" width="6" bestFit="1" customWidth="1"/>
    <col min="2" max="2" width="8.125" bestFit="1" customWidth="1"/>
    <col min="3" max="5" width="6" bestFit="1" customWidth="1"/>
    <col min="6" max="6" width="8.5" customWidth="1"/>
    <col min="7" max="9" width="6" bestFit="1" customWidth="1"/>
    <col min="10" max="10" width="8" bestFit="1" customWidth="1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2" t="s">
        <v>9</v>
      </c>
    </row>
    <row r="2" spans="1:10">
      <c r="A2" s="3" t="s">
        <v>10</v>
      </c>
      <c r="B2" s="4" t="s">
        <v>11</v>
      </c>
      <c r="C2" s="4" t="s">
        <v>12</v>
      </c>
      <c r="D2" s="5" t="s">
        <v>13</v>
      </c>
      <c r="E2" s="5" t="s">
        <v>14</v>
      </c>
      <c r="F2" s="6">
        <v>31111</v>
      </c>
      <c r="G2" s="7" t="s">
        <v>15</v>
      </c>
      <c r="H2" s="7">
        <v>4</v>
      </c>
      <c r="I2" s="7">
        <f t="shared" ref="I2:I13" ca="1" si="0">YEAR(TODAY())-YEAR(F2)</f>
        <v>28</v>
      </c>
      <c r="J2" s="8">
        <f t="shared" ref="J2:J13" ca="1" si="1">IF(E2="主任",40000,30000)+H2*5000+I2*50</f>
        <v>61400</v>
      </c>
    </row>
    <row r="3" spans="1:10">
      <c r="A3" s="3" t="s">
        <v>16</v>
      </c>
      <c r="B3" s="4" t="s">
        <v>17</v>
      </c>
      <c r="C3" s="4" t="s">
        <v>12</v>
      </c>
      <c r="D3" s="5" t="s">
        <v>13</v>
      </c>
      <c r="E3" s="5" t="s">
        <v>18</v>
      </c>
      <c r="F3" s="6">
        <v>30654</v>
      </c>
      <c r="G3" s="7" t="s">
        <v>15</v>
      </c>
      <c r="H3" s="7">
        <v>3</v>
      </c>
      <c r="I3" s="7">
        <f t="shared" ca="1" si="0"/>
        <v>30</v>
      </c>
      <c r="J3" s="8">
        <f t="shared" ca="1" si="1"/>
        <v>46500</v>
      </c>
    </row>
    <row r="4" spans="1:10">
      <c r="A4" s="3" t="s">
        <v>19</v>
      </c>
      <c r="B4" s="4" t="s">
        <v>20</v>
      </c>
      <c r="C4" s="4" t="s">
        <v>12</v>
      </c>
      <c r="D4" s="5" t="s">
        <v>13</v>
      </c>
      <c r="E4" s="5" t="s">
        <v>18</v>
      </c>
      <c r="F4" s="6">
        <v>26146</v>
      </c>
      <c r="G4" s="7" t="s">
        <v>15</v>
      </c>
      <c r="H4" s="7">
        <v>4</v>
      </c>
      <c r="I4" s="7">
        <f t="shared" ca="1" si="0"/>
        <v>42</v>
      </c>
      <c r="J4" s="8">
        <f t="shared" ca="1" si="1"/>
        <v>52100</v>
      </c>
    </row>
    <row r="5" spans="1:10">
      <c r="A5" s="3" t="s">
        <v>21</v>
      </c>
      <c r="B5" s="49" t="s">
        <v>186</v>
      </c>
      <c r="C5" s="4" t="s">
        <v>12</v>
      </c>
      <c r="D5" s="5" t="s">
        <v>23</v>
      </c>
      <c r="E5" s="5" t="s">
        <v>14</v>
      </c>
      <c r="F5" s="6">
        <v>26823</v>
      </c>
      <c r="G5" s="7" t="s">
        <v>15</v>
      </c>
      <c r="H5" s="7">
        <v>4</v>
      </c>
      <c r="I5" s="7">
        <f t="shared" ca="1" si="0"/>
        <v>40</v>
      </c>
      <c r="J5" s="8">
        <f t="shared" ca="1" si="1"/>
        <v>62000</v>
      </c>
    </row>
    <row r="6" spans="1:10">
      <c r="A6" s="3" t="s">
        <v>24</v>
      </c>
      <c r="B6" s="4" t="s">
        <v>25</v>
      </c>
      <c r="C6" s="4" t="s">
        <v>26</v>
      </c>
      <c r="D6" s="5" t="s">
        <v>23</v>
      </c>
      <c r="E6" s="5" t="s">
        <v>18</v>
      </c>
      <c r="F6" s="6">
        <v>29927</v>
      </c>
      <c r="G6" s="7" t="s">
        <v>15</v>
      </c>
      <c r="H6" s="7">
        <v>5</v>
      </c>
      <c r="I6" s="7">
        <f t="shared" ca="1" si="0"/>
        <v>32</v>
      </c>
      <c r="J6" s="8">
        <f t="shared" ca="1" si="1"/>
        <v>56600</v>
      </c>
    </row>
    <row r="7" spans="1:10">
      <c r="A7" s="3" t="s">
        <v>27</v>
      </c>
      <c r="B7" s="4" t="s">
        <v>28</v>
      </c>
      <c r="C7" s="4" t="s">
        <v>22</v>
      </c>
      <c r="D7" s="5" t="s">
        <v>23</v>
      </c>
      <c r="E7" s="5" t="s">
        <v>18</v>
      </c>
      <c r="F7" s="6">
        <v>32279</v>
      </c>
      <c r="G7" s="7" t="s">
        <v>29</v>
      </c>
      <c r="H7" s="7">
        <v>4</v>
      </c>
      <c r="I7" s="7">
        <f t="shared" ca="1" si="0"/>
        <v>25</v>
      </c>
      <c r="J7" s="8">
        <f t="shared" ca="1" si="1"/>
        <v>51250</v>
      </c>
    </row>
    <row r="8" spans="1:10">
      <c r="A8" s="3" t="s">
        <v>30</v>
      </c>
      <c r="B8" s="4" t="s">
        <v>31</v>
      </c>
      <c r="C8" s="4" t="s">
        <v>22</v>
      </c>
      <c r="D8" s="5" t="s">
        <v>23</v>
      </c>
      <c r="E8" s="5" t="s">
        <v>18</v>
      </c>
      <c r="F8" s="6">
        <v>30441</v>
      </c>
      <c r="G8" s="7" t="s">
        <v>29</v>
      </c>
      <c r="H8" s="7">
        <v>3</v>
      </c>
      <c r="I8" s="7">
        <f t="shared" ca="1" si="0"/>
        <v>30</v>
      </c>
      <c r="J8" s="8">
        <f t="shared" ca="1" si="1"/>
        <v>46500</v>
      </c>
    </row>
    <row r="9" spans="1:10">
      <c r="A9" s="3" t="s">
        <v>32</v>
      </c>
      <c r="B9" s="4" t="s">
        <v>33</v>
      </c>
      <c r="C9" s="4" t="s">
        <v>34</v>
      </c>
      <c r="D9" s="5" t="s">
        <v>35</v>
      </c>
      <c r="E9" s="5" t="s">
        <v>18</v>
      </c>
      <c r="F9" s="6">
        <v>32024</v>
      </c>
      <c r="G9" s="7" t="s">
        <v>29</v>
      </c>
      <c r="H9" s="7">
        <v>4</v>
      </c>
      <c r="I9" s="7">
        <f t="shared" ca="1" si="0"/>
        <v>26</v>
      </c>
      <c r="J9" s="8">
        <f t="shared" ca="1" si="1"/>
        <v>51300</v>
      </c>
    </row>
    <row r="10" spans="1:10">
      <c r="A10" s="3" t="s">
        <v>36</v>
      </c>
      <c r="B10" s="4" t="s">
        <v>37</v>
      </c>
      <c r="C10" s="4" t="s">
        <v>26</v>
      </c>
      <c r="D10" s="5" t="s">
        <v>35</v>
      </c>
      <c r="E10" s="5" t="s">
        <v>38</v>
      </c>
      <c r="F10" s="6">
        <v>29533</v>
      </c>
      <c r="G10" s="7" t="s">
        <v>15</v>
      </c>
      <c r="H10" s="7">
        <v>4</v>
      </c>
      <c r="I10" s="7">
        <f t="shared" ca="1" si="0"/>
        <v>33</v>
      </c>
      <c r="J10" s="8">
        <f t="shared" ca="1" si="1"/>
        <v>51650</v>
      </c>
    </row>
    <row r="11" spans="1:10">
      <c r="A11" s="3" t="s">
        <v>39</v>
      </c>
      <c r="B11" s="4" t="s">
        <v>40</v>
      </c>
      <c r="C11" s="4" t="s">
        <v>22</v>
      </c>
      <c r="D11" s="5" t="s">
        <v>23</v>
      </c>
      <c r="E11" s="5" t="s">
        <v>18</v>
      </c>
      <c r="F11" s="6">
        <v>32490</v>
      </c>
      <c r="G11" s="7" t="s">
        <v>29</v>
      </c>
      <c r="H11" s="7">
        <v>4</v>
      </c>
      <c r="I11" s="7">
        <f t="shared" ca="1" si="0"/>
        <v>25</v>
      </c>
      <c r="J11" s="8">
        <f t="shared" ca="1" si="1"/>
        <v>51250</v>
      </c>
    </row>
    <row r="12" spans="1:10">
      <c r="A12" s="3" t="s">
        <v>41</v>
      </c>
      <c r="B12" s="4" t="s">
        <v>42</v>
      </c>
      <c r="C12" s="4" t="s">
        <v>12</v>
      </c>
      <c r="D12" s="5" t="s">
        <v>43</v>
      </c>
      <c r="E12" s="5" t="s">
        <v>14</v>
      </c>
      <c r="F12" s="6">
        <v>29461</v>
      </c>
      <c r="G12" s="7" t="s">
        <v>15</v>
      </c>
      <c r="H12" s="7">
        <v>3</v>
      </c>
      <c r="I12" s="7">
        <f t="shared" ca="1" si="0"/>
        <v>33</v>
      </c>
      <c r="J12" s="8">
        <f t="shared" ca="1" si="1"/>
        <v>56650</v>
      </c>
    </row>
    <row r="13" spans="1:10">
      <c r="A13" s="3" t="s">
        <v>44</v>
      </c>
      <c r="B13" s="4" t="s">
        <v>45</v>
      </c>
      <c r="C13" s="4" t="s">
        <v>12</v>
      </c>
      <c r="D13" s="5" t="s">
        <v>43</v>
      </c>
      <c r="E13" s="5" t="s">
        <v>18</v>
      </c>
      <c r="F13" s="6">
        <v>28732</v>
      </c>
      <c r="G13" s="7" t="s">
        <v>29</v>
      </c>
      <c r="H13" s="7">
        <v>2</v>
      </c>
      <c r="I13" s="7">
        <f t="shared" ca="1" si="0"/>
        <v>35</v>
      </c>
      <c r="J13" s="8">
        <f t="shared" ca="1" si="1"/>
        <v>41750</v>
      </c>
    </row>
  </sheetData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J13"/>
  <sheetViews>
    <sheetView workbookViewId="0">
      <selection activeCell="F2" sqref="F2"/>
    </sheetView>
  </sheetViews>
  <sheetFormatPr defaultRowHeight="16.5"/>
  <cols>
    <col min="1" max="1" width="6" bestFit="1" customWidth="1"/>
    <col min="2" max="2" width="8.125" bestFit="1" customWidth="1"/>
    <col min="3" max="5" width="6" bestFit="1" customWidth="1"/>
    <col min="6" max="6" width="8.5" customWidth="1"/>
    <col min="7" max="9" width="6" bestFit="1" customWidth="1"/>
    <col min="10" max="10" width="8" bestFit="1" customWidth="1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2" t="s">
        <v>9</v>
      </c>
    </row>
    <row r="2" spans="1:10" hidden="1">
      <c r="A2" s="3" t="s">
        <v>10</v>
      </c>
      <c r="B2" s="4" t="s">
        <v>11</v>
      </c>
      <c r="C2" s="4" t="s">
        <v>12</v>
      </c>
      <c r="D2" s="5" t="s">
        <v>13</v>
      </c>
      <c r="E2" s="5" t="s">
        <v>14</v>
      </c>
      <c r="F2" s="6">
        <v>31111</v>
      </c>
      <c r="G2" s="7" t="s">
        <v>15</v>
      </c>
      <c r="H2" s="7">
        <v>4</v>
      </c>
      <c r="I2" s="7">
        <f t="shared" ref="I2:I13" ca="1" si="0">YEAR(TODAY())-YEAR(F2)</f>
        <v>28</v>
      </c>
      <c r="J2" s="8">
        <f t="shared" ref="J2:J13" ca="1" si="1">IF(E2="主任",40000,30000)+H2*5000+I2*50</f>
        <v>61400</v>
      </c>
    </row>
    <row r="3" spans="1:10">
      <c r="A3" s="3" t="s">
        <v>16</v>
      </c>
      <c r="B3" s="4" t="s">
        <v>17</v>
      </c>
      <c r="C3" s="4" t="s">
        <v>12</v>
      </c>
      <c r="D3" s="5" t="s">
        <v>13</v>
      </c>
      <c r="E3" s="5" t="s">
        <v>18</v>
      </c>
      <c r="F3" s="6">
        <v>30654</v>
      </c>
      <c r="G3" s="7" t="s">
        <v>15</v>
      </c>
      <c r="H3" s="7">
        <v>3</v>
      </c>
      <c r="I3" s="7">
        <f t="shared" ca="1" si="0"/>
        <v>30</v>
      </c>
      <c r="J3" s="8">
        <f t="shared" ca="1" si="1"/>
        <v>46500</v>
      </c>
    </row>
    <row r="4" spans="1:10" hidden="1">
      <c r="A4" s="3" t="s">
        <v>19</v>
      </c>
      <c r="B4" s="4" t="s">
        <v>20</v>
      </c>
      <c r="C4" s="4" t="s">
        <v>12</v>
      </c>
      <c r="D4" s="5" t="s">
        <v>13</v>
      </c>
      <c r="E4" s="5" t="s">
        <v>18</v>
      </c>
      <c r="F4" s="6">
        <v>26146</v>
      </c>
      <c r="G4" s="7" t="s">
        <v>15</v>
      </c>
      <c r="H4" s="7">
        <v>4</v>
      </c>
      <c r="I4" s="7">
        <f t="shared" ca="1" si="0"/>
        <v>42</v>
      </c>
      <c r="J4" s="8">
        <f t="shared" ca="1" si="1"/>
        <v>52100</v>
      </c>
    </row>
    <row r="5" spans="1:10" hidden="1">
      <c r="A5" s="3" t="s">
        <v>21</v>
      </c>
      <c r="B5" s="49" t="s">
        <v>187</v>
      </c>
      <c r="C5" s="4" t="s">
        <v>12</v>
      </c>
      <c r="D5" s="5" t="s">
        <v>23</v>
      </c>
      <c r="E5" s="5" t="s">
        <v>14</v>
      </c>
      <c r="F5" s="6">
        <v>26823</v>
      </c>
      <c r="G5" s="7" t="s">
        <v>15</v>
      </c>
      <c r="H5" s="7">
        <v>4</v>
      </c>
      <c r="I5" s="7">
        <f t="shared" ca="1" si="0"/>
        <v>40</v>
      </c>
      <c r="J5" s="8">
        <f t="shared" ca="1" si="1"/>
        <v>62000</v>
      </c>
    </row>
    <row r="6" spans="1:10" hidden="1">
      <c r="A6" s="3" t="s">
        <v>24</v>
      </c>
      <c r="B6" s="4" t="s">
        <v>25</v>
      </c>
      <c r="C6" s="4" t="s">
        <v>26</v>
      </c>
      <c r="D6" s="5" t="s">
        <v>23</v>
      </c>
      <c r="E6" s="5" t="s">
        <v>18</v>
      </c>
      <c r="F6" s="6">
        <v>29927</v>
      </c>
      <c r="G6" s="7" t="s">
        <v>15</v>
      </c>
      <c r="H6" s="7">
        <v>5</v>
      </c>
      <c r="I6" s="7">
        <f t="shared" ca="1" si="0"/>
        <v>32</v>
      </c>
      <c r="J6" s="8">
        <f t="shared" ca="1" si="1"/>
        <v>56600</v>
      </c>
    </row>
    <row r="7" spans="1:10" hidden="1">
      <c r="A7" s="3" t="s">
        <v>27</v>
      </c>
      <c r="B7" s="4" t="s">
        <v>28</v>
      </c>
      <c r="C7" s="4" t="s">
        <v>22</v>
      </c>
      <c r="D7" s="5" t="s">
        <v>23</v>
      </c>
      <c r="E7" s="5" t="s">
        <v>18</v>
      </c>
      <c r="F7" s="6">
        <v>32279</v>
      </c>
      <c r="G7" s="7" t="s">
        <v>29</v>
      </c>
      <c r="H7" s="7">
        <v>4</v>
      </c>
      <c r="I7" s="7">
        <f t="shared" ca="1" si="0"/>
        <v>25</v>
      </c>
      <c r="J7" s="8">
        <f t="shared" ca="1" si="1"/>
        <v>51250</v>
      </c>
    </row>
    <row r="8" spans="1:10">
      <c r="A8" s="3" t="s">
        <v>30</v>
      </c>
      <c r="B8" s="4" t="s">
        <v>31</v>
      </c>
      <c r="C8" s="4" t="s">
        <v>22</v>
      </c>
      <c r="D8" s="5" t="s">
        <v>23</v>
      </c>
      <c r="E8" s="5" t="s">
        <v>18</v>
      </c>
      <c r="F8" s="6">
        <v>30441</v>
      </c>
      <c r="G8" s="7" t="s">
        <v>29</v>
      </c>
      <c r="H8" s="7">
        <v>3</v>
      </c>
      <c r="I8" s="7">
        <f t="shared" ca="1" si="0"/>
        <v>30</v>
      </c>
      <c r="J8" s="8">
        <f t="shared" ca="1" si="1"/>
        <v>46500</v>
      </c>
    </row>
    <row r="9" spans="1:10" hidden="1">
      <c r="A9" s="3" t="s">
        <v>32</v>
      </c>
      <c r="B9" s="4" t="s">
        <v>33</v>
      </c>
      <c r="C9" s="4" t="s">
        <v>34</v>
      </c>
      <c r="D9" s="5" t="s">
        <v>35</v>
      </c>
      <c r="E9" s="5" t="s">
        <v>18</v>
      </c>
      <c r="F9" s="6">
        <v>32024</v>
      </c>
      <c r="G9" s="7" t="s">
        <v>29</v>
      </c>
      <c r="H9" s="7">
        <v>4</v>
      </c>
      <c r="I9" s="7">
        <f t="shared" ca="1" si="0"/>
        <v>26</v>
      </c>
      <c r="J9" s="8">
        <f t="shared" ca="1" si="1"/>
        <v>51300</v>
      </c>
    </row>
    <row r="10" spans="1:10" hidden="1">
      <c r="A10" s="3" t="s">
        <v>36</v>
      </c>
      <c r="B10" s="4" t="s">
        <v>37</v>
      </c>
      <c r="C10" s="4" t="s">
        <v>26</v>
      </c>
      <c r="D10" s="5" t="s">
        <v>35</v>
      </c>
      <c r="E10" s="5" t="s">
        <v>38</v>
      </c>
      <c r="F10" s="6">
        <v>29533</v>
      </c>
      <c r="G10" s="7" t="s">
        <v>15</v>
      </c>
      <c r="H10" s="7">
        <v>4</v>
      </c>
      <c r="I10" s="7">
        <f t="shared" ca="1" si="0"/>
        <v>33</v>
      </c>
      <c r="J10" s="8">
        <f t="shared" ca="1" si="1"/>
        <v>51650</v>
      </c>
    </row>
    <row r="11" spans="1:10" hidden="1">
      <c r="A11" s="3" t="s">
        <v>39</v>
      </c>
      <c r="B11" s="4" t="s">
        <v>40</v>
      </c>
      <c r="C11" s="4" t="s">
        <v>22</v>
      </c>
      <c r="D11" s="5" t="s">
        <v>23</v>
      </c>
      <c r="E11" s="5" t="s">
        <v>18</v>
      </c>
      <c r="F11" s="6">
        <v>32490</v>
      </c>
      <c r="G11" s="7" t="s">
        <v>29</v>
      </c>
      <c r="H11" s="7">
        <v>4</v>
      </c>
      <c r="I11" s="7">
        <f t="shared" ca="1" si="0"/>
        <v>25</v>
      </c>
      <c r="J11" s="8">
        <f t="shared" ca="1" si="1"/>
        <v>51250</v>
      </c>
    </row>
    <row r="12" spans="1:10" hidden="1">
      <c r="A12" s="3" t="s">
        <v>41</v>
      </c>
      <c r="B12" s="4" t="s">
        <v>42</v>
      </c>
      <c r="C12" s="4" t="s">
        <v>12</v>
      </c>
      <c r="D12" s="5" t="s">
        <v>43</v>
      </c>
      <c r="E12" s="5" t="s">
        <v>14</v>
      </c>
      <c r="F12" s="6">
        <v>29461</v>
      </c>
      <c r="G12" s="7" t="s">
        <v>15</v>
      </c>
      <c r="H12" s="7">
        <v>3</v>
      </c>
      <c r="I12" s="7">
        <f t="shared" ca="1" si="0"/>
        <v>33</v>
      </c>
      <c r="J12" s="8">
        <f t="shared" ca="1" si="1"/>
        <v>56650</v>
      </c>
    </row>
    <row r="13" spans="1:10" hidden="1">
      <c r="A13" s="3" t="s">
        <v>44</v>
      </c>
      <c r="B13" s="4" t="s">
        <v>45</v>
      </c>
      <c r="C13" s="4" t="s">
        <v>12</v>
      </c>
      <c r="D13" s="5" t="s">
        <v>43</v>
      </c>
      <c r="E13" s="5" t="s">
        <v>18</v>
      </c>
      <c r="F13" s="6">
        <v>28732</v>
      </c>
      <c r="G13" s="7" t="s">
        <v>29</v>
      </c>
      <c r="H13" s="7">
        <v>2</v>
      </c>
      <c r="I13" s="7">
        <f t="shared" ca="1" si="0"/>
        <v>35</v>
      </c>
      <c r="J13" s="8">
        <f t="shared" ca="1" si="1"/>
        <v>41750</v>
      </c>
    </row>
  </sheetData>
  <autoFilter ref="A1:J13">
    <filterColumn colId="5">
      <customFilters and="1">
        <customFilter operator="greaterThanOrEqual" val="30317"/>
        <customFilter operator="lessThanOrEqual" val="30681"/>
      </customFilters>
    </filterColumn>
  </autoFilter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J13"/>
  <sheetViews>
    <sheetView workbookViewId="0">
      <selection activeCell="F1" sqref="F1"/>
    </sheetView>
  </sheetViews>
  <sheetFormatPr defaultRowHeight="16.5"/>
  <cols>
    <col min="1" max="1" width="6" bestFit="1" customWidth="1"/>
    <col min="2" max="2" width="8.125" bestFit="1" customWidth="1"/>
    <col min="3" max="5" width="6" bestFit="1" customWidth="1"/>
    <col min="6" max="6" width="8.5" customWidth="1"/>
    <col min="7" max="9" width="6" bestFit="1" customWidth="1"/>
    <col min="10" max="10" width="8" bestFit="1" customWidth="1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2" t="s">
        <v>9</v>
      </c>
    </row>
    <row r="2" spans="1:10">
      <c r="A2" s="3" t="s">
        <v>10</v>
      </c>
      <c r="B2" s="4" t="s">
        <v>11</v>
      </c>
      <c r="C2" s="4" t="s">
        <v>12</v>
      </c>
      <c r="D2" s="5" t="s">
        <v>13</v>
      </c>
      <c r="E2" s="5" t="s">
        <v>14</v>
      </c>
      <c r="F2" s="6">
        <v>31111</v>
      </c>
      <c r="G2" s="7" t="s">
        <v>15</v>
      </c>
      <c r="H2" s="7">
        <v>4</v>
      </c>
      <c r="I2" s="7">
        <f t="shared" ref="I2:I13" ca="1" si="0">YEAR(TODAY())-YEAR(F2)</f>
        <v>28</v>
      </c>
      <c r="J2" s="8">
        <f t="shared" ref="J2:J13" ca="1" si="1">IF(E2="主任",40000,30000)+H2*5000+I2*50</f>
        <v>61400</v>
      </c>
    </row>
    <row r="3" spans="1:10">
      <c r="A3" s="3" t="s">
        <v>16</v>
      </c>
      <c r="B3" s="4" t="s">
        <v>17</v>
      </c>
      <c r="C3" s="4" t="s">
        <v>12</v>
      </c>
      <c r="D3" s="5" t="s">
        <v>13</v>
      </c>
      <c r="E3" s="5" t="s">
        <v>18</v>
      </c>
      <c r="F3" s="6">
        <v>30654</v>
      </c>
      <c r="G3" s="7" t="s">
        <v>15</v>
      </c>
      <c r="H3" s="7">
        <v>3</v>
      </c>
      <c r="I3" s="7">
        <f t="shared" ca="1" si="0"/>
        <v>30</v>
      </c>
      <c r="J3" s="8">
        <f t="shared" ca="1" si="1"/>
        <v>46500</v>
      </c>
    </row>
    <row r="4" spans="1:10">
      <c r="A4" s="3" t="s">
        <v>19</v>
      </c>
      <c r="B4" s="4" t="s">
        <v>20</v>
      </c>
      <c r="C4" s="4" t="s">
        <v>12</v>
      </c>
      <c r="D4" s="5" t="s">
        <v>13</v>
      </c>
      <c r="E4" s="5" t="s">
        <v>18</v>
      </c>
      <c r="F4" s="6">
        <v>26146</v>
      </c>
      <c r="G4" s="7" t="s">
        <v>15</v>
      </c>
      <c r="H4" s="7">
        <v>4</v>
      </c>
      <c r="I4" s="7">
        <f t="shared" ca="1" si="0"/>
        <v>42</v>
      </c>
      <c r="J4" s="8">
        <f t="shared" ca="1" si="1"/>
        <v>52100</v>
      </c>
    </row>
    <row r="5" spans="1:10">
      <c r="A5" s="3" t="s">
        <v>21</v>
      </c>
      <c r="B5" s="49" t="s">
        <v>187</v>
      </c>
      <c r="C5" s="4" t="s">
        <v>12</v>
      </c>
      <c r="D5" s="5" t="s">
        <v>23</v>
      </c>
      <c r="E5" s="5" t="s">
        <v>14</v>
      </c>
      <c r="F5" s="6">
        <v>26823</v>
      </c>
      <c r="G5" s="7" t="s">
        <v>15</v>
      </c>
      <c r="H5" s="7">
        <v>4</v>
      </c>
      <c r="I5" s="7">
        <f t="shared" ca="1" si="0"/>
        <v>40</v>
      </c>
      <c r="J5" s="8">
        <f t="shared" ca="1" si="1"/>
        <v>62000</v>
      </c>
    </row>
    <row r="6" spans="1:10">
      <c r="A6" s="3" t="s">
        <v>24</v>
      </c>
      <c r="B6" s="4" t="s">
        <v>25</v>
      </c>
      <c r="C6" s="4" t="s">
        <v>26</v>
      </c>
      <c r="D6" s="5" t="s">
        <v>23</v>
      </c>
      <c r="E6" s="5" t="s">
        <v>18</v>
      </c>
      <c r="F6" s="6">
        <v>29927</v>
      </c>
      <c r="G6" s="7" t="s">
        <v>15</v>
      </c>
      <c r="H6" s="7">
        <v>5</v>
      </c>
      <c r="I6" s="7">
        <f t="shared" ca="1" si="0"/>
        <v>32</v>
      </c>
      <c r="J6" s="8">
        <f t="shared" ca="1" si="1"/>
        <v>56600</v>
      </c>
    </row>
    <row r="7" spans="1:10">
      <c r="A7" s="3" t="s">
        <v>27</v>
      </c>
      <c r="B7" s="4" t="s">
        <v>28</v>
      </c>
      <c r="C7" s="4" t="s">
        <v>22</v>
      </c>
      <c r="D7" s="5" t="s">
        <v>23</v>
      </c>
      <c r="E7" s="5" t="s">
        <v>18</v>
      </c>
      <c r="F7" s="6">
        <v>32279</v>
      </c>
      <c r="G7" s="7" t="s">
        <v>29</v>
      </c>
      <c r="H7" s="7">
        <v>4</v>
      </c>
      <c r="I7" s="7">
        <f t="shared" ca="1" si="0"/>
        <v>25</v>
      </c>
      <c r="J7" s="8">
        <f t="shared" ca="1" si="1"/>
        <v>51250</v>
      </c>
    </row>
    <row r="8" spans="1:10">
      <c r="A8" s="3" t="s">
        <v>30</v>
      </c>
      <c r="B8" s="4" t="s">
        <v>31</v>
      </c>
      <c r="C8" s="4" t="s">
        <v>22</v>
      </c>
      <c r="D8" s="5" t="s">
        <v>23</v>
      </c>
      <c r="E8" s="5" t="s">
        <v>18</v>
      </c>
      <c r="F8" s="6">
        <v>30441</v>
      </c>
      <c r="G8" s="7" t="s">
        <v>29</v>
      </c>
      <c r="H8" s="7">
        <v>3</v>
      </c>
      <c r="I8" s="7">
        <f t="shared" ca="1" si="0"/>
        <v>30</v>
      </c>
      <c r="J8" s="8">
        <f t="shared" ca="1" si="1"/>
        <v>46500</v>
      </c>
    </row>
    <row r="9" spans="1:10">
      <c r="A9" s="3" t="s">
        <v>32</v>
      </c>
      <c r="B9" s="4" t="s">
        <v>33</v>
      </c>
      <c r="C9" s="4" t="s">
        <v>34</v>
      </c>
      <c r="D9" s="5" t="s">
        <v>35</v>
      </c>
      <c r="E9" s="5" t="s">
        <v>18</v>
      </c>
      <c r="F9" s="6">
        <v>32024</v>
      </c>
      <c r="G9" s="7" t="s">
        <v>29</v>
      </c>
      <c r="H9" s="7">
        <v>4</v>
      </c>
      <c r="I9" s="7">
        <f t="shared" ca="1" si="0"/>
        <v>26</v>
      </c>
      <c r="J9" s="8">
        <f t="shared" ca="1" si="1"/>
        <v>51300</v>
      </c>
    </row>
    <row r="10" spans="1:10">
      <c r="A10" s="3" t="s">
        <v>36</v>
      </c>
      <c r="B10" s="4" t="s">
        <v>37</v>
      </c>
      <c r="C10" s="4" t="s">
        <v>26</v>
      </c>
      <c r="D10" s="5" t="s">
        <v>35</v>
      </c>
      <c r="E10" s="5" t="s">
        <v>38</v>
      </c>
      <c r="F10" s="6">
        <v>29533</v>
      </c>
      <c r="G10" s="7" t="s">
        <v>15</v>
      </c>
      <c r="H10" s="7">
        <v>4</v>
      </c>
      <c r="I10" s="7">
        <f t="shared" ca="1" si="0"/>
        <v>33</v>
      </c>
      <c r="J10" s="8">
        <f t="shared" ca="1" si="1"/>
        <v>51650</v>
      </c>
    </row>
    <row r="11" spans="1:10">
      <c r="A11" s="3" t="s">
        <v>39</v>
      </c>
      <c r="B11" s="4" t="s">
        <v>40</v>
      </c>
      <c r="C11" s="4" t="s">
        <v>22</v>
      </c>
      <c r="D11" s="5" t="s">
        <v>23</v>
      </c>
      <c r="E11" s="5" t="s">
        <v>18</v>
      </c>
      <c r="F11" s="6">
        <v>32490</v>
      </c>
      <c r="G11" s="7" t="s">
        <v>29</v>
      </c>
      <c r="H11" s="7">
        <v>4</v>
      </c>
      <c r="I11" s="7">
        <f t="shared" ca="1" si="0"/>
        <v>25</v>
      </c>
      <c r="J11" s="8">
        <f t="shared" ca="1" si="1"/>
        <v>51250</v>
      </c>
    </row>
    <row r="12" spans="1:10">
      <c r="A12" s="3" t="s">
        <v>41</v>
      </c>
      <c r="B12" s="4" t="s">
        <v>42</v>
      </c>
      <c r="C12" s="4" t="s">
        <v>12</v>
      </c>
      <c r="D12" s="5" t="s">
        <v>43</v>
      </c>
      <c r="E12" s="5" t="s">
        <v>14</v>
      </c>
      <c r="F12" s="6">
        <v>29461</v>
      </c>
      <c r="G12" s="7" t="s">
        <v>15</v>
      </c>
      <c r="H12" s="7">
        <v>3</v>
      </c>
      <c r="I12" s="7">
        <f t="shared" ca="1" si="0"/>
        <v>33</v>
      </c>
      <c r="J12" s="8">
        <f t="shared" ca="1" si="1"/>
        <v>56650</v>
      </c>
    </row>
    <row r="13" spans="1:10">
      <c r="A13" s="3" t="s">
        <v>44</v>
      </c>
      <c r="B13" s="4" t="s">
        <v>45</v>
      </c>
      <c r="C13" s="4" t="s">
        <v>12</v>
      </c>
      <c r="D13" s="5" t="s">
        <v>43</v>
      </c>
      <c r="E13" s="5" t="s">
        <v>18</v>
      </c>
      <c r="F13" s="6">
        <v>28732</v>
      </c>
      <c r="G13" s="7" t="s">
        <v>29</v>
      </c>
      <c r="H13" s="7">
        <v>2</v>
      </c>
      <c r="I13" s="7">
        <f t="shared" ca="1" si="0"/>
        <v>35</v>
      </c>
      <c r="J13" s="8">
        <f t="shared" ca="1" si="1"/>
        <v>41750</v>
      </c>
    </row>
  </sheetData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J13"/>
  <sheetViews>
    <sheetView workbookViewId="0">
      <selection activeCell="A2" sqref="A2"/>
    </sheetView>
  </sheetViews>
  <sheetFormatPr defaultRowHeight="16.5"/>
  <cols>
    <col min="1" max="1" width="6" bestFit="1" customWidth="1"/>
    <col min="2" max="2" width="8.125" bestFit="1" customWidth="1"/>
    <col min="3" max="5" width="6" bestFit="1" customWidth="1"/>
    <col min="6" max="6" width="8.5" customWidth="1"/>
    <col min="7" max="9" width="6" bestFit="1" customWidth="1"/>
    <col min="10" max="10" width="8" bestFit="1" customWidth="1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2" t="s">
        <v>9</v>
      </c>
    </row>
    <row r="2" spans="1:10">
      <c r="A2" s="3" t="s">
        <v>10</v>
      </c>
      <c r="B2" s="4" t="s">
        <v>11</v>
      </c>
      <c r="C2" s="4" t="s">
        <v>12</v>
      </c>
      <c r="D2" s="5" t="s">
        <v>13</v>
      </c>
      <c r="E2" s="5" t="s">
        <v>14</v>
      </c>
      <c r="F2" s="6">
        <v>31111</v>
      </c>
      <c r="G2" s="7" t="s">
        <v>15</v>
      </c>
      <c r="H2" s="7">
        <v>4</v>
      </c>
      <c r="I2" s="7">
        <f t="shared" ref="I2:I13" ca="1" si="0">YEAR(TODAY())-YEAR(F2)</f>
        <v>28</v>
      </c>
      <c r="J2" s="8">
        <f t="shared" ref="J2:J13" ca="1" si="1">IF(E2="主任",40000,30000)+H2*5000+I2*50</f>
        <v>61400</v>
      </c>
    </row>
    <row r="3" spans="1:10">
      <c r="A3" s="3" t="s">
        <v>16</v>
      </c>
      <c r="B3" s="4" t="s">
        <v>17</v>
      </c>
      <c r="C3" s="4" t="s">
        <v>12</v>
      </c>
      <c r="D3" s="5" t="s">
        <v>13</v>
      </c>
      <c r="E3" s="5" t="s">
        <v>18</v>
      </c>
      <c r="F3" s="6">
        <v>30654</v>
      </c>
      <c r="G3" s="7" t="s">
        <v>15</v>
      </c>
      <c r="H3" s="7">
        <v>3</v>
      </c>
      <c r="I3" s="7">
        <f t="shared" ca="1" si="0"/>
        <v>30</v>
      </c>
      <c r="J3" s="8">
        <f t="shared" ca="1" si="1"/>
        <v>46500</v>
      </c>
    </row>
    <row r="4" spans="1:10">
      <c r="A4" s="3" t="s">
        <v>19</v>
      </c>
      <c r="B4" s="4" t="s">
        <v>20</v>
      </c>
      <c r="C4" s="4" t="s">
        <v>12</v>
      </c>
      <c r="D4" s="5" t="s">
        <v>13</v>
      </c>
      <c r="E4" s="5" t="s">
        <v>18</v>
      </c>
      <c r="F4" s="6">
        <v>26146</v>
      </c>
      <c r="G4" s="7" t="s">
        <v>15</v>
      </c>
      <c r="H4" s="7">
        <v>4</v>
      </c>
      <c r="I4" s="7">
        <f t="shared" ca="1" si="0"/>
        <v>42</v>
      </c>
      <c r="J4" s="8">
        <f t="shared" ca="1" si="1"/>
        <v>52100</v>
      </c>
    </row>
    <row r="5" spans="1:10" hidden="1">
      <c r="A5" s="3" t="s">
        <v>21</v>
      </c>
      <c r="B5" s="49" t="s">
        <v>187</v>
      </c>
      <c r="C5" s="4" t="s">
        <v>12</v>
      </c>
      <c r="D5" s="5" t="s">
        <v>23</v>
      </c>
      <c r="E5" s="5" t="s">
        <v>14</v>
      </c>
      <c r="F5" s="6">
        <v>26823</v>
      </c>
      <c r="G5" s="7" t="s">
        <v>15</v>
      </c>
      <c r="H5" s="7">
        <v>4</v>
      </c>
      <c r="I5" s="7">
        <f t="shared" ca="1" si="0"/>
        <v>40</v>
      </c>
      <c r="J5" s="8">
        <f t="shared" ca="1" si="1"/>
        <v>62000</v>
      </c>
    </row>
    <row r="6" spans="1:10" hidden="1">
      <c r="A6" s="3" t="s">
        <v>24</v>
      </c>
      <c r="B6" s="4" t="s">
        <v>25</v>
      </c>
      <c r="C6" s="4" t="s">
        <v>26</v>
      </c>
      <c r="D6" s="5" t="s">
        <v>23</v>
      </c>
      <c r="E6" s="5" t="s">
        <v>18</v>
      </c>
      <c r="F6" s="6">
        <v>29927</v>
      </c>
      <c r="G6" s="7" t="s">
        <v>15</v>
      </c>
      <c r="H6" s="7">
        <v>5</v>
      </c>
      <c r="I6" s="7">
        <f t="shared" ca="1" si="0"/>
        <v>32</v>
      </c>
      <c r="J6" s="8">
        <f t="shared" ca="1" si="1"/>
        <v>56600</v>
      </c>
    </row>
    <row r="7" spans="1:10" hidden="1">
      <c r="A7" s="3" t="s">
        <v>27</v>
      </c>
      <c r="B7" s="4" t="s">
        <v>28</v>
      </c>
      <c r="C7" s="4" t="s">
        <v>22</v>
      </c>
      <c r="D7" s="5" t="s">
        <v>23</v>
      </c>
      <c r="E7" s="5" t="s">
        <v>18</v>
      </c>
      <c r="F7" s="6">
        <v>32279</v>
      </c>
      <c r="G7" s="7" t="s">
        <v>29</v>
      </c>
      <c r="H7" s="7">
        <v>4</v>
      </c>
      <c r="I7" s="7">
        <f t="shared" ca="1" si="0"/>
        <v>25</v>
      </c>
      <c r="J7" s="8">
        <f t="shared" ca="1" si="1"/>
        <v>51250</v>
      </c>
    </row>
    <row r="8" spans="1:10" hidden="1">
      <c r="A8" s="3" t="s">
        <v>30</v>
      </c>
      <c r="B8" s="4" t="s">
        <v>31</v>
      </c>
      <c r="C8" s="4" t="s">
        <v>22</v>
      </c>
      <c r="D8" s="5" t="s">
        <v>23</v>
      </c>
      <c r="E8" s="5" t="s">
        <v>18</v>
      </c>
      <c r="F8" s="6">
        <v>30441</v>
      </c>
      <c r="G8" s="7" t="s">
        <v>29</v>
      </c>
      <c r="H8" s="7">
        <v>3</v>
      </c>
      <c r="I8" s="7">
        <f t="shared" ca="1" si="0"/>
        <v>30</v>
      </c>
      <c r="J8" s="8">
        <f t="shared" ca="1" si="1"/>
        <v>46500</v>
      </c>
    </row>
    <row r="9" spans="1:10" hidden="1">
      <c r="A9" s="3" t="s">
        <v>32</v>
      </c>
      <c r="B9" s="4" t="s">
        <v>33</v>
      </c>
      <c r="C9" s="4" t="s">
        <v>34</v>
      </c>
      <c r="D9" s="5" t="s">
        <v>35</v>
      </c>
      <c r="E9" s="5" t="s">
        <v>18</v>
      </c>
      <c r="F9" s="6">
        <v>32024</v>
      </c>
      <c r="G9" s="7" t="s">
        <v>29</v>
      </c>
      <c r="H9" s="7">
        <v>4</v>
      </c>
      <c r="I9" s="7">
        <f t="shared" ca="1" si="0"/>
        <v>26</v>
      </c>
      <c r="J9" s="8">
        <f t="shared" ca="1" si="1"/>
        <v>51300</v>
      </c>
    </row>
    <row r="10" spans="1:10" hidden="1">
      <c r="A10" s="3" t="s">
        <v>36</v>
      </c>
      <c r="B10" s="4" t="s">
        <v>37</v>
      </c>
      <c r="C10" s="4" t="s">
        <v>26</v>
      </c>
      <c r="D10" s="5" t="s">
        <v>35</v>
      </c>
      <c r="E10" s="5" t="s">
        <v>38</v>
      </c>
      <c r="F10" s="6">
        <v>29533</v>
      </c>
      <c r="G10" s="7" t="s">
        <v>15</v>
      </c>
      <c r="H10" s="7">
        <v>4</v>
      </c>
      <c r="I10" s="7">
        <f t="shared" ca="1" si="0"/>
        <v>33</v>
      </c>
      <c r="J10" s="8">
        <f t="shared" ca="1" si="1"/>
        <v>51650</v>
      </c>
    </row>
    <row r="11" spans="1:10" hidden="1">
      <c r="A11" s="3" t="s">
        <v>39</v>
      </c>
      <c r="B11" s="4" t="s">
        <v>40</v>
      </c>
      <c r="C11" s="4" t="s">
        <v>22</v>
      </c>
      <c r="D11" s="5" t="s">
        <v>23</v>
      </c>
      <c r="E11" s="5" t="s">
        <v>18</v>
      </c>
      <c r="F11" s="6">
        <v>32490</v>
      </c>
      <c r="G11" s="7" t="s">
        <v>29</v>
      </c>
      <c r="H11" s="7">
        <v>4</v>
      </c>
      <c r="I11" s="7">
        <f t="shared" ca="1" si="0"/>
        <v>25</v>
      </c>
      <c r="J11" s="8">
        <f t="shared" ca="1" si="1"/>
        <v>51250</v>
      </c>
    </row>
    <row r="12" spans="1:10" hidden="1">
      <c r="A12" s="3" t="s">
        <v>41</v>
      </c>
      <c r="B12" s="4" t="s">
        <v>42</v>
      </c>
      <c r="C12" s="4" t="s">
        <v>12</v>
      </c>
      <c r="D12" s="5" t="s">
        <v>43</v>
      </c>
      <c r="E12" s="5" t="s">
        <v>14</v>
      </c>
      <c r="F12" s="6">
        <v>29461</v>
      </c>
      <c r="G12" s="7" t="s">
        <v>15</v>
      </c>
      <c r="H12" s="7">
        <v>3</v>
      </c>
      <c r="I12" s="7">
        <f t="shared" ca="1" si="0"/>
        <v>33</v>
      </c>
      <c r="J12" s="8">
        <f t="shared" ca="1" si="1"/>
        <v>56650</v>
      </c>
    </row>
    <row r="13" spans="1:10" hidden="1">
      <c r="A13" s="3" t="s">
        <v>44</v>
      </c>
      <c r="B13" s="4" t="s">
        <v>45</v>
      </c>
      <c r="C13" s="4" t="s">
        <v>12</v>
      </c>
      <c r="D13" s="5" t="s">
        <v>43</v>
      </c>
      <c r="E13" s="5" t="s">
        <v>18</v>
      </c>
      <c r="F13" s="6">
        <v>28732</v>
      </c>
      <c r="G13" s="7" t="s">
        <v>29</v>
      </c>
      <c r="H13" s="7">
        <v>2</v>
      </c>
      <c r="I13" s="7">
        <f t="shared" ca="1" si="0"/>
        <v>35</v>
      </c>
      <c r="J13" s="8">
        <f t="shared" ca="1" si="1"/>
        <v>41750</v>
      </c>
    </row>
  </sheetData>
  <autoFilter ref="A1:J13">
    <filterColumn colId="0">
      <customFilters>
        <customFilter val="A*"/>
      </customFilters>
    </filterColumn>
  </autoFilter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J13"/>
  <sheetViews>
    <sheetView workbookViewId="0">
      <selection activeCell="B2" sqref="B2"/>
    </sheetView>
  </sheetViews>
  <sheetFormatPr defaultRowHeight="16.5"/>
  <cols>
    <col min="1" max="1" width="6" bestFit="1" customWidth="1"/>
    <col min="2" max="2" width="8.125" bestFit="1" customWidth="1"/>
    <col min="3" max="5" width="6" bestFit="1" customWidth="1"/>
    <col min="6" max="6" width="8.5" customWidth="1"/>
    <col min="7" max="9" width="6" bestFit="1" customWidth="1"/>
    <col min="10" max="10" width="8" bestFit="1" customWidth="1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2" t="s">
        <v>9</v>
      </c>
    </row>
    <row r="2" spans="1:10">
      <c r="A2" s="3" t="s">
        <v>10</v>
      </c>
      <c r="B2" s="4" t="s">
        <v>11</v>
      </c>
      <c r="C2" s="4" t="s">
        <v>12</v>
      </c>
      <c r="D2" s="5" t="s">
        <v>13</v>
      </c>
      <c r="E2" s="5" t="s">
        <v>14</v>
      </c>
      <c r="F2" s="6">
        <v>31111</v>
      </c>
      <c r="G2" s="7" t="s">
        <v>15</v>
      </c>
      <c r="H2" s="7">
        <v>4</v>
      </c>
      <c r="I2" s="7">
        <f t="shared" ref="I2:I13" ca="1" si="0">YEAR(TODAY())-YEAR(F2)</f>
        <v>28</v>
      </c>
      <c r="J2" s="8">
        <f t="shared" ref="J2:J13" ca="1" si="1">IF(E2="主任",40000,30000)+H2*5000+I2*50</f>
        <v>61400</v>
      </c>
    </row>
    <row r="3" spans="1:10">
      <c r="A3" s="3" t="s">
        <v>16</v>
      </c>
      <c r="B3" s="4" t="s">
        <v>17</v>
      </c>
      <c r="C3" s="4" t="s">
        <v>12</v>
      </c>
      <c r="D3" s="5" t="s">
        <v>13</v>
      </c>
      <c r="E3" s="5" t="s">
        <v>18</v>
      </c>
      <c r="F3" s="6">
        <v>30654</v>
      </c>
      <c r="G3" s="7" t="s">
        <v>15</v>
      </c>
      <c r="H3" s="7">
        <v>3</v>
      </c>
      <c r="I3" s="7">
        <f t="shared" ca="1" si="0"/>
        <v>30</v>
      </c>
      <c r="J3" s="8">
        <f t="shared" ca="1" si="1"/>
        <v>46500</v>
      </c>
    </row>
    <row r="4" spans="1:10">
      <c r="A4" s="3" t="s">
        <v>19</v>
      </c>
      <c r="B4" s="4" t="s">
        <v>20</v>
      </c>
      <c r="C4" s="4" t="s">
        <v>12</v>
      </c>
      <c r="D4" s="5" t="s">
        <v>13</v>
      </c>
      <c r="E4" s="5" t="s">
        <v>18</v>
      </c>
      <c r="F4" s="6">
        <v>26146</v>
      </c>
      <c r="G4" s="7" t="s">
        <v>15</v>
      </c>
      <c r="H4" s="7">
        <v>4</v>
      </c>
      <c r="I4" s="7">
        <f t="shared" ca="1" si="0"/>
        <v>42</v>
      </c>
      <c r="J4" s="8">
        <f t="shared" ca="1" si="1"/>
        <v>52100</v>
      </c>
    </row>
    <row r="5" spans="1:10">
      <c r="A5" s="3" t="s">
        <v>21</v>
      </c>
      <c r="B5" s="49" t="s">
        <v>185</v>
      </c>
      <c r="C5" s="4" t="s">
        <v>12</v>
      </c>
      <c r="D5" s="5" t="s">
        <v>23</v>
      </c>
      <c r="E5" s="5" t="s">
        <v>14</v>
      </c>
      <c r="F5" s="6">
        <v>26823</v>
      </c>
      <c r="G5" s="7" t="s">
        <v>15</v>
      </c>
      <c r="H5" s="7">
        <v>4</v>
      </c>
      <c r="I5" s="7">
        <f t="shared" ca="1" si="0"/>
        <v>40</v>
      </c>
      <c r="J5" s="8">
        <f t="shared" ca="1" si="1"/>
        <v>62000</v>
      </c>
    </row>
    <row r="6" spans="1:10">
      <c r="A6" s="3" t="s">
        <v>24</v>
      </c>
      <c r="B6" s="4" t="s">
        <v>25</v>
      </c>
      <c r="C6" s="4" t="s">
        <v>26</v>
      </c>
      <c r="D6" s="5" t="s">
        <v>23</v>
      </c>
      <c r="E6" s="5" t="s">
        <v>18</v>
      </c>
      <c r="F6" s="6">
        <v>29927</v>
      </c>
      <c r="G6" s="7" t="s">
        <v>15</v>
      </c>
      <c r="H6" s="7">
        <v>5</v>
      </c>
      <c r="I6" s="7">
        <f t="shared" ca="1" si="0"/>
        <v>32</v>
      </c>
      <c r="J6" s="8">
        <f t="shared" ca="1" si="1"/>
        <v>56600</v>
      </c>
    </row>
    <row r="7" spans="1:10">
      <c r="A7" s="3" t="s">
        <v>27</v>
      </c>
      <c r="B7" s="4" t="s">
        <v>28</v>
      </c>
      <c r="C7" s="4" t="s">
        <v>22</v>
      </c>
      <c r="D7" s="5" t="s">
        <v>23</v>
      </c>
      <c r="E7" s="5" t="s">
        <v>18</v>
      </c>
      <c r="F7" s="6">
        <v>32279</v>
      </c>
      <c r="G7" s="7" t="s">
        <v>29</v>
      </c>
      <c r="H7" s="7">
        <v>4</v>
      </c>
      <c r="I7" s="7">
        <f t="shared" ca="1" si="0"/>
        <v>25</v>
      </c>
      <c r="J7" s="8">
        <f t="shared" ca="1" si="1"/>
        <v>51250</v>
      </c>
    </row>
    <row r="8" spans="1:10">
      <c r="A8" s="3" t="s">
        <v>30</v>
      </c>
      <c r="B8" s="4" t="s">
        <v>31</v>
      </c>
      <c r="C8" s="4" t="s">
        <v>22</v>
      </c>
      <c r="D8" s="5" t="s">
        <v>23</v>
      </c>
      <c r="E8" s="5" t="s">
        <v>18</v>
      </c>
      <c r="F8" s="6">
        <v>30441</v>
      </c>
      <c r="G8" s="7" t="s">
        <v>29</v>
      </c>
      <c r="H8" s="7">
        <v>3</v>
      </c>
      <c r="I8" s="7">
        <f t="shared" ca="1" si="0"/>
        <v>30</v>
      </c>
      <c r="J8" s="8">
        <f t="shared" ca="1" si="1"/>
        <v>46500</v>
      </c>
    </row>
    <row r="9" spans="1:10">
      <c r="A9" s="3" t="s">
        <v>32</v>
      </c>
      <c r="B9" s="4" t="s">
        <v>33</v>
      </c>
      <c r="C9" s="4" t="s">
        <v>34</v>
      </c>
      <c r="D9" s="5" t="s">
        <v>35</v>
      </c>
      <c r="E9" s="5" t="s">
        <v>18</v>
      </c>
      <c r="F9" s="6">
        <v>32024</v>
      </c>
      <c r="G9" s="7" t="s">
        <v>29</v>
      </c>
      <c r="H9" s="7">
        <v>4</v>
      </c>
      <c r="I9" s="7">
        <f t="shared" ca="1" si="0"/>
        <v>26</v>
      </c>
      <c r="J9" s="8">
        <f t="shared" ca="1" si="1"/>
        <v>51300</v>
      </c>
    </row>
    <row r="10" spans="1:10">
      <c r="A10" s="3" t="s">
        <v>36</v>
      </c>
      <c r="B10" s="4" t="s">
        <v>37</v>
      </c>
      <c r="C10" s="4" t="s">
        <v>26</v>
      </c>
      <c r="D10" s="5" t="s">
        <v>35</v>
      </c>
      <c r="E10" s="5" t="s">
        <v>38</v>
      </c>
      <c r="F10" s="6">
        <v>29533</v>
      </c>
      <c r="G10" s="7" t="s">
        <v>15</v>
      </c>
      <c r="H10" s="7">
        <v>4</v>
      </c>
      <c r="I10" s="7">
        <f t="shared" ca="1" si="0"/>
        <v>33</v>
      </c>
      <c r="J10" s="8">
        <f t="shared" ca="1" si="1"/>
        <v>51650</v>
      </c>
    </row>
    <row r="11" spans="1:10">
      <c r="A11" s="3" t="s">
        <v>39</v>
      </c>
      <c r="B11" s="4" t="s">
        <v>40</v>
      </c>
      <c r="C11" s="4" t="s">
        <v>22</v>
      </c>
      <c r="D11" s="5" t="s">
        <v>23</v>
      </c>
      <c r="E11" s="5" t="s">
        <v>18</v>
      </c>
      <c r="F11" s="6">
        <v>32490</v>
      </c>
      <c r="G11" s="7" t="s">
        <v>29</v>
      </c>
      <c r="H11" s="7">
        <v>4</v>
      </c>
      <c r="I11" s="7">
        <f t="shared" ca="1" si="0"/>
        <v>25</v>
      </c>
      <c r="J11" s="8">
        <f t="shared" ca="1" si="1"/>
        <v>51250</v>
      </c>
    </row>
    <row r="12" spans="1:10">
      <c r="A12" s="3" t="s">
        <v>41</v>
      </c>
      <c r="B12" s="4" t="s">
        <v>42</v>
      </c>
      <c r="C12" s="4" t="s">
        <v>12</v>
      </c>
      <c r="D12" s="5" t="s">
        <v>43</v>
      </c>
      <c r="E12" s="5" t="s">
        <v>14</v>
      </c>
      <c r="F12" s="6">
        <v>29461</v>
      </c>
      <c r="G12" s="7" t="s">
        <v>15</v>
      </c>
      <c r="H12" s="7">
        <v>3</v>
      </c>
      <c r="I12" s="7">
        <f t="shared" ca="1" si="0"/>
        <v>33</v>
      </c>
      <c r="J12" s="8">
        <f t="shared" ca="1" si="1"/>
        <v>56650</v>
      </c>
    </row>
    <row r="13" spans="1:10">
      <c r="A13" s="3" t="s">
        <v>44</v>
      </c>
      <c r="B13" s="4" t="s">
        <v>45</v>
      </c>
      <c r="C13" s="4" t="s">
        <v>12</v>
      </c>
      <c r="D13" s="5" t="s">
        <v>43</v>
      </c>
      <c r="E13" s="5" t="s">
        <v>18</v>
      </c>
      <c r="F13" s="6">
        <v>28732</v>
      </c>
      <c r="G13" s="7" t="s">
        <v>29</v>
      </c>
      <c r="H13" s="7">
        <v>2</v>
      </c>
      <c r="I13" s="7">
        <f t="shared" ca="1" si="0"/>
        <v>35</v>
      </c>
      <c r="J13" s="8">
        <f t="shared" ca="1" si="1"/>
        <v>41750</v>
      </c>
    </row>
  </sheetData>
  <sortState ref="A2:J13">
    <sortCondition ref="A2"/>
  </sortState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J13"/>
  <sheetViews>
    <sheetView workbookViewId="0">
      <selection activeCell="A2" sqref="A2"/>
    </sheetView>
  </sheetViews>
  <sheetFormatPr defaultRowHeight="16.5"/>
  <cols>
    <col min="1" max="1" width="6" bestFit="1" customWidth="1"/>
    <col min="2" max="2" width="8.125" bestFit="1" customWidth="1"/>
    <col min="3" max="5" width="6" bestFit="1" customWidth="1"/>
    <col min="6" max="6" width="8.5" customWidth="1"/>
    <col min="7" max="9" width="6" bestFit="1" customWidth="1"/>
    <col min="10" max="10" width="8" bestFit="1" customWidth="1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2" t="s">
        <v>9</v>
      </c>
    </row>
    <row r="2" spans="1:10">
      <c r="A2" s="3" t="s">
        <v>10</v>
      </c>
      <c r="B2" s="4" t="s">
        <v>11</v>
      </c>
      <c r="C2" s="4" t="s">
        <v>12</v>
      </c>
      <c r="D2" s="5" t="s">
        <v>13</v>
      </c>
      <c r="E2" s="5" t="s">
        <v>14</v>
      </c>
      <c r="F2" s="6">
        <v>31111</v>
      </c>
      <c r="G2" s="7" t="s">
        <v>15</v>
      </c>
      <c r="H2" s="7">
        <v>4</v>
      </c>
      <c r="I2" s="7">
        <f t="shared" ref="I2:I13" ca="1" si="0">YEAR(TODAY())-YEAR(F2)</f>
        <v>28</v>
      </c>
      <c r="J2" s="8">
        <f t="shared" ref="J2:J13" ca="1" si="1">IF(E2="主任",40000,30000)+H2*5000+I2*50</f>
        <v>61400</v>
      </c>
    </row>
    <row r="3" spans="1:10">
      <c r="A3" s="3" t="s">
        <v>16</v>
      </c>
      <c r="B3" s="4" t="s">
        <v>17</v>
      </c>
      <c r="C3" s="4" t="s">
        <v>12</v>
      </c>
      <c r="D3" s="5" t="s">
        <v>13</v>
      </c>
      <c r="E3" s="5" t="s">
        <v>18</v>
      </c>
      <c r="F3" s="6">
        <v>30654</v>
      </c>
      <c r="G3" s="7" t="s">
        <v>15</v>
      </c>
      <c r="H3" s="7">
        <v>3</v>
      </c>
      <c r="I3" s="7">
        <f t="shared" ca="1" si="0"/>
        <v>30</v>
      </c>
      <c r="J3" s="8">
        <f t="shared" ca="1" si="1"/>
        <v>46500</v>
      </c>
    </row>
    <row r="4" spans="1:10">
      <c r="A4" s="3" t="s">
        <v>19</v>
      </c>
      <c r="B4" s="4" t="s">
        <v>20</v>
      </c>
      <c r="C4" s="4" t="s">
        <v>12</v>
      </c>
      <c r="D4" s="5" t="s">
        <v>13</v>
      </c>
      <c r="E4" s="5" t="s">
        <v>18</v>
      </c>
      <c r="F4" s="6">
        <v>26146</v>
      </c>
      <c r="G4" s="7" t="s">
        <v>15</v>
      </c>
      <c r="H4" s="7">
        <v>4</v>
      </c>
      <c r="I4" s="7">
        <f t="shared" ca="1" si="0"/>
        <v>42</v>
      </c>
      <c r="J4" s="8">
        <f t="shared" ca="1" si="1"/>
        <v>52100</v>
      </c>
    </row>
    <row r="5" spans="1:10">
      <c r="A5" s="3" t="s">
        <v>21</v>
      </c>
      <c r="B5" s="49" t="s">
        <v>187</v>
      </c>
      <c r="C5" s="4" t="s">
        <v>12</v>
      </c>
      <c r="D5" s="5" t="s">
        <v>23</v>
      </c>
      <c r="E5" s="5" t="s">
        <v>14</v>
      </c>
      <c r="F5" s="6">
        <v>26823</v>
      </c>
      <c r="G5" s="7" t="s">
        <v>15</v>
      </c>
      <c r="H5" s="7">
        <v>4</v>
      </c>
      <c r="I5" s="7">
        <f t="shared" ca="1" si="0"/>
        <v>40</v>
      </c>
      <c r="J5" s="8">
        <f t="shared" ca="1" si="1"/>
        <v>62000</v>
      </c>
    </row>
    <row r="6" spans="1:10">
      <c r="A6" s="3" t="s">
        <v>24</v>
      </c>
      <c r="B6" s="4" t="s">
        <v>25</v>
      </c>
      <c r="C6" s="4" t="s">
        <v>26</v>
      </c>
      <c r="D6" s="5" t="s">
        <v>23</v>
      </c>
      <c r="E6" s="5" t="s">
        <v>18</v>
      </c>
      <c r="F6" s="6">
        <v>29927</v>
      </c>
      <c r="G6" s="7" t="s">
        <v>15</v>
      </c>
      <c r="H6" s="7">
        <v>5</v>
      </c>
      <c r="I6" s="7">
        <f t="shared" ca="1" si="0"/>
        <v>32</v>
      </c>
      <c r="J6" s="8">
        <f t="shared" ca="1" si="1"/>
        <v>56600</v>
      </c>
    </row>
    <row r="7" spans="1:10">
      <c r="A7" s="3" t="s">
        <v>27</v>
      </c>
      <c r="B7" s="4" t="s">
        <v>28</v>
      </c>
      <c r="C7" s="4" t="s">
        <v>22</v>
      </c>
      <c r="D7" s="5" t="s">
        <v>23</v>
      </c>
      <c r="E7" s="5" t="s">
        <v>18</v>
      </c>
      <c r="F7" s="6">
        <v>32279</v>
      </c>
      <c r="G7" s="7" t="s">
        <v>29</v>
      </c>
      <c r="H7" s="7">
        <v>4</v>
      </c>
      <c r="I7" s="7">
        <f t="shared" ca="1" si="0"/>
        <v>25</v>
      </c>
      <c r="J7" s="8">
        <f t="shared" ca="1" si="1"/>
        <v>51250</v>
      </c>
    </row>
    <row r="8" spans="1:10">
      <c r="A8" s="3" t="s">
        <v>30</v>
      </c>
      <c r="B8" s="4" t="s">
        <v>31</v>
      </c>
      <c r="C8" s="4" t="s">
        <v>22</v>
      </c>
      <c r="D8" s="5" t="s">
        <v>23</v>
      </c>
      <c r="E8" s="5" t="s">
        <v>18</v>
      </c>
      <c r="F8" s="6">
        <v>30441</v>
      </c>
      <c r="G8" s="7" t="s">
        <v>29</v>
      </c>
      <c r="H8" s="7">
        <v>3</v>
      </c>
      <c r="I8" s="7">
        <f t="shared" ca="1" si="0"/>
        <v>30</v>
      </c>
      <c r="J8" s="8">
        <f t="shared" ca="1" si="1"/>
        <v>46500</v>
      </c>
    </row>
    <row r="9" spans="1:10">
      <c r="A9" s="3" t="s">
        <v>32</v>
      </c>
      <c r="B9" s="4" t="s">
        <v>33</v>
      </c>
      <c r="C9" s="4" t="s">
        <v>34</v>
      </c>
      <c r="D9" s="5" t="s">
        <v>35</v>
      </c>
      <c r="E9" s="5" t="s">
        <v>18</v>
      </c>
      <c r="F9" s="6">
        <v>32024</v>
      </c>
      <c r="G9" s="7" t="s">
        <v>29</v>
      </c>
      <c r="H9" s="7">
        <v>4</v>
      </c>
      <c r="I9" s="7">
        <f t="shared" ca="1" si="0"/>
        <v>26</v>
      </c>
      <c r="J9" s="8">
        <f t="shared" ca="1" si="1"/>
        <v>51300</v>
      </c>
    </row>
    <row r="10" spans="1:10">
      <c r="A10" s="3" t="s">
        <v>36</v>
      </c>
      <c r="B10" s="4" t="s">
        <v>37</v>
      </c>
      <c r="C10" s="4" t="s">
        <v>26</v>
      </c>
      <c r="D10" s="5" t="s">
        <v>35</v>
      </c>
      <c r="E10" s="5" t="s">
        <v>38</v>
      </c>
      <c r="F10" s="6">
        <v>29533</v>
      </c>
      <c r="G10" s="7" t="s">
        <v>15</v>
      </c>
      <c r="H10" s="7">
        <v>4</v>
      </c>
      <c r="I10" s="7">
        <f t="shared" ca="1" si="0"/>
        <v>33</v>
      </c>
      <c r="J10" s="8">
        <f t="shared" ca="1" si="1"/>
        <v>51650</v>
      </c>
    </row>
    <row r="11" spans="1:10">
      <c r="A11" s="3" t="s">
        <v>39</v>
      </c>
      <c r="B11" s="4" t="s">
        <v>40</v>
      </c>
      <c r="C11" s="4" t="s">
        <v>22</v>
      </c>
      <c r="D11" s="5" t="s">
        <v>23</v>
      </c>
      <c r="E11" s="5" t="s">
        <v>18</v>
      </c>
      <c r="F11" s="6">
        <v>32490</v>
      </c>
      <c r="G11" s="7" t="s">
        <v>29</v>
      </c>
      <c r="H11" s="7">
        <v>4</v>
      </c>
      <c r="I11" s="7">
        <f t="shared" ca="1" si="0"/>
        <v>25</v>
      </c>
      <c r="J11" s="8">
        <f t="shared" ca="1" si="1"/>
        <v>51250</v>
      </c>
    </row>
    <row r="12" spans="1:10">
      <c r="A12" s="3" t="s">
        <v>41</v>
      </c>
      <c r="B12" s="4" t="s">
        <v>42</v>
      </c>
      <c r="C12" s="4" t="s">
        <v>12</v>
      </c>
      <c r="D12" s="5" t="s">
        <v>43</v>
      </c>
      <c r="E12" s="5" t="s">
        <v>14</v>
      </c>
      <c r="F12" s="6">
        <v>29461</v>
      </c>
      <c r="G12" s="7" t="s">
        <v>15</v>
      </c>
      <c r="H12" s="7">
        <v>3</v>
      </c>
      <c r="I12" s="7">
        <f t="shared" ca="1" si="0"/>
        <v>33</v>
      </c>
      <c r="J12" s="8">
        <f t="shared" ca="1" si="1"/>
        <v>56650</v>
      </c>
    </row>
    <row r="13" spans="1:10">
      <c r="A13" s="3" t="s">
        <v>44</v>
      </c>
      <c r="B13" s="4" t="s">
        <v>45</v>
      </c>
      <c r="C13" s="4" t="s">
        <v>12</v>
      </c>
      <c r="D13" s="5" t="s">
        <v>43</v>
      </c>
      <c r="E13" s="5" t="s">
        <v>18</v>
      </c>
      <c r="F13" s="6">
        <v>28732</v>
      </c>
      <c r="G13" s="7" t="s">
        <v>29</v>
      </c>
      <c r="H13" s="7">
        <v>2</v>
      </c>
      <c r="I13" s="7">
        <f t="shared" ca="1" si="0"/>
        <v>35</v>
      </c>
      <c r="J13" s="8">
        <f t="shared" ca="1" si="1"/>
        <v>41750</v>
      </c>
    </row>
  </sheetData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J13"/>
  <sheetViews>
    <sheetView workbookViewId="0">
      <selection activeCell="B2" sqref="B2"/>
    </sheetView>
  </sheetViews>
  <sheetFormatPr defaultRowHeight="16.5"/>
  <cols>
    <col min="1" max="1" width="6" bestFit="1" customWidth="1"/>
    <col min="2" max="2" width="8.125" bestFit="1" customWidth="1"/>
    <col min="3" max="5" width="6" bestFit="1" customWidth="1"/>
    <col min="6" max="6" width="8.5" customWidth="1"/>
    <col min="7" max="9" width="6" bestFit="1" customWidth="1"/>
    <col min="10" max="10" width="8" bestFit="1" customWidth="1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2" t="s">
        <v>9</v>
      </c>
    </row>
    <row r="2" spans="1:10" hidden="1">
      <c r="A2" s="3" t="s">
        <v>10</v>
      </c>
      <c r="B2" s="4" t="s">
        <v>11</v>
      </c>
      <c r="C2" s="4" t="s">
        <v>12</v>
      </c>
      <c r="D2" s="5" t="s">
        <v>13</v>
      </c>
      <c r="E2" s="5" t="s">
        <v>14</v>
      </c>
      <c r="F2" s="6">
        <v>31111</v>
      </c>
      <c r="G2" s="7" t="s">
        <v>15</v>
      </c>
      <c r="H2" s="7">
        <v>4</v>
      </c>
      <c r="I2" s="7">
        <f t="shared" ref="I2:I13" ca="1" si="0">YEAR(TODAY())-YEAR(F2)</f>
        <v>28</v>
      </c>
      <c r="J2" s="8">
        <f t="shared" ref="J2:J13" ca="1" si="1">IF(E2="主任",40000,30000)+H2*5000+I2*50</f>
        <v>61400</v>
      </c>
    </row>
    <row r="3" spans="1:10" hidden="1">
      <c r="A3" s="3" t="s">
        <v>16</v>
      </c>
      <c r="B3" s="4" t="s">
        <v>17</v>
      </c>
      <c r="C3" s="4" t="s">
        <v>12</v>
      </c>
      <c r="D3" s="5" t="s">
        <v>13</v>
      </c>
      <c r="E3" s="5" t="s">
        <v>18</v>
      </c>
      <c r="F3" s="6">
        <v>30654</v>
      </c>
      <c r="G3" s="7" t="s">
        <v>15</v>
      </c>
      <c r="H3" s="7">
        <v>3</v>
      </c>
      <c r="I3" s="7">
        <f t="shared" ca="1" si="0"/>
        <v>30</v>
      </c>
      <c r="J3" s="8">
        <f t="shared" ca="1" si="1"/>
        <v>46500</v>
      </c>
    </row>
    <row r="4" spans="1:10">
      <c r="A4" s="3" t="s">
        <v>19</v>
      </c>
      <c r="B4" s="4" t="s">
        <v>20</v>
      </c>
      <c r="C4" s="4" t="s">
        <v>12</v>
      </c>
      <c r="D4" s="5" t="s">
        <v>13</v>
      </c>
      <c r="E4" s="5" t="s">
        <v>18</v>
      </c>
      <c r="F4" s="6">
        <v>26146</v>
      </c>
      <c r="G4" s="7" t="s">
        <v>15</v>
      </c>
      <c r="H4" s="7">
        <v>4</v>
      </c>
      <c r="I4" s="7">
        <f t="shared" ca="1" si="0"/>
        <v>42</v>
      </c>
      <c r="J4" s="8">
        <f t="shared" ca="1" si="1"/>
        <v>52100</v>
      </c>
    </row>
    <row r="5" spans="1:10" hidden="1">
      <c r="A5" s="3" t="s">
        <v>21</v>
      </c>
      <c r="B5" s="49" t="s">
        <v>187</v>
      </c>
      <c r="C5" s="4" t="s">
        <v>12</v>
      </c>
      <c r="D5" s="5" t="s">
        <v>23</v>
      </c>
      <c r="E5" s="5" t="s">
        <v>14</v>
      </c>
      <c r="F5" s="6">
        <v>26823</v>
      </c>
      <c r="G5" s="7" t="s">
        <v>15</v>
      </c>
      <c r="H5" s="7">
        <v>4</v>
      </c>
      <c r="I5" s="7">
        <f t="shared" ca="1" si="0"/>
        <v>40</v>
      </c>
      <c r="J5" s="8">
        <f t="shared" ca="1" si="1"/>
        <v>62000</v>
      </c>
    </row>
    <row r="6" spans="1:10" hidden="1">
      <c r="A6" s="3" t="s">
        <v>24</v>
      </c>
      <c r="B6" s="4" t="s">
        <v>25</v>
      </c>
      <c r="C6" s="4" t="s">
        <v>26</v>
      </c>
      <c r="D6" s="5" t="s">
        <v>23</v>
      </c>
      <c r="E6" s="5" t="s">
        <v>18</v>
      </c>
      <c r="F6" s="6">
        <v>29927</v>
      </c>
      <c r="G6" s="7" t="s">
        <v>15</v>
      </c>
      <c r="H6" s="7">
        <v>5</v>
      </c>
      <c r="I6" s="7">
        <f t="shared" ca="1" si="0"/>
        <v>32</v>
      </c>
      <c r="J6" s="8">
        <f t="shared" ca="1" si="1"/>
        <v>56600</v>
      </c>
    </row>
    <row r="7" spans="1:10" hidden="1">
      <c r="A7" s="3" t="s">
        <v>27</v>
      </c>
      <c r="B7" s="4" t="s">
        <v>28</v>
      </c>
      <c r="C7" s="4" t="s">
        <v>22</v>
      </c>
      <c r="D7" s="5" t="s">
        <v>23</v>
      </c>
      <c r="E7" s="5" t="s">
        <v>18</v>
      </c>
      <c r="F7" s="6">
        <v>32279</v>
      </c>
      <c r="G7" s="7" t="s">
        <v>29</v>
      </c>
      <c r="H7" s="7">
        <v>4</v>
      </c>
      <c r="I7" s="7">
        <f t="shared" ca="1" si="0"/>
        <v>25</v>
      </c>
      <c r="J7" s="8">
        <f t="shared" ca="1" si="1"/>
        <v>51250</v>
      </c>
    </row>
    <row r="8" spans="1:10">
      <c r="A8" s="3" t="s">
        <v>30</v>
      </c>
      <c r="B8" s="4" t="s">
        <v>31</v>
      </c>
      <c r="C8" s="4" t="s">
        <v>22</v>
      </c>
      <c r="D8" s="5" t="s">
        <v>23</v>
      </c>
      <c r="E8" s="5" t="s">
        <v>18</v>
      </c>
      <c r="F8" s="6">
        <v>30441</v>
      </c>
      <c r="G8" s="7" t="s">
        <v>29</v>
      </c>
      <c r="H8" s="7">
        <v>3</v>
      </c>
      <c r="I8" s="7">
        <f t="shared" ca="1" si="0"/>
        <v>30</v>
      </c>
      <c r="J8" s="8">
        <f t="shared" ca="1" si="1"/>
        <v>46500</v>
      </c>
    </row>
    <row r="9" spans="1:10">
      <c r="A9" s="3" t="s">
        <v>32</v>
      </c>
      <c r="B9" s="4" t="s">
        <v>33</v>
      </c>
      <c r="C9" s="4" t="s">
        <v>34</v>
      </c>
      <c r="D9" s="5" t="s">
        <v>35</v>
      </c>
      <c r="E9" s="5" t="s">
        <v>18</v>
      </c>
      <c r="F9" s="6">
        <v>32024</v>
      </c>
      <c r="G9" s="7" t="s">
        <v>29</v>
      </c>
      <c r="H9" s="7">
        <v>4</v>
      </c>
      <c r="I9" s="7">
        <f t="shared" ca="1" si="0"/>
        <v>26</v>
      </c>
      <c r="J9" s="8">
        <f t="shared" ca="1" si="1"/>
        <v>51300</v>
      </c>
    </row>
    <row r="10" spans="1:10" hidden="1">
      <c r="A10" s="3" t="s">
        <v>36</v>
      </c>
      <c r="B10" s="4" t="s">
        <v>37</v>
      </c>
      <c r="C10" s="4" t="s">
        <v>26</v>
      </c>
      <c r="D10" s="5" t="s">
        <v>35</v>
      </c>
      <c r="E10" s="5" t="s">
        <v>38</v>
      </c>
      <c r="F10" s="6">
        <v>29533</v>
      </c>
      <c r="G10" s="7" t="s">
        <v>15</v>
      </c>
      <c r="H10" s="7">
        <v>4</v>
      </c>
      <c r="I10" s="7">
        <f t="shared" ca="1" si="0"/>
        <v>33</v>
      </c>
      <c r="J10" s="8">
        <f t="shared" ca="1" si="1"/>
        <v>51650</v>
      </c>
    </row>
    <row r="11" spans="1:10">
      <c r="A11" s="3" t="s">
        <v>39</v>
      </c>
      <c r="B11" s="4" t="s">
        <v>40</v>
      </c>
      <c r="C11" s="4" t="s">
        <v>22</v>
      </c>
      <c r="D11" s="5" t="s">
        <v>23</v>
      </c>
      <c r="E11" s="5" t="s">
        <v>18</v>
      </c>
      <c r="F11" s="6">
        <v>32490</v>
      </c>
      <c r="G11" s="7" t="s">
        <v>29</v>
      </c>
      <c r="H11" s="7">
        <v>4</v>
      </c>
      <c r="I11" s="7">
        <f t="shared" ca="1" si="0"/>
        <v>25</v>
      </c>
      <c r="J11" s="8">
        <f t="shared" ca="1" si="1"/>
        <v>51250</v>
      </c>
    </row>
    <row r="12" spans="1:10">
      <c r="A12" s="3" t="s">
        <v>41</v>
      </c>
      <c r="B12" s="4" t="s">
        <v>42</v>
      </c>
      <c r="C12" s="4" t="s">
        <v>12</v>
      </c>
      <c r="D12" s="5" t="s">
        <v>43</v>
      </c>
      <c r="E12" s="5" t="s">
        <v>14</v>
      </c>
      <c r="F12" s="6">
        <v>29461</v>
      </c>
      <c r="G12" s="7" t="s">
        <v>15</v>
      </c>
      <c r="H12" s="7">
        <v>3</v>
      </c>
      <c r="I12" s="7">
        <f t="shared" ca="1" si="0"/>
        <v>33</v>
      </c>
      <c r="J12" s="8">
        <f t="shared" ca="1" si="1"/>
        <v>56650</v>
      </c>
    </row>
    <row r="13" spans="1:10" hidden="1">
      <c r="A13" s="3" t="s">
        <v>44</v>
      </c>
      <c r="B13" s="4" t="s">
        <v>45</v>
      </c>
      <c r="C13" s="4" t="s">
        <v>12</v>
      </c>
      <c r="D13" s="5" t="s">
        <v>43</v>
      </c>
      <c r="E13" s="5" t="s">
        <v>18</v>
      </c>
      <c r="F13" s="6">
        <v>28732</v>
      </c>
      <c r="G13" s="7" t="s">
        <v>29</v>
      </c>
      <c r="H13" s="7">
        <v>2</v>
      </c>
      <c r="I13" s="7">
        <f t="shared" ca="1" si="0"/>
        <v>35</v>
      </c>
      <c r="J13" s="8">
        <f t="shared" ca="1" si="1"/>
        <v>41750</v>
      </c>
    </row>
  </sheetData>
  <autoFilter ref="A1:J13">
    <filterColumn colId="1">
      <customFilters>
        <customFilter val="林*"/>
        <customFilter val="?國?"/>
      </customFilters>
    </filterColumn>
  </autoFilter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J13"/>
  <sheetViews>
    <sheetView workbookViewId="0">
      <selection activeCell="B3" sqref="B3"/>
    </sheetView>
  </sheetViews>
  <sheetFormatPr defaultRowHeight="16.5"/>
  <cols>
    <col min="1" max="1" width="6" bestFit="1" customWidth="1"/>
    <col min="2" max="2" width="8.125" bestFit="1" customWidth="1"/>
    <col min="3" max="5" width="6" bestFit="1" customWidth="1"/>
    <col min="6" max="6" width="8.5" customWidth="1"/>
    <col min="7" max="9" width="6" bestFit="1" customWidth="1"/>
    <col min="10" max="10" width="8" bestFit="1" customWidth="1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2" t="s">
        <v>9</v>
      </c>
    </row>
    <row r="2" spans="1:10">
      <c r="A2" s="3" t="s">
        <v>10</v>
      </c>
      <c r="B2" s="4" t="s">
        <v>11</v>
      </c>
      <c r="C2" s="4" t="s">
        <v>12</v>
      </c>
      <c r="D2" s="5" t="s">
        <v>13</v>
      </c>
      <c r="E2" s="5" t="s">
        <v>14</v>
      </c>
      <c r="F2" s="6">
        <v>31111</v>
      </c>
      <c r="G2" s="7" t="s">
        <v>15</v>
      </c>
      <c r="H2" s="7">
        <v>4</v>
      </c>
      <c r="I2" s="7">
        <f t="shared" ref="I2:I13" ca="1" si="0">YEAR(TODAY())-YEAR(F2)</f>
        <v>28</v>
      </c>
      <c r="J2" s="8">
        <f t="shared" ref="J2:J13" ca="1" si="1">IF(E2="主任",40000,30000)+H2*5000+I2*50</f>
        <v>61400</v>
      </c>
    </row>
    <row r="3" spans="1:10">
      <c r="A3" s="3" t="s">
        <v>16</v>
      </c>
      <c r="B3" s="4" t="s">
        <v>17</v>
      </c>
      <c r="C3" s="4" t="s">
        <v>12</v>
      </c>
      <c r="D3" s="5" t="s">
        <v>13</v>
      </c>
      <c r="E3" s="5" t="s">
        <v>18</v>
      </c>
      <c r="F3" s="6">
        <v>30654</v>
      </c>
      <c r="G3" s="7" t="s">
        <v>15</v>
      </c>
      <c r="H3" s="7">
        <v>3</v>
      </c>
      <c r="I3" s="7">
        <f t="shared" ca="1" si="0"/>
        <v>30</v>
      </c>
      <c r="J3" s="8">
        <f t="shared" ca="1" si="1"/>
        <v>46500</v>
      </c>
    </row>
    <row r="4" spans="1:10">
      <c r="A4" s="3" t="s">
        <v>19</v>
      </c>
      <c r="B4" s="4" t="s">
        <v>20</v>
      </c>
      <c r="C4" s="4" t="s">
        <v>12</v>
      </c>
      <c r="D4" s="5" t="s">
        <v>13</v>
      </c>
      <c r="E4" s="5" t="s">
        <v>18</v>
      </c>
      <c r="F4" s="6">
        <v>26146</v>
      </c>
      <c r="G4" s="7" t="s">
        <v>15</v>
      </c>
      <c r="H4" s="7">
        <v>4</v>
      </c>
      <c r="I4" s="7">
        <f t="shared" ca="1" si="0"/>
        <v>42</v>
      </c>
      <c r="J4" s="8">
        <f t="shared" ca="1" si="1"/>
        <v>52100</v>
      </c>
    </row>
    <row r="5" spans="1:10">
      <c r="A5" s="3" t="s">
        <v>21</v>
      </c>
      <c r="B5" s="49" t="s">
        <v>187</v>
      </c>
      <c r="C5" s="4" t="s">
        <v>12</v>
      </c>
      <c r="D5" s="5" t="s">
        <v>23</v>
      </c>
      <c r="E5" s="5" t="s">
        <v>14</v>
      </c>
      <c r="F5" s="6">
        <v>26823</v>
      </c>
      <c r="G5" s="7" t="s">
        <v>15</v>
      </c>
      <c r="H5" s="7">
        <v>4</v>
      </c>
      <c r="I5" s="7">
        <f t="shared" ca="1" si="0"/>
        <v>40</v>
      </c>
      <c r="J5" s="8">
        <f t="shared" ca="1" si="1"/>
        <v>62000</v>
      </c>
    </row>
    <row r="6" spans="1:10">
      <c r="A6" s="3" t="s">
        <v>24</v>
      </c>
      <c r="B6" s="4" t="s">
        <v>25</v>
      </c>
      <c r="C6" s="4" t="s">
        <v>26</v>
      </c>
      <c r="D6" s="5" t="s">
        <v>23</v>
      </c>
      <c r="E6" s="5" t="s">
        <v>18</v>
      </c>
      <c r="F6" s="6">
        <v>29927</v>
      </c>
      <c r="G6" s="7" t="s">
        <v>15</v>
      </c>
      <c r="H6" s="7">
        <v>5</v>
      </c>
      <c r="I6" s="7">
        <f t="shared" ca="1" si="0"/>
        <v>32</v>
      </c>
      <c r="J6" s="8">
        <f t="shared" ca="1" si="1"/>
        <v>56600</v>
      </c>
    </row>
    <row r="7" spans="1:10">
      <c r="A7" s="3" t="s">
        <v>27</v>
      </c>
      <c r="B7" s="4" t="s">
        <v>28</v>
      </c>
      <c r="C7" s="4" t="s">
        <v>22</v>
      </c>
      <c r="D7" s="5" t="s">
        <v>23</v>
      </c>
      <c r="E7" s="5" t="s">
        <v>18</v>
      </c>
      <c r="F7" s="6">
        <v>32279</v>
      </c>
      <c r="G7" s="7" t="s">
        <v>29</v>
      </c>
      <c r="H7" s="7">
        <v>4</v>
      </c>
      <c r="I7" s="7">
        <f t="shared" ca="1" si="0"/>
        <v>25</v>
      </c>
      <c r="J7" s="8">
        <f t="shared" ca="1" si="1"/>
        <v>51250</v>
      </c>
    </row>
    <row r="8" spans="1:10">
      <c r="A8" s="3" t="s">
        <v>30</v>
      </c>
      <c r="B8" s="4" t="s">
        <v>31</v>
      </c>
      <c r="C8" s="4" t="s">
        <v>22</v>
      </c>
      <c r="D8" s="5" t="s">
        <v>23</v>
      </c>
      <c r="E8" s="5" t="s">
        <v>18</v>
      </c>
      <c r="F8" s="6">
        <v>30441</v>
      </c>
      <c r="G8" s="7" t="s">
        <v>29</v>
      </c>
      <c r="H8" s="7">
        <v>3</v>
      </c>
      <c r="I8" s="7">
        <f t="shared" ca="1" si="0"/>
        <v>30</v>
      </c>
      <c r="J8" s="8">
        <f t="shared" ca="1" si="1"/>
        <v>46500</v>
      </c>
    </row>
    <row r="9" spans="1:10">
      <c r="A9" s="3" t="s">
        <v>32</v>
      </c>
      <c r="B9" s="4" t="s">
        <v>33</v>
      </c>
      <c r="C9" s="4" t="s">
        <v>34</v>
      </c>
      <c r="D9" s="5" t="s">
        <v>35</v>
      </c>
      <c r="E9" s="5" t="s">
        <v>18</v>
      </c>
      <c r="F9" s="6">
        <v>32024</v>
      </c>
      <c r="G9" s="7" t="s">
        <v>29</v>
      </c>
      <c r="H9" s="7">
        <v>4</v>
      </c>
      <c r="I9" s="7">
        <f t="shared" ca="1" si="0"/>
        <v>26</v>
      </c>
      <c r="J9" s="8">
        <f t="shared" ca="1" si="1"/>
        <v>51300</v>
      </c>
    </row>
    <row r="10" spans="1:10">
      <c r="A10" s="3" t="s">
        <v>36</v>
      </c>
      <c r="B10" s="4" t="s">
        <v>37</v>
      </c>
      <c r="C10" s="4" t="s">
        <v>26</v>
      </c>
      <c r="D10" s="5" t="s">
        <v>35</v>
      </c>
      <c r="E10" s="5" t="s">
        <v>38</v>
      </c>
      <c r="F10" s="6">
        <v>29533</v>
      </c>
      <c r="G10" s="7" t="s">
        <v>15</v>
      </c>
      <c r="H10" s="7">
        <v>4</v>
      </c>
      <c r="I10" s="7">
        <f t="shared" ca="1" si="0"/>
        <v>33</v>
      </c>
      <c r="J10" s="8">
        <f t="shared" ca="1" si="1"/>
        <v>51650</v>
      </c>
    </row>
    <row r="11" spans="1:10">
      <c r="A11" s="3" t="s">
        <v>39</v>
      </c>
      <c r="B11" s="4" t="s">
        <v>40</v>
      </c>
      <c r="C11" s="4" t="s">
        <v>22</v>
      </c>
      <c r="D11" s="5" t="s">
        <v>23</v>
      </c>
      <c r="E11" s="5" t="s">
        <v>18</v>
      </c>
      <c r="F11" s="6">
        <v>32490</v>
      </c>
      <c r="G11" s="7" t="s">
        <v>29</v>
      </c>
      <c r="H11" s="7">
        <v>4</v>
      </c>
      <c r="I11" s="7">
        <f t="shared" ca="1" si="0"/>
        <v>25</v>
      </c>
      <c r="J11" s="8">
        <f t="shared" ca="1" si="1"/>
        <v>51250</v>
      </c>
    </row>
    <row r="12" spans="1:10">
      <c r="A12" s="3" t="s">
        <v>41</v>
      </c>
      <c r="B12" s="4" t="s">
        <v>42</v>
      </c>
      <c r="C12" s="4" t="s">
        <v>12</v>
      </c>
      <c r="D12" s="5" t="s">
        <v>43</v>
      </c>
      <c r="E12" s="5" t="s">
        <v>14</v>
      </c>
      <c r="F12" s="6">
        <v>29461</v>
      </c>
      <c r="G12" s="7" t="s">
        <v>15</v>
      </c>
      <c r="H12" s="7">
        <v>3</v>
      </c>
      <c r="I12" s="7">
        <f t="shared" ca="1" si="0"/>
        <v>33</v>
      </c>
      <c r="J12" s="8">
        <f t="shared" ca="1" si="1"/>
        <v>56650</v>
      </c>
    </row>
    <row r="13" spans="1:10">
      <c r="A13" s="3" t="s">
        <v>44</v>
      </c>
      <c r="B13" s="4" t="s">
        <v>45</v>
      </c>
      <c r="C13" s="4" t="s">
        <v>12</v>
      </c>
      <c r="D13" s="5" t="s">
        <v>43</v>
      </c>
      <c r="E13" s="5" t="s">
        <v>18</v>
      </c>
      <c r="F13" s="6">
        <v>28732</v>
      </c>
      <c r="G13" s="7" t="s">
        <v>29</v>
      </c>
      <c r="H13" s="7">
        <v>2</v>
      </c>
      <c r="I13" s="7">
        <f t="shared" ca="1" si="0"/>
        <v>35</v>
      </c>
      <c r="J13" s="8">
        <f t="shared" ca="1" si="1"/>
        <v>41750</v>
      </c>
    </row>
  </sheetData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K13"/>
  <sheetViews>
    <sheetView workbookViewId="0">
      <selection activeCell="B2" sqref="B2"/>
    </sheetView>
  </sheetViews>
  <sheetFormatPr defaultRowHeight="16.5"/>
  <cols>
    <col min="1" max="1" width="6" bestFit="1" customWidth="1"/>
    <col min="2" max="2" width="8.125" bestFit="1" customWidth="1"/>
    <col min="3" max="5" width="6" bestFit="1" customWidth="1"/>
    <col min="6" max="6" width="8.5" customWidth="1"/>
    <col min="7" max="7" width="6" bestFit="1" customWidth="1"/>
    <col min="8" max="8" width="10.125" bestFit="1" customWidth="1"/>
    <col min="9" max="10" width="6" bestFit="1" customWidth="1"/>
    <col min="11" max="11" width="8" bestFit="1" customWidth="1"/>
  </cols>
  <sheetData>
    <row r="1" spans="1:1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48</v>
      </c>
      <c r="I1" s="2" t="s">
        <v>7</v>
      </c>
      <c r="J1" s="2" t="s">
        <v>8</v>
      </c>
      <c r="K1" s="2" t="s">
        <v>9</v>
      </c>
    </row>
    <row r="2" spans="1:11" hidden="1">
      <c r="A2" s="3" t="s">
        <v>10</v>
      </c>
      <c r="B2" s="4" t="s">
        <v>11</v>
      </c>
      <c r="C2" s="4" t="s">
        <v>12</v>
      </c>
      <c r="D2" s="5" t="s">
        <v>13</v>
      </c>
      <c r="E2" s="5" t="s">
        <v>14</v>
      </c>
      <c r="F2" s="6">
        <v>31111</v>
      </c>
      <c r="G2" s="7" t="s">
        <v>15</v>
      </c>
      <c r="H2" s="7" t="s">
        <v>49</v>
      </c>
      <c r="I2" s="7">
        <v>4</v>
      </c>
      <c r="J2" s="7">
        <f t="shared" ref="J2:J13" ca="1" si="0">YEAR(TODAY())-YEAR(F2)</f>
        <v>28</v>
      </c>
      <c r="K2" s="8">
        <f t="shared" ref="K2:K13" ca="1" si="1">IF(E2="主任",40000,30000)+I2*5000+J2*50</f>
        <v>61400</v>
      </c>
    </row>
    <row r="3" spans="1:11" hidden="1">
      <c r="A3" s="3" t="s">
        <v>16</v>
      </c>
      <c r="B3" s="4" t="s">
        <v>17</v>
      </c>
      <c r="C3" s="4" t="s">
        <v>12</v>
      </c>
      <c r="D3" s="5" t="s">
        <v>13</v>
      </c>
      <c r="E3" s="5" t="s">
        <v>18</v>
      </c>
      <c r="F3" s="6">
        <v>30654</v>
      </c>
      <c r="G3" s="7" t="s">
        <v>15</v>
      </c>
      <c r="H3" s="7" t="s">
        <v>59</v>
      </c>
      <c r="I3" s="7">
        <v>3</v>
      </c>
      <c r="J3" s="7">
        <f t="shared" ca="1" si="0"/>
        <v>30</v>
      </c>
      <c r="K3" s="8">
        <f t="shared" ca="1" si="1"/>
        <v>46500</v>
      </c>
    </row>
    <row r="4" spans="1:11">
      <c r="A4" s="3" t="s">
        <v>19</v>
      </c>
      <c r="B4" s="4" t="s">
        <v>20</v>
      </c>
      <c r="C4" s="4" t="s">
        <v>12</v>
      </c>
      <c r="D4" s="5" t="s">
        <v>13</v>
      </c>
      <c r="E4" s="5" t="s">
        <v>18</v>
      </c>
      <c r="F4" s="6">
        <v>26146</v>
      </c>
      <c r="G4" s="7" t="s">
        <v>15</v>
      </c>
      <c r="H4" s="7" t="s">
        <v>50</v>
      </c>
      <c r="I4" s="7">
        <v>4</v>
      </c>
      <c r="J4" s="7">
        <f t="shared" ca="1" si="0"/>
        <v>42</v>
      </c>
      <c r="K4" s="8">
        <f t="shared" ca="1" si="1"/>
        <v>52100</v>
      </c>
    </row>
    <row r="5" spans="1:11" hidden="1">
      <c r="A5" s="3" t="s">
        <v>21</v>
      </c>
      <c r="B5" s="49" t="s">
        <v>187</v>
      </c>
      <c r="C5" s="4" t="s">
        <v>12</v>
      </c>
      <c r="D5" s="5" t="s">
        <v>23</v>
      </c>
      <c r="E5" s="5" t="s">
        <v>14</v>
      </c>
      <c r="F5" s="6">
        <v>26823</v>
      </c>
      <c r="G5" s="7" t="s">
        <v>15</v>
      </c>
      <c r="H5" s="7" t="s">
        <v>58</v>
      </c>
      <c r="I5" s="7">
        <v>4</v>
      </c>
      <c r="J5" s="7">
        <f t="shared" ca="1" si="0"/>
        <v>40</v>
      </c>
      <c r="K5" s="8">
        <f t="shared" ca="1" si="1"/>
        <v>62000</v>
      </c>
    </row>
    <row r="6" spans="1:11" hidden="1">
      <c r="A6" s="3" t="s">
        <v>24</v>
      </c>
      <c r="B6" s="4" t="s">
        <v>25</v>
      </c>
      <c r="C6" s="4" t="s">
        <v>26</v>
      </c>
      <c r="D6" s="5" t="s">
        <v>23</v>
      </c>
      <c r="E6" s="5" t="s">
        <v>18</v>
      </c>
      <c r="F6" s="6">
        <v>29927</v>
      </c>
      <c r="G6" s="7" t="s">
        <v>15</v>
      </c>
      <c r="H6" s="7" t="s">
        <v>60</v>
      </c>
      <c r="I6" s="7">
        <v>5</v>
      </c>
      <c r="J6" s="7">
        <f t="shared" ca="1" si="0"/>
        <v>32</v>
      </c>
      <c r="K6" s="8">
        <f t="shared" ca="1" si="1"/>
        <v>56600</v>
      </c>
    </row>
    <row r="7" spans="1:11">
      <c r="A7" s="3" t="s">
        <v>27</v>
      </c>
      <c r="B7" s="4" t="s">
        <v>28</v>
      </c>
      <c r="C7" s="4" t="s">
        <v>22</v>
      </c>
      <c r="D7" s="5" t="s">
        <v>23</v>
      </c>
      <c r="E7" s="5" t="s">
        <v>18</v>
      </c>
      <c r="F7" s="6">
        <v>32279</v>
      </c>
      <c r="G7" s="7" t="s">
        <v>29</v>
      </c>
      <c r="H7" s="7" t="s">
        <v>54</v>
      </c>
      <c r="I7" s="7">
        <v>4</v>
      </c>
      <c r="J7" s="7">
        <f t="shared" ca="1" si="0"/>
        <v>25</v>
      </c>
      <c r="K7" s="8">
        <f t="shared" ca="1" si="1"/>
        <v>51250</v>
      </c>
    </row>
    <row r="8" spans="1:11">
      <c r="A8" s="3" t="s">
        <v>30</v>
      </c>
      <c r="B8" s="4" t="s">
        <v>31</v>
      </c>
      <c r="C8" s="4" t="s">
        <v>22</v>
      </c>
      <c r="D8" s="5" t="s">
        <v>23</v>
      </c>
      <c r="E8" s="5" t="s">
        <v>18</v>
      </c>
      <c r="F8" s="6">
        <v>30441</v>
      </c>
      <c r="G8" s="7" t="s">
        <v>29</v>
      </c>
      <c r="H8" s="7" t="s">
        <v>55</v>
      </c>
      <c r="I8" s="7">
        <v>3</v>
      </c>
      <c r="J8" s="7">
        <f t="shared" ca="1" si="0"/>
        <v>30</v>
      </c>
      <c r="K8" s="8">
        <f t="shared" ca="1" si="1"/>
        <v>46500</v>
      </c>
    </row>
    <row r="9" spans="1:11">
      <c r="A9" s="3" t="s">
        <v>32</v>
      </c>
      <c r="B9" s="4" t="s">
        <v>33</v>
      </c>
      <c r="C9" s="4" t="s">
        <v>34</v>
      </c>
      <c r="D9" s="5" t="s">
        <v>35</v>
      </c>
      <c r="E9" s="5" t="s">
        <v>18</v>
      </c>
      <c r="F9" s="6">
        <v>32024</v>
      </c>
      <c r="G9" s="7" t="s">
        <v>29</v>
      </c>
      <c r="H9" s="7" t="s">
        <v>51</v>
      </c>
      <c r="I9" s="7">
        <v>4</v>
      </c>
      <c r="J9" s="7">
        <f t="shared" ca="1" si="0"/>
        <v>26</v>
      </c>
      <c r="K9" s="8">
        <f t="shared" ca="1" si="1"/>
        <v>51300</v>
      </c>
    </row>
    <row r="10" spans="1:11">
      <c r="A10" s="3" t="s">
        <v>36</v>
      </c>
      <c r="B10" s="4" t="s">
        <v>37</v>
      </c>
      <c r="C10" s="4" t="s">
        <v>26</v>
      </c>
      <c r="D10" s="5" t="s">
        <v>35</v>
      </c>
      <c r="E10" s="5" t="s">
        <v>38</v>
      </c>
      <c r="F10" s="6">
        <v>29533</v>
      </c>
      <c r="G10" s="7" t="s">
        <v>15</v>
      </c>
      <c r="H10" s="7" t="s">
        <v>52</v>
      </c>
      <c r="I10" s="7">
        <v>4</v>
      </c>
      <c r="J10" s="7">
        <f t="shared" ca="1" si="0"/>
        <v>33</v>
      </c>
      <c r="K10" s="8">
        <f t="shared" ca="1" si="1"/>
        <v>51650</v>
      </c>
    </row>
    <row r="11" spans="1:11" hidden="1">
      <c r="A11" s="3" t="s">
        <v>39</v>
      </c>
      <c r="B11" s="4" t="s">
        <v>40</v>
      </c>
      <c r="C11" s="4" t="s">
        <v>22</v>
      </c>
      <c r="D11" s="5" t="s">
        <v>23</v>
      </c>
      <c r="E11" s="5" t="s">
        <v>18</v>
      </c>
      <c r="F11" s="6">
        <v>32490</v>
      </c>
      <c r="G11" s="7" t="s">
        <v>29</v>
      </c>
      <c r="H11" s="7" t="s">
        <v>56</v>
      </c>
      <c r="I11" s="7">
        <v>4</v>
      </c>
      <c r="J11" s="7">
        <f t="shared" ca="1" si="0"/>
        <v>25</v>
      </c>
      <c r="K11" s="8">
        <f t="shared" ca="1" si="1"/>
        <v>51250</v>
      </c>
    </row>
    <row r="12" spans="1:11" hidden="1">
      <c r="A12" s="3" t="s">
        <v>41</v>
      </c>
      <c r="B12" s="4" t="s">
        <v>42</v>
      </c>
      <c r="C12" s="4" t="s">
        <v>12</v>
      </c>
      <c r="D12" s="5" t="s">
        <v>43</v>
      </c>
      <c r="E12" s="5" t="s">
        <v>14</v>
      </c>
      <c r="F12" s="6">
        <v>29461</v>
      </c>
      <c r="G12" s="7" t="s">
        <v>15</v>
      </c>
      <c r="H12" s="7" t="s">
        <v>53</v>
      </c>
      <c r="I12" s="7">
        <v>3</v>
      </c>
      <c r="J12" s="7">
        <f t="shared" ca="1" si="0"/>
        <v>33</v>
      </c>
      <c r="K12" s="8">
        <f t="shared" ca="1" si="1"/>
        <v>56650</v>
      </c>
    </row>
    <row r="13" spans="1:11" hidden="1">
      <c r="A13" s="3" t="s">
        <v>44</v>
      </c>
      <c r="B13" s="4" t="s">
        <v>45</v>
      </c>
      <c r="C13" s="4" t="s">
        <v>12</v>
      </c>
      <c r="D13" s="5" t="s">
        <v>43</v>
      </c>
      <c r="E13" s="5" t="s">
        <v>18</v>
      </c>
      <c r="F13" s="6">
        <v>28732</v>
      </c>
      <c r="G13" s="7" t="s">
        <v>29</v>
      </c>
      <c r="H13" s="7" t="s">
        <v>57</v>
      </c>
      <c r="I13" s="7">
        <v>2</v>
      </c>
      <c r="J13" s="7">
        <f t="shared" ca="1" si="0"/>
        <v>35</v>
      </c>
      <c r="K13" s="8">
        <f t="shared" ca="1" si="1"/>
        <v>41750</v>
      </c>
    </row>
  </sheetData>
  <autoFilter ref="A1:K13">
    <filterColumn colId="1">
      <customFilters>
        <customFilter val="林*"/>
        <customFilter val="*川"/>
      </customFilters>
    </filterColumn>
  </autoFilter>
  <sortState ref="A2:K13">
    <sortCondition ref="A2"/>
  </sortState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K13"/>
  <sheetViews>
    <sheetView workbookViewId="0">
      <selection activeCell="B3" sqref="B3"/>
    </sheetView>
  </sheetViews>
  <sheetFormatPr defaultRowHeight="16.5"/>
  <cols>
    <col min="1" max="1" width="6" bestFit="1" customWidth="1"/>
    <col min="2" max="2" width="8.125" bestFit="1" customWidth="1"/>
    <col min="3" max="5" width="6" bestFit="1" customWidth="1"/>
    <col min="6" max="6" width="8.5" customWidth="1"/>
    <col min="7" max="7" width="6" bestFit="1" customWidth="1"/>
    <col min="8" max="8" width="10.125" bestFit="1" customWidth="1"/>
    <col min="9" max="10" width="6" bestFit="1" customWidth="1"/>
    <col min="11" max="11" width="8" bestFit="1" customWidth="1"/>
  </cols>
  <sheetData>
    <row r="1" spans="1:1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48</v>
      </c>
      <c r="I1" s="2" t="s">
        <v>7</v>
      </c>
      <c r="J1" s="2" t="s">
        <v>8</v>
      </c>
      <c r="K1" s="2" t="s">
        <v>9</v>
      </c>
    </row>
    <row r="2" spans="1:11">
      <c r="A2" s="3" t="s">
        <v>10</v>
      </c>
      <c r="B2" s="4" t="s">
        <v>11</v>
      </c>
      <c r="C2" s="4" t="s">
        <v>12</v>
      </c>
      <c r="D2" s="5" t="s">
        <v>13</v>
      </c>
      <c r="E2" s="5" t="s">
        <v>14</v>
      </c>
      <c r="F2" s="6">
        <v>31111</v>
      </c>
      <c r="G2" s="7" t="s">
        <v>15</v>
      </c>
      <c r="H2" s="7" t="s">
        <v>49</v>
      </c>
      <c r="I2" s="7">
        <v>4</v>
      </c>
      <c r="J2" s="7">
        <f t="shared" ref="J2:J13" ca="1" si="0">YEAR(TODAY())-YEAR(F2)</f>
        <v>28</v>
      </c>
      <c r="K2" s="8">
        <f t="shared" ref="K2:K13" ca="1" si="1">IF(E2="主任",40000,30000)+I2*5000+J2*50</f>
        <v>61400</v>
      </c>
    </row>
    <row r="3" spans="1:11">
      <c r="A3" s="3" t="s">
        <v>16</v>
      </c>
      <c r="B3" s="4" t="s">
        <v>17</v>
      </c>
      <c r="C3" s="4" t="s">
        <v>12</v>
      </c>
      <c r="D3" s="5" t="s">
        <v>13</v>
      </c>
      <c r="E3" s="5" t="s">
        <v>18</v>
      </c>
      <c r="F3" s="6">
        <v>30654</v>
      </c>
      <c r="G3" s="7" t="s">
        <v>15</v>
      </c>
      <c r="H3" s="7" t="s">
        <v>59</v>
      </c>
      <c r="I3" s="7">
        <v>3</v>
      </c>
      <c r="J3" s="7">
        <f t="shared" ca="1" si="0"/>
        <v>30</v>
      </c>
      <c r="K3" s="8">
        <f t="shared" ca="1" si="1"/>
        <v>46500</v>
      </c>
    </row>
    <row r="4" spans="1:11">
      <c r="A4" s="3" t="s">
        <v>19</v>
      </c>
      <c r="B4" s="4" t="s">
        <v>20</v>
      </c>
      <c r="C4" s="4" t="s">
        <v>12</v>
      </c>
      <c r="D4" s="5" t="s">
        <v>13</v>
      </c>
      <c r="E4" s="5" t="s">
        <v>18</v>
      </c>
      <c r="F4" s="6">
        <v>26146</v>
      </c>
      <c r="G4" s="7" t="s">
        <v>15</v>
      </c>
      <c r="H4" s="7" t="s">
        <v>50</v>
      </c>
      <c r="I4" s="7">
        <v>4</v>
      </c>
      <c r="J4" s="7">
        <f t="shared" ca="1" si="0"/>
        <v>42</v>
      </c>
      <c r="K4" s="8">
        <f t="shared" ca="1" si="1"/>
        <v>52100</v>
      </c>
    </row>
    <row r="5" spans="1:11">
      <c r="A5" s="3" t="s">
        <v>21</v>
      </c>
      <c r="B5" s="49" t="s">
        <v>187</v>
      </c>
      <c r="C5" s="4" t="s">
        <v>12</v>
      </c>
      <c r="D5" s="5" t="s">
        <v>23</v>
      </c>
      <c r="E5" s="5" t="s">
        <v>14</v>
      </c>
      <c r="F5" s="6">
        <v>26823</v>
      </c>
      <c r="G5" s="7" t="s">
        <v>15</v>
      </c>
      <c r="H5" s="7" t="s">
        <v>58</v>
      </c>
      <c r="I5" s="7">
        <v>4</v>
      </c>
      <c r="J5" s="7">
        <f t="shared" ca="1" si="0"/>
        <v>40</v>
      </c>
      <c r="K5" s="8">
        <f t="shared" ca="1" si="1"/>
        <v>62000</v>
      </c>
    </row>
    <row r="6" spans="1:11">
      <c r="A6" s="3" t="s">
        <v>24</v>
      </c>
      <c r="B6" s="4" t="s">
        <v>25</v>
      </c>
      <c r="C6" s="4" t="s">
        <v>26</v>
      </c>
      <c r="D6" s="5" t="s">
        <v>23</v>
      </c>
      <c r="E6" s="5" t="s">
        <v>18</v>
      </c>
      <c r="F6" s="6">
        <v>29927</v>
      </c>
      <c r="G6" s="7" t="s">
        <v>15</v>
      </c>
      <c r="H6" s="7" t="s">
        <v>60</v>
      </c>
      <c r="I6" s="7">
        <v>5</v>
      </c>
      <c r="J6" s="7">
        <f t="shared" ca="1" si="0"/>
        <v>32</v>
      </c>
      <c r="K6" s="8">
        <f t="shared" ca="1" si="1"/>
        <v>56600</v>
      </c>
    </row>
    <row r="7" spans="1:11">
      <c r="A7" s="3" t="s">
        <v>27</v>
      </c>
      <c r="B7" s="4" t="s">
        <v>28</v>
      </c>
      <c r="C7" s="4" t="s">
        <v>22</v>
      </c>
      <c r="D7" s="5" t="s">
        <v>23</v>
      </c>
      <c r="E7" s="5" t="s">
        <v>18</v>
      </c>
      <c r="F7" s="6">
        <v>32279</v>
      </c>
      <c r="G7" s="7" t="s">
        <v>29</v>
      </c>
      <c r="H7" s="7" t="s">
        <v>54</v>
      </c>
      <c r="I7" s="7">
        <v>4</v>
      </c>
      <c r="J7" s="7">
        <f t="shared" ca="1" si="0"/>
        <v>25</v>
      </c>
      <c r="K7" s="8">
        <f t="shared" ca="1" si="1"/>
        <v>51250</v>
      </c>
    </row>
    <row r="8" spans="1:11">
      <c r="A8" s="3" t="s">
        <v>30</v>
      </c>
      <c r="B8" s="4" t="s">
        <v>31</v>
      </c>
      <c r="C8" s="4" t="s">
        <v>22</v>
      </c>
      <c r="D8" s="5" t="s">
        <v>23</v>
      </c>
      <c r="E8" s="5" t="s">
        <v>18</v>
      </c>
      <c r="F8" s="6">
        <v>30441</v>
      </c>
      <c r="G8" s="7" t="s">
        <v>29</v>
      </c>
      <c r="H8" s="7" t="s">
        <v>55</v>
      </c>
      <c r="I8" s="7">
        <v>3</v>
      </c>
      <c r="J8" s="7">
        <f t="shared" ca="1" si="0"/>
        <v>30</v>
      </c>
      <c r="K8" s="8">
        <f t="shared" ca="1" si="1"/>
        <v>46500</v>
      </c>
    </row>
    <row r="9" spans="1:11">
      <c r="A9" s="3" t="s">
        <v>32</v>
      </c>
      <c r="B9" s="4" t="s">
        <v>33</v>
      </c>
      <c r="C9" s="4" t="s">
        <v>34</v>
      </c>
      <c r="D9" s="5" t="s">
        <v>35</v>
      </c>
      <c r="E9" s="5" t="s">
        <v>18</v>
      </c>
      <c r="F9" s="6">
        <v>32024</v>
      </c>
      <c r="G9" s="7" t="s">
        <v>29</v>
      </c>
      <c r="H9" s="7" t="s">
        <v>51</v>
      </c>
      <c r="I9" s="7">
        <v>4</v>
      </c>
      <c r="J9" s="7">
        <f t="shared" ca="1" si="0"/>
        <v>26</v>
      </c>
      <c r="K9" s="8">
        <f t="shared" ca="1" si="1"/>
        <v>51300</v>
      </c>
    </row>
    <row r="10" spans="1:11">
      <c r="A10" s="3" t="s">
        <v>36</v>
      </c>
      <c r="B10" s="4" t="s">
        <v>37</v>
      </c>
      <c r="C10" s="4" t="s">
        <v>26</v>
      </c>
      <c r="D10" s="5" t="s">
        <v>35</v>
      </c>
      <c r="E10" s="5" t="s">
        <v>38</v>
      </c>
      <c r="F10" s="6">
        <v>29533</v>
      </c>
      <c r="G10" s="7" t="s">
        <v>15</v>
      </c>
      <c r="H10" s="7" t="s">
        <v>52</v>
      </c>
      <c r="I10" s="7">
        <v>4</v>
      </c>
      <c r="J10" s="7">
        <f t="shared" ca="1" si="0"/>
        <v>33</v>
      </c>
      <c r="K10" s="8">
        <f t="shared" ca="1" si="1"/>
        <v>51650</v>
      </c>
    </row>
    <row r="11" spans="1:11">
      <c r="A11" s="3" t="s">
        <v>39</v>
      </c>
      <c r="B11" s="4" t="s">
        <v>40</v>
      </c>
      <c r="C11" s="4" t="s">
        <v>22</v>
      </c>
      <c r="D11" s="5" t="s">
        <v>23</v>
      </c>
      <c r="E11" s="5" t="s">
        <v>18</v>
      </c>
      <c r="F11" s="6">
        <v>32490</v>
      </c>
      <c r="G11" s="7" t="s">
        <v>29</v>
      </c>
      <c r="H11" s="7" t="s">
        <v>56</v>
      </c>
      <c r="I11" s="7">
        <v>4</v>
      </c>
      <c r="J11" s="7">
        <f t="shared" ca="1" si="0"/>
        <v>25</v>
      </c>
      <c r="K11" s="8">
        <f t="shared" ca="1" si="1"/>
        <v>51250</v>
      </c>
    </row>
    <row r="12" spans="1:11">
      <c r="A12" s="3" t="s">
        <v>41</v>
      </c>
      <c r="B12" s="4" t="s">
        <v>42</v>
      </c>
      <c r="C12" s="4" t="s">
        <v>12</v>
      </c>
      <c r="D12" s="5" t="s">
        <v>43</v>
      </c>
      <c r="E12" s="5" t="s">
        <v>14</v>
      </c>
      <c r="F12" s="6">
        <v>29461</v>
      </c>
      <c r="G12" s="7" t="s">
        <v>15</v>
      </c>
      <c r="H12" s="7" t="s">
        <v>53</v>
      </c>
      <c r="I12" s="7">
        <v>3</v>
      </c>
      <c r="J12" s="7">
        <f t="shared" ca="1" si="0"/>
        <v>33</v>
      </c>
      <c r="K12" s="8">
        <f t="shared" ca="1" si="1"/>
        <v>56650</v>
      </c>
    </row>
    <row r="13" spans="1:11">
      <c r="A13" s="3" t="s">
        <v>44</v>
      </c>
      <c r="B13" s="4" t="s">
        <v>45</v>
      </c>
      <c r="C13" s="4" t="s">
        <v>12</v>
      </c>
      <c r="D13" s="5" t="s">
        <v>43</v>
      </c>
      <c r="E13" s="5" t="s">
        <v>18</v>
      </c>
      <c r="F13" s="6">
        <v>28732</v>
      </c>
      <c r="G13" s="7" t="s">
        <v>29</v>
      </c>
      <c r="H13" s="7" t="s">
        <v>57</v>
      </c>
      <c r="I13" s="7">
        <v>2</v>
      </c>
      <c r="J13" s="7">
        <f t="shared" ca="1" si="0"/>
        <v>35</v>
      </c>
      <c r="K13" s="8">
        <f t="shared" ca="1" si="1"/>
        <v>41750</v>
      </c>
    </row>
  </sheetData>
  <sortState ref="A2:K13">
    <sortCondition ref="A2"/>
  </sortState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K13"/>
  <sheetViews>
    <sheetView workbookViewId="0">
      <selection activeCell="H2" sqref="H2"/>
    </sheetView>
  </sheetViews>
  <sheetFormatPr defaultRowHeight="16.5"/>
  <cols>
    <col min="1" max="1" width="6" bestFit="1" customWidth="1"/>
    <col min="2" max="2" width="8.125" bestFit="1" customWidth="1"/>
    <col min="3" max="5" width="6" bestFit="1" customWidth="1"/>
    <col min="6" max="6" width="8.5" customWidth="1"/>
    <col min="7" max="7" width="6" bestFit="1" customWidth="1"/>
    <col min="8" max="8" width="10.125" bestFit="1" customWidth="1"/>
    <col min="9" max="10" width="6" bestFit="1" customWidth="1"/>
    <col min="11" max="11" width="8" bestFit="1" customWidth="1"/>
  </cols>
  <sheetData>
    <row r="1" spans="1:1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48</v>
      </c>
      <c r="I1" s="2" t="s">
        <v>7</v>
      </c>
      <c r="J1" s="2" t="s">
        <v>8</v>
      </c>
      <c r="K1" s="2" t="s">
        <v>9</v>
      </c>
    </row>
    <row r="2" spans="1:11" hidden="1">
      <c r="A2" s="3" t="s">
        <v>10</v>
      </c>
      <c r="B2" s="4" t="s">
        <v>11</v>
      </c>
      <c r="C2" s="4" t="s">
        <v>12</v>
      </c>
      <c r="D2" s="5" t="s">
        <v>13</v>
      </c>
      <c r="E2" s="5" t="s">
        <v>14</v>
      </c>
      <c r="F2" s="6">
        <v>31111</v>
      </c>
      <c r="G2" s="7" t="s">
        <v>15</v>
      </c>
      <c r="H2" s="7" t="s">
        <v>49</v>
      </c>
      <c r="I2" s="7">
        <v>4</v>
      </c>
      <c r="J2" s="7">
        <f t="shared" ref="J2:J13" ca="1" si="0">YEAR(TODAY())-YEAR(F2)</f>
        <v>28</v>
      </c>
      <c r="K2" s="8">
        <f t="shared" ref="K2:K13" ca="1" si="1">IF(E2="主任",40000,30000)+I2*5000+J2*50</f>
        <v>61400</v>
      </c>
    </row>
    <row r="3" spans="1:11">
      <c r="A3" s="3" t="s">
        <v>16</v>
      </c>
      <c r="B3" s="4" t="s">
        <v>17</v>
      </c>
      <c r="C3" s="4" t="s">
        <v>12</v>
      </c>
      <c r="D3" s="5" t="s">
        <v>13</v>
      </c>
      <c r="E3" s="5" t="s">
        <v>18</v>
      </c>
      <c r="F3" s="6">
        <v>30654</v>
      </c>
      <c r="G3" s="7" t="s">
        <v>15</v>
      </c>
      <c r="H3" s="7" t="s">
        <v>59</v>
      </c>
      <c r="I3" s="7">
        <v>3</v>
      </c>
      <c r="J3" s="7">
        <f t="shared" ca="1" si="0"/>
        <v>30</v>
      </c>
      <c r="K3" s="8">
        <f t="shared" ca="1" si="1"/>
        <v>46500</v>
      </c>
    </row>
    <row r="4" spans="1:11" hidden="1">
      <c r="A4" s="3" t="s">
        <v>19</v>
      </c>
      <c r="B4" s="4" t="s">
        <v>20</v>
      </c>
      <c r="C4" s="4" t="s">
        <v>12</v>
      </c>
      <c r="D4" s="5" t="s">
        <v>13</v>
      </c>
      <c r="E4" s="5" t="s">
        <v>18</v>
      </c>
      <c r="F4" s="6">
        <v>26146</v>
      </c>
      <c r="G4" s="7" t="s">
        <v>15</v>
      </c>
      <c r="H4" s="7" t="s">
        <v>50</v>
      </c>
      <c r="I4" s="7">
        <v>4</v>
      </c>
      <c r="J4" s="7">
        <f t="shared" ca="1" si="0"/>
        <v>42</v>
      </c>
      <c r="K4" s="8">
        <f t="shared" ca="1" si="1"/>
        <v>52100</v>
      </c>
    </row>
    <row r="5" spans="1:11" hidden="1">
      <c r="A5" s="3" t="s">
        <v>21</v>
      </c>
      <c r="B5" s="49" t="s">
        <v>187</v>
      </c>
      <c r="C5" s="4" t="s">
        <v>12</v>
      </c>
      <c r="D5" s="5" t="s">
        <v>23</v>
      </c>
      <c r="E5" s="5" t="s">
        <v>14</v>
      </c>
      <c r="F5" s="6">
        <v>26823</v>
      </c>
      <c r="G5" s="7" t="s">
        <v>15</v>
      </c>
      <c r="H5" s="7" t="s">
        <v>58</v>
      </c>
      <c r="I5" s="7">
        <v>4</v>
      </c>
      <c r="J5" s="7">
        <f t="shared" ca="1" si="0"/>
        <v>40</v>
      </c>
      <c r="K5" s="8">
        <f t="shared" ca="1" si="1"/>
        <v>62000</v>
      </c>
    </row>
    <row r="6" spans="1:11">
      <c r="A6" s="3" t="s">
        <v>24</v>
      </c>
      <c r="B6" s="4" t="s">
        <v>25</v>
      </c>
      <c r="C6" s="4" t="s">
        <v>26</v>
      </c>
      <c r="D6" s="5" t="s">
        <v>23</v>
      </c>
      <c r="E6" s="5" t="s">
        <v>18</v>
      </c>
      <c r="F6" s="6">
        <v>29927</v>
      </c>
      <c r="G6" s="7" t="s">
        <v>15</v>
      </c>
      <c r="H6" s="7" t="s">
        <v>60</v>
      </c>
      <c r="I6" s="7">
        <v>5</v>
      </c>
      <c r="J6" s="7">
        <f t="shared" ca="1" si="0"/>
        <v>32</v>
      </c>
      <c r="K6" s="8">
        <f t="shared" ca="1" si="1"/>
        <v>56600</v>
      </c>
    </row>
    <row r="7" spans="1:11" hidden="1">
      <c r="A7" s="3" t="s">
        <v>27</v>
      </c>
      <c r="B7" s="4" t="s">
        <v>28</v>
      </c>
      <c r="C7" s="4" t="s">
        <v>22</v>
      </c>
      <c r="D7" s="5" t="s">
        <v>23</v>
      </c>
      <c r="E7" s="5" t="s">
        <v>18</v>
      </c>
      <c r="F7" s="6">
        <v>32279</v>
      </c>
      <c r="G7" s="7" t="s">
        <v>29</v>
      </c>
      <c r="H7" s="7" t="s">
        <v>54</v>
      </c>
      <c r="I7" s="7">
        <v>4</v>
      </c>
      <c r="J7" s="7">
        <f t="shared" ca="1" si="0"/>
        <v>25</v>
      </c>
      <c r="K7" s="8">
        <f t="shared" ca="1" si="1"/>
        <v>51250</v>
      </c>
    </row>
    <row r="8" spans="1:11">
      <c r="A8" s="3" t="s">
        <v>30</v>
      </c>
      <c r="B8" s="4" t="s">
        <v>31</v>
      </c>
      <c r="C8" s="4" t="s">
        <v>22</v>
      </c>
      <c r="D8" s="5" t="s">
        <v>23</v>
      </c>
      <c r="E8" s="5" t="s">
        <v>18</v>
      </c>
      <c r="F8" s="6">
        <v>30441</v>
      </c>
      <c r="G8" s="7" t="s">
        <v>29</v>
      </c>
      <c r="H8" s="7" t="s">
        <v>55</v>
      </c>
      <c r="I8" s="7">
        <v>3</v>
      </c>
      <c r="J8" s="7">
        <f t="shared" ca="1" si="0"/>
        <v>30</v>
      </c>
      <c r="K8" s="8">
        <f t="shared" ca="1" si="1"/>
        <v>46500</v>
      </c>
    </row>
    <row r="9" spans="1:11">
      <c r="A9" s="3" t="s">
        <v>32</v>
      </c>
      <c r="B9" s="4" t="s">
        <v>33</v>
      </c>
      <c r="C9" s="4" t="s">
        <v>34</v>
      </c>
      <c r="D9" s="5" t="s">
        <v>35</v>
      </c>
      <c r="E9" s="5" t="s">
        <v>18</v>
      </c>
      <c r="F9" s="6">
        <v>32024</v>
      </c>
      <c r="G9" s="7" t="s">
        <v>29</v>
      </c>
      <c r="H9" s="7" t="s">
        <v>51</v>
      </c>
      <c r="I9" s="7">
        <v>4</v>
      </c>
      <c r="J9" s="7">
        <f t="shared" ca="1" si="0"/>
        <v>26</v>
      </c>
      <c r="K9" s="8">
        <f t="shared" ca="1" si="1"/>
        <v>51300</v>
      </c>
    </row>
    <row r="10" spans="1:11">
      <c r="A10" s="3" t="s">
        <v>36</v>
      </c>
      <c r="B10" s="4" t="s">
        <v>37</v>
      </c>
      <c r="C10" s="4" t="s">
        <v>26</v>
      </c>
      <c r="D10" s="5" t="s">
        <v>35</v>
      </c>
      <c r="E10" s="5" t="s">
        <v>38</v>
      </c>
      <c r="F10" s="6">
        <v>29533</v>
      </c>
      <c r="G10" s="7" t="s">
        <v>15</v>
      </c>
      <c r="H10" s="7" t="s">
        <v>52</v>
      </c>
      <c r="I10" s="7">
        <v>4</v>
      </c>
      <c r="J10" s="7">
        <f t="shared" ca="1" si="0"/>
        <v>33</v>
      </c>
      <c r="K10" s="8">
        <f t="shared" ca="1" si="1"/>
        <v>51650</v>
      </c>
    </row>
    <row r="11" spans="1:11" hidden="1">
      <c r="A11" s="3" t="s">
        <v>39</v>
      </c>
      <c r="B11" s="4" t="s">
        <v>40</v>
      </c>
      <c r="C11" s="4" t="s">
        <v>22</v>
      </c>
      <c r="D11" s="5" t="s">
        <v>23</v>
      </c>
      <c r="E11" s="5" t="s">
        <v>18</v>
      </c>
      <c r="F11" s="6">
        <v>32490</v>
      </c>
      <c r="G11" s="7" t="s">
        <v>29</v>
      </c>
      <c r="H11" s="7" t="s">
        <v>56</v>
      </c>
      <c r="I11" s="7">
        <v>4</v>
      </c>
      <c r="J11" s="7">
        <f t="shared" ca="1" si="0"/>
        <v>25</v>
      </c>
      <c r="K11" s="8">
        <f t="shared" ca="1" si="1"/>
        <v>51250</v>
      </c>
    </row>
    <row r="12" spans="1:11" hidden="1">
      <c r="A12" s="3" t="s">
        <v>41</v>
      </c>
      <c r="B12" s="4" t="s">
        <v>42</v>
      </c>
      <c r="C12" s="4" t="s">
        <v>12</v>
      </c>
      <c r="D12" s="5" t="s">
        <v>43</v>
      </c>
      <c r="E12" s="5" t="s">
        <v>14</v>
      </c>
      <c r="F12" s="6">
        <v>29461</v>
      </c>
      <c r="G12" s="7" t="s">
        <v>15</v>
      </c>
      <c r="H12" s="7" t="s">
        <v>53</v>
      </c>
      <c r="I12" s="7">
        <v>3</v>
      </c>
      <c r="J12" s="7">
        <f t="shared" ca="1" si="0"/>
        <v>33</v>
      </c>
      <c r="K12" s="8">
        <f t="shared" ca="1" si="1"/>
        <v>56650</v>
      </c>
    </row>
    <row r="13" spans="1:11" hidden="1">
      <c r="A13" s="3" t="s">
        <v>44</v>
      </c>
      <c r="B13" s="4" t="s">
        <v>45</v>
      </c>
      <c r="C13" s="4" t="s">
        <v>12</v>
      </c>
      <c r="D13" s="5" t="s">
        <v>43</v>
      </c>
      <c r="E13" s="5" t="s">
        <v>18</v>
      </c>
      <c r="F13" s="6">
        <v>28732</v>
      </c>
      <c r="G13" s="7" t="s">
        <v>29</v>
      </c>
      <c r="H13" s="7" t="s">
        <v>57</v>
      </c>
      <c r="I13" s="7">
        <v>2</v>
      </c>
      <c r="J13" s="7">
        <f t="shared" ca="1" si="0"/>
        <v>35</v>
      </c>
      <c r="K13" s="8">
        <f t="shared" ca="1" si="1"/>
        <v>41750</v>
      </c>
    </row>
  </sheetData>
  <autoFilter ref="A1:K13">
    <filterColumn colId="7">
      <customFilters and="1">
        <customFilter operator="greaterThanOrEqual" val="2520-0000"/>
        <customFilter operator="lessThanOrEqual" val="2750-9999"/>
      </customFilters>
    </filterColumn>
  </autoFilter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K13"/>
  <sheetViews>
    <sheetView workbookViewId="0">
      <selection activeCell="B2" sqref="B2"/>
    </sheetView>
  </sheetViews>
  <sheetFormatPr defaultRowHeight="16.5"/>
  <cols>
    <col min="1" max="1" width="6" bestFit="1" customWidth="1"/>
    <col min="2" max="2" width="8.125" bestFit="1" customWidth="1"/>
    <col min="3" max="5" width="6" bestFit="1" customWidth="1"/>
    <col min="6" max="6" width="8.5" customWidth="1"/>
    <col min="7" max="7" width="6" bestFit="1" customWidth="1"/>
    <col min="8" max="8" width="10.125" bestFit="1" customWidth="1"/>
    <col min="9" max="10" width="6" bestFit="1" customWidth="1"/>
    <col min="11" max="11" width="8" bestFit="1" customWidth="1"/>
  </cols>
  <sheetData>
    <row r="1" spans="1:1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48</v>
      </c>
      <c r="I1" s="2" t="s">
        <v>7</v>
      </c>
      <c r="J1" s="2" t="s">
        <v>8</v>
      </c>
      <c r="K1" s="2" t="s">
        <v>9</v>
      </c>
    </row>
    <row r="2" spans="1:11">
      <c r="A2" s="3" t="s">
        <v>10</v>
      </c>
      <c r="B2" s="4" t="s">
        <v>11</v>
      </c>
      <c r="C2" s="4" t="s">
        <v>12</v>
      </c>
      <c r="D2" s="5" t="s">
        <v>13</v>
      </c>
      <c r="E2" s="5" t="s">
        <v>14</v>
      </c>
      <c r="F2" s="6">
        <v>31111</v>
      </c>
      <c r="G2" s="7" t="s">
        <v>15</v>
      </c>
      <c r="H2" s="7" t="s">
        <v>49</v>
      </c>
      <c r="I2" s="7">
        <v>4</v>
      </c>
      <c r="J2" s="7">
        <f t="shared" ref="J2:J13" ca="1" si="0">YEAR(TODAY())-YEAR(F2)</f>
        <v>28</v>
      </c>
      <c r="K2" s="8">
        <f t="shared" ref="K2:K13" ca="1" si="1">IF(E2="主任",40000,30000)+I2*5000+J2*50</f>
        <v>61400</v>
      </c>
    </row>
    <row r="3" spans="1:11">
      <c r="A3" s="3" t="s">
        <v>16</v>
      </c>
      <c r="B3" s="4" t="s">
        <v>17</v>
      </c>
      <c r="C3" s="4" t="s">
        <v>12</v>
      </c>
      <c r="D3" s="5" t="s">
        <v>13</v>
      </c>
      <c r="E3" s="5" t="s">
        <v>18</v>
      </c>
      <c r="F3" s="6">
        <v>30654</v>
      </c>
      <c r="G3" s="7" t="s">
        <v>15</v>
      </c>
      <c r="H3" s="7" t="s">
        <v>59</v>
      </c>
      <c r="I3" s="7">
        <v>3</v>
      </c>
      <c r="J3" s="7">
        <f t="shared" ca="1" si="0"/>
        <v>30</v>
      </c>
      <c r="K3" s="8">
        <f t="shared" ca="1" si="1"/>
        <v>46500</v>
      </c>
    </row>
    <row r="4" spans="1:11">
      <c r="A4" s="3" t="s">
        <v>19</v>
      </c>
      <c r="B4" s="4" t="s">
        <v>20</v>
      </c>
      <c r="C4" s="4" t="s">
        <v>12</v>
      </c>
      <c r="D4" s="5" t="s">
        <v>13</v>
      </c>
      <c r="E4" s="5" t="s">
        <v>18</v>
      </c>
      <c r="F4" s="6">
        <v>26146</v>
      </c>
      <c r="G4" s="7" t="s">
        <v>15</v>
      </c>
      <c r="H4" s="7" t="s">
        <v>50</v>
      </c>
      <c r="I4" s="7">
        <v>4</v>
      </c>
      <c r="J4" s="7">
        <f t="shared" ca="1" si="0"/>
        <v>42</v>
      </c>
      <c r="K4" s="8">
        <f t="shared" ca="1" si="1"/>
        <v>52100</v>
      </c>
    </row>
    <row r="5" spans="1:11">
      <c r="A5" s="3" t="s">
        <v>21</v>
      </c>
      <c r="B5" s="49" t="s">
        <v>187</v>
      </c>
      <c r="C5" s="4" t="s">
        <v>12</v>
      </c>
      <c r="D5" s="5" t="s">
        <v>23</v>
      </c>
      <c r="E5" s="5" t="s">
        <v>14</v>
      </c>
      <c r="F5" s="6">
        <v>26823</v>
      </c>
      <c r="G5" s="7" t="s">
        <v>15</v>
      </c>
      <c r="H5" s="7" t="s">
        <v>58</v>
      </c>
      <c r="I5" s="7">
        <v>4</v>
      </c>
      <c r="J5" s="7">
        <f t="shared" ca="1" si="0"/>
        <v>40</v>
      </c>
      <c r="K5" s="8">
        <f t="shared" ca="1" si="1"/>
        <v>62000</v>
      </c>
    </row>
    <row r="6" spans="1:11">
      <c r="A6" s="3" t="s">
        <v>24</v>
      </c>
      <c r="B6" s="4" t="s">
        <v>25</v>
      </c>
      <c r="C6" s="4" t="s">
        <v>26</v>
      </c>
      <c r="D6" s="5" t="s">
        <v>23</v>
      </c>
      <c r="E6" s="5" t="s">
        <v>18</v>
      </c>
      <c r="F6" s="6">
        <v>29927</v>
      </c>
      <c r="G6" s="7" t="s">
        <v>15</v>
      </c>
      <c r="H6" s="7" t="s">
        <v>60</v>
      </c>
      <c r="I6" s="7">
        <v>5</v>
      </c>
      <c r="J6" s="7">
        <f t="shared" ca="1" si="0"/>
        <v>32</v>
      </c>
      <c r="K6" s="8">
        <f t="shared" ca="1" si="1"/>
        <v>56600</v>
      </c>
    </row>
    <row r="7" spans="1:11">
      <c r="A7" s="3" t="s">
        <v>27</v>
      </c>
      <c r="B7" s="4" t="s">
        <v>28</v>
      </c>
      <c r="C7" s="4" t="s">
        <v>22</v>
      </c>
      <c r="D7" s="5" t="s">
        <v>23</v>
      </c>
      <c r="E7" s="5" t="s">
        <v>18</v>
      </c>
      <c r="F7" s="6">
        <v>32279</v>
      </c>
      <c r="G7" s="7" t="s">
        <v>29</v>
      </c>
      <c r="H7" s="7" t="s">
        <v>54</v>
      </c>
      <c r="I7" s="7">
        <v>4</v>
      </c>
      <c r="J7" s="7">
        <f t="shared" ca="1" si="0"/>
        <v>25</v>
      </c>
      <c r="K7" s="8">
        <f t="shared" ca="1" si="1"/>
        <v>51250</v>
      </c>
    </row>
    <row r="8" spans="1:11">
      <c r="A8" s="3" t="s">
        <v>30</v>
      </c>
      <c r="B8" s="4" t="s">
        <v>31</v>
      </c>
      <c r="C8" s="4" t="s">
        <v>22</v>
      </c>
      <c r="D8" s="5" t="s">
        <v>23</v>
      </c>
      <c r="E8" s="5" t="s">
        <v>18</v>
      </c>
      <c r="F8" s="6">
        <v>30441</v>
      </c>
      <c r="G8" s="7" t="s">
        <v>29</v>
      </c>
      <c r="H8" s="7" t="s">
        <v>55</v>
      </c>
      <c r="I8" s="7">
        <v>3</v>
      </c>
      <c r="J8" s="7">
        <f t="shared" ca="1" si="0"/>
        <v>30</v>
      </c>
      <c r="K8" s="8">
        <f t="shared" ca="1" si="1"/>
        <v>46500</v>
      </c>
    </row>
    <row r="9" spans="1:11">
      <c r="A9" s="3" t="s">
        <v>32</v>
      </c>
      <c r="B9" s="4" t="s">
        <v>33</v>
      </c>
      <c r="C9" s="4" t="s">
        <v>34</v>
      </c>
      <c r="D9" s="5" t="s">
        <v>35</v>
      </c>
      <c r="E9" s="5" t="s">
        <v>18</v>
      </c>
      <c r="F9" s="6">
        <v>32024</v>
      </c>
      <c r="G9" s="7" t="s">
        <v>29</v>
      </c>
      <c r="H9" s="7" t="s">
        <v>51</v>
      </c>
      <c r="I9" s="7">
        <v>4</v>
      </c>
      <c r="J9" s="7">
        <f t="shared" ca="1" si="0"/>
        <v>26</v>
      </c>
      <c r="K9" s="8">
        <f t="shared" ca="1" si="1"/>
        <v>51300</v>
      </c>
    </row>
    <row r="10" spans="1:11">
      <c r="A10" s="3" t="s">
        <v>36</v>
      </c>
      <c r="B10" s="4" t="s">
        <v>37</v>
      </c>
      <c r="C10" s="4" t="s">
        <v>26</v>
      </c>
      <c r="D10" s="5" t="s">
        <v>35</v>
      </c>
      <c r="E10" s="5" t="s">
        <v>38</v>
      </c>
      <c r="F10" s="6">
        <v>29533</v>
      </c>
      <c r="G10" s="7" t="s">
        <v>15</v>
      </c>
      <c r="H10" s="7" t="s">
        <v>52</v>
      </c>
      <c r="I10" s="7">
        <v>4</v>
      </c>
      <c r="J10" s="7">
        <f t="shared" ca="1" si="0"/>
        <v>33</v>
      </c>
      <c r="K10" s="8">
        <f t="shared" ca="1" si="1"/>
        <v>51650</v>
      </c>
    </row>
    <row r="11" spans="1:11">
      <c r="A11" s="3" t="s">
        <v>39</v>
      </c>
      <c r="B11" s="4" t="s">
        <v>40</v>
      </c>
      <c r="C11" s="4" t="s">
        <v>22</v>
      </c>
      <c r="D11" s="5" t="s">
        <v>23</v>
      </c>
      <c r="E11" s="5" t="s">
        <v>18</v>
      </c>
      <c r="F11" s="6">
        <v>32490</v>
      </c>
      <c r="G11" s="7" t="s">
        <v>29</v>
      </c>
      <c r="H11" s="7" t="s">
        <v>56</v>
      </c>
      <c r="I11" s="7">
        <v>4</v>
      </c>
      <c r="J11" s="7">
        <f t="shared" ca="1" si="0"/>
        <v>25</v>
      </c>
      <c r="K11" s="8">
        <f t="shared" ca="1" si="1"/>
        <v>51250</v>
      </c>
    </row>
    <row r="12" spans="1:11">
      <c r="A12" s="3" t="s">
        <v>41</v>
      </c>
      <c r="B12" s="4" t="s">
        <v>42</v>
      </c>
      <c r="C12" s="4" t="s">
        <v>12</v>
      </c>
      <c r="D12" s="5" t="s">
        <v>43</v>
      </c>
      <c r="E12" s="5" t="s">
        <v>14</v>
      </c>
      <c r="F12" s="6">
        <v>29461</v>
      </c>
      <c r="G12" s="7" t="s">
        <v>15</v>
      </c>
      <c r="H12" s="7" t="s">
        <v>53</v>
      </c>
      <c r="I12" s="7">
        <v>3</v>
      </c>
      <c r="J12" s="7">
        <f t="shared" ca="1" si="0"/>
        <v>33</v>
      </c>
      <c r="K12" s="8">
        <f t="shared" ca="1" si="1"/>
        <v>56650</v>
      </c>
    </row>
    <row r="13" spans="1:11">
      <c r="A13" s="3" t="s">
        <v>44</v>
      </c>
      <c r="B13" s="4" t="s">
        <v>45</v>
      </c>
      <c r="C13" s="4" t="s">
        <v>12</v>
      </c>
      <c r="D13" s="5" t="s">
        <v>43</v>
      </c>
      <c r="E13" s="5" t="s">
        <v>18</v>
      </c>
      <c r="F13" s="6">
        <v>28732</v>
      </c>
      <c r="G13" s="7" t="s">
        <v>29</v>
      </c>
      <c r="H13" s="7" t="s">
        <v>57</v>
      </c>
      <c r="I13" s="7">
        <v>2</v>
      </c>
      <c r="J13" s="7">
        <f t="shared" ca="1" si="0"/>
        <v>35</v>
      </c>
      <c r="K13" s="8">
        <f t="shared" ca="1" si="1"/>
        <v>41750</v>
      </c>
    </row>
  </sheetData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K13"/>
  <sheetViews>
    <sheetView workbookViewId="0">
      <selection activeCell="H2" sqref="H2"/>
    </sheetView>
  </sheetViews>
  <sheetFormatPr defaultRowHeight="16.5"/>
  <cols>
    <col min="1" max="1" width="6" bestFit="1" customWidth="1"/>
    <col min="2" max="2" width="8.125" bestFit="1" customWidth="1"/>
    <col min="3" max="5" width="6" bestFit="1" customWidth="1"/>
    <col min="6" max="6" width="8.5" customWidth="1"/>
    <col min="7" max="7" width="6" bestFit="1" customWidth="1"/>
    <col min="8" max="8" width="10.125" bestFit="1" customWidth="1"/>
    <col min="9" max="10" width="6" bestFit="1" customWidth="1"/>
    <col min="11" max="11" width="8" bestFit="1" customWidth="1"/>
  </cols>
  <sheetData>
    <row r="1" spans="1:1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48</v>
      </c>
      <c r="I1" s="2" t="s">
        <v>7</v>
      </c>
      <c r="J1" s="2" t="s">
        <v>8</v>
      </c>
      <c r="K1" s="2" t="s">
        <v>9</v>
      </c>
    </row>
    <row r="2" spans="1:11" hidden="1">
      <c r="A2" s="3" t="s">
        <v>10</v>
      </c>
      <c r="B2" s="4" t="s">
        <v>11</v>
      </c>
      <c r="C2" s="4" t="s">
        <v>12</v>
      </c>
      <c r="D2" s="5" t="s">
        <v>13</v>
      </c>
      <c r="E2" s="5" t="s">
        <v>14</v>
      </c>
      <c r="F2" s="6">
        <v>31111</v>
      </c>
      <c r="G2" s="7" t="s">
        <v>15</v>
      </c>
      <c r="H2" s="7" t="s">
        <v>49</v>
      </c>
      <c r="I2" s="7">
        <v>4</v>
      </c>
      <c r="J2" s="7">
        <f t="shared" ref="J2:J13" ca="1" si="0">YEAR(TODAY())-YEAR(F2)</f>
        <v>28</v>
      </c>
      <c r="K2" s="8">
        <f t="shared" ref="K2:K13" ca="1" si="1">IF(E2="主任",40000,30000)+I2*5000+J2*50</f>
        <v>61400</v>
      </c>
    </row>
    <row r="3" spans="1:11" hidden="1">
      <c r="A3" s="3" t="s">
        <v>16</v>
      </c>
      <c r="B3" s="4" t="s">
        <v>17</v>
      </c>
      <c r="C3" s="4" t="s">
        <v>12</v>
      </c>
      <c r="D3" s="5" t="s">
        <v>13</v>
      </c>
      <c r="E3" s="5" t="s">
        <v>18</v>
      </c>
      <c r="F3" s="6">
        <v>30654</v>
      </c>
      <c r="G3" s="7" t="s">
        <v>15</v>
      </c>
      <c r="H3" s="7" t="s">
        <v>59</v>
      </c>
      <c r="I3" s="7">
        <v>3</v>
      </c>
      <c r="J3" s="7">
        <f t="shared" ca="1" si="0"/>
        <v>30</v>
      </c>
      <c r="K3" s="8">
        <f t="shared" ca="1" si="1"/>
        <v>46500</v>
      </c>
    </row>
    <row r="4" spans="1:11" hidden="1">
      <c r="A4" s="3" t="s">
        <v>19</v>
      </c>
      <c r="B4" s="4" t="s">
        <v>20</v>
      </c>
      <c r="C4" s="4" t="s">
        <v>12</v>
      </c>
      <c r="D4" s="5" t="s">
        <v>13</v>
      </c>
      <c r="E4" s="5" t="s">
        <v>18</v>
      </c>
      <c r="F4" s="6">
        <v>26146</v>
      </c>
      <c r="G4" s="7" t="s">
        <v>15</v>
      </c>
      <c r="H4" s="7" t="s">
        <v>50</v>
      </c>
      <c r="I4" s="7">
        <v>4</v>
      </c>
      <c r="J4" s="7">
        <f t="shared" ca="1" si="0"/>
        <v>42</v>
      </c>
      <c r="K4" s="8">
        <f t="shared" ca="1" si="1"/>
        <v>52100</v>
      </c>
    </row>
    <row r="5" spans="1:11" hidden="1">
      <c r="A5" s="3" t="s">
        <v>21</v>
      </c>
      <c r="B5" s="49" t="s">
        <v>187</v>
      </c>
      <c r="C5" s="4" t="s">
        <v>12</v>
      </c>
      <c r="D5" s="5" t="s">
        <v>23</v>
      </c>
      <c r="E5" s="5" t="s">
        <v>14</v>
      </c>
      <c r="F5" s="6">
        <v>26823</v>
      </c>
      <c r="G5" s="7" t="s">
        <v>15</v>
      </c>
      <c r="H5" s="7" t="s">
        <v>58</v>
      </c>
      <c r="I5" s="7">
        <v>4</v>
      </c>
      <c r="J5" s="7">
        <f t="shared" ca="1" si="0"/>
        <v>40</v>
      </c>
      <c r="K5" s="8">
        <f t="shared" ca="1" si="1"/>
        <v>62000</v>
      </c>
    </row>
    <row r="6" spans="1:11" hidden="1">
      <c r="A6" s="3" t="s">
        <v>24</v>
      </c>
      <c r="B6" s="4" t="s">
        <v>25</v>
      </c>
      <c r="C6" s="4" t="s">
        <v>26</v>
      </c>
      <c r="D6" s="5" t="s">
        <v>23</v>
      </c>
      <c r="E6" s="5" t="s">
        <v>18</v>
      </c>
      <c r="F6" s="6">
        <v>29927</v>
      </c>
      <c r="G6" s="7" t="s">
        <v>15</v>
      </c>
      <c r="H6" s="7" t="s">
        <v>60</v>
      </c>
      <c r="I6" s="7">
        <v>5</v>
      </c>
      <c r="J6" s="7">
        <f t="shared" ca="1" si="0"/>
        <v>32</v>
      </c>
      <c r="K6" s="8">
        <f t="shared" ca="1" si="1"/>
        <v>56600</v>
      </c>
    </row>
    <row r="7" spans="1:11">
      <c r="A7" s="3" t="s">
        <v>27</v>
      </c>
      <c r="B7" s="4" t="s">
        <v>28</v>
      </c>
      <c r="C7" s="4" t="s">
        <v>22</v>
      </c>
      <c r="D7" s="5" t="s">
        <v>23</v>
      </c>
      <c r="E7" s="5" t="s">
        <v>18</v>
      </c>
      <c r="F7" s="6">
        <v>32279</v>
      </c>
      <c r="G7" s="7" t="s">
        <v>29</v>
      </c>
      <c r="H7" s="7" t="s">
        <v>54</v>
      </c>
      <c r="I7" s="7">
        <v>4</v>
      </c>
      <c r="J7" s="7">
        <f t="shared" ca="1" si="0"/>
        <v>25</v>
      </c>
      <c r="K7" s="8">
        <f t="shared" ca="1" si="1"/>
        <v>51250</v>
      </c>
    </row>
    <row r="8" spans="1:11" hidden="1">
      <c r="A8" s="3" t="s">
        <v>30</v>
      </c>
      <c r="B8" s="4" t="s">
        <v>31</v>
      </c>
      <c r="C8" s="4" t="s">
        <v>22</v>
      </c>
      <c r="D8" s="5" t="s">
        <v>23</v>
      </c>
      <c r="E8" s="5" t="s">
        <v>18</v>
      </c>
      <c r="F8" s="6">
        <v>30441</v>
      </c>
      <c r="G8" s="7" t="s">
        <v>29</v>
      </c>
      <c r="H8" s="7" t="s">
        <v>55</v>
      </c>
      <c r="I8" s="7">
        <v>3</v>
      </c>
      <c r="J8" s="7">
        <f t="shared" ca="1" si="0"/>
        <v>30</v>
      </c>
      <c r="K8" s="8">
        <f t="shared" ca="1" si="1"/>
        <v>46500</v>
      </c>
    </row>
    <row r="9" spans="1:11" hidden="1">
      <c r="A9" s="3" t="s">
        <v>32</v>
      </c>
      <c r="B9" s="4" t="s">
        <v>33</v>
      </c>
      <c r="C9" s="4" t="s">
        <v>34</v>
      </c>
      <c r="D9" s="5" t="s">
        <v>35</v>
      </c>
      <c r="E9" s="5" t="s">
        <v>18</v>
      </c>
      <c r="F9" s="6">
        <v>32024</v>
      </c>
      <c r="G9" s="7" t="s">
        <v>29</v>
      </c>
      <c r="H9" s="7" t="s">
        <v>51</v>
      </c>
      <c r="I9" s="7">
        <v>4</v>
      </c>
      <c r="J9" s="7">
        <f t="shared" ca="1" si="0"/>
        <v>26</v>
      </c>
      <c r="K9" s="8">
        <f t="shared" ca="1" si="1"/>
        <v>51300</v>
      </c>
    </row>
    <row r="10" spans="1:11" hidden="1">
      <c r="A10" s="3" t="s">
        <v>36</v>
      </c>
      <c r="B10" s="4" t="s">
        <v>37</v>
      </c>
      <c r="C10" s="4" t="s">
        <v>26</v>
      </c>
      <c r="D10" s="5" t="s">
        <v>35</v>
      </c>
      <c r="E10" s="5" t="s">
        <v>38</v>
      </c>
      <c r="F10" s="6">
        <v>29533</v>
      </c>
      <c r="G10" s="7" t="s">
        <v>15</v>
      </c>
      <c r="H10" s="7" t="s">
        <v>52</v>
      </c>
      <c r="I10" s="7">
        <v>4</v>
      </c>
      <c r="J10" s="7">
        <f t="shared" ca="1" si="0"/>
        <v>33</v>
      </c>
      <c r="K10" s="8">
        <f t="shared" ca="1" si="1"/>
        <v>51650</v>
      </c>
    </row>
    <row r="11" spans="1:11">
      <c r="A11" s="3" t="s">
        <v>39</v>
      </c>
      <c r="B11" s="4" t="s">
        <v>40</v>
      </c>
      <c r="C11" s="4" t="s">
        <v>22</v>
      </c>
      <c r="D11" s="5" t="s">
        <v>23</v>
      </c>
      <c r="E11" s="5" t="s">
        <v>18</v>
      </c>
      <c r="F11" s="6">
        <v>32490</v>
      </c>
      <c r="G11" s="7" t="s">
        <v>29</v>
      </c>
      <c r="H11" s="7" t="s">
        <v>56</v>
      </c>
      <c r="I11" s="7">
        <v>4</v>
      </c>
      <c r="J11" s="7">
        <f t="shared" ca="1" si="0"/>
        <v>25</v>
      </c>
      <c r="K11" s="8">
        <f t="shared" ca="1" si="1"/>
        <v>51250</v>
      </c>
    </row>
    <row r="12" spans="1:11" hidden="1">
      <c r="A12" s="3" t="s">
        <v>41</v>
      </c>
      <c r="B12" s="4" t="s">
        <v>42</v>
      </c>
      <c r="C12" s="4" t="s">
        <v>12</v>
      </c>
      <c r="D12" s="5" t="s">
        <v>43</v>
      </c>
      <c r="E12" s="5" t="s">
        <v>14</v>
      </c>
      <c r="F12" s="6">
        <v>29461</v>
      </c>
      <c r="G12" s="7" t="s">
        <v>15</v>
      </c>
      <c r="H12" s="7" t="s">
        <v>53</v>
      </c>
      <c r="I12" s="7">
        <v>3</v>
      </c>
      <c r="J12" s="7">
        <f t="shared" ca="1" si="0"/>
        <v>33</v>
      </c>
      <c r="K12" s="8">
        <f t="shared" ca="1" si="1"/>
        <v>56650</v>
      </c>
    </row>
    <row r="13" spans="1:11" hidden="1">
      <c r="A13" s="3" t="s">
        <v>44</v>
      </c>
      <c r="B13" s="4" t="s">
        <v>45</v>
      </c>
      <c r="C13" s="4" t="s">
        <v>12</v>
      </c>
      <c r="D13" s="5" t="s">
        <v>43</v>
      </c>
      <c r="E13" s="5" t="s">
        <v>18</v>
      </c>
      <c r="F13" s="6">
        <v>28732</v>
      </c>
      <c r="G13" s="7" t="s">
        <v>29</v>
      </c>
      <c r="H13" s="7" t="s">
        <v>57</v>
      </c>
      <c r="I13" s="7">
        <v>2</v>
      </c>
      <c r="J13" s="7">
        <f t="shared" ca="1" si="0"/>
        <v>35</v>
      </c>
      <c r="K13" s="8">
        <f t="shared" ca="1" si="1"/>
        <v>41750</v>
      </c>
    </row>
  </sheetData>
  <autoFilter ref="A1:K13">
    <filterColumn colId="7">
      <customFilters and="1">
        <customFilter operator="notEqual" val="2*"/>
        <customFilter val="*1"/>
      </customFilters>
    </filterColumn>
  </autoFilter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K13"/>
  <sheetViews>
    <sheetView workbookViewId="0">
      <selection activeCell="A2" sqref="A2"/>
    </sheetView>
  </sheetViews>
  <sheetFormatPr defaultRowHeight="16.5"/>
  <cols>
    <col min="1" max="1" width="6" bestFit="1" customWidth="1"/>
    <col min="2" max="2" width="8.125" bestFit="1" customWidth="1"/>
    <col min="3" max="5" width="6" bestFit="1" customWidth="1"/>
    <col min="6" max="6" width="8.5" customWidth="1"/>
    <col min="7" max="7" width="6" bestFit="1" customWidth="1"/>
    <col min="8" max="8" width="10.125" bestFit="1" customWidth="1"/>
    <col min="9" max="10" width="6" bestFit="1" customWidth="1"/>
    <col min="11" max="11" width="8" bestFit="1" customWidth="1"/>
  </cols>
  <sheetData>
    <row r="1" spans="1:1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48</v>
      </c>
      <c r="I1" s="2" t="s">
        <v>7</v>
      </c>
      <c r="J1" s="2" t="s">
        <v>8</v>
      </c>
      <c r="K1" s="2" t="s">
        <v>9</v>
      </c>
    </row>
    <row r="2" spans="1:11">
      <c r="A2" s="3" t="s">
        <v>10</v>
      </c>
      <c r="B2" s="4" t="s">
        <v>11</v>
      </c>
      <c r="C2" s="4" t="s">
        <v>12</v>
      </c>
      <c r="D2" s="5" t="s">
        <v>13</v>
      </c>
      <c r="E2" s="5" t="s">
        <v>14</v>
      </c>
      <c r="F2" s="6">
        <v>31111</v>
      </c>
      <c r="G2" s="7" t="s">
        <v>15</v>
      </c>
      <c r="H2" s="7" t="s">
        <v>49</v>
      </c>
      <c r="I2" s="7">
        <v>4</v>
      </c>
      <c r="J2" s="7">
        <f t="shared" ref="J2:J13" ca="1" si="0">YEAR(TODAY())-YEAR(F2)</f>
        <v>28</v>
      </c>
      <c r="K2" s="8">
        <f t="shared" ref="K2:K13" ca="1" si="1">IF(E2="主任",40000,30000)+I2*5000+J2*50</f>
        <v>61400</v>
      </c>
    </row>
    <row r="3" spans="1:11">
      <c r="A3" s="3" t="s">
        <v>16</v>
      </c>
      <c r="B3" s="4" t="s">
        <v>17</v>
      </c>
      <c r="C3" s="4" t="s">
        <v>12</v>
      </c>
      <c r="D3" s="5" t="s">
        <v>13</v>
      </c>
      <c r="E3" s="5" t="s">
        <v>18</v>
      </c>
      <c r="F3" s="6">
        <v>30654</v>
      </c>
      <c r="G3" s="7" t="s">
        <v>15</v>
      </c>
      <c r="H3" s="7" t="s">
        <v>59</v>
      </c>
      <c r="I3" s="7">
        <v>3</v>
      </c>
      <c r="J3" s="7">
        <f t="shared" ca="1" si="0"/>
        <v>30</v>
      </c>
      <c r="K3" s="8">
        <f t="shared" ca="1" si="1"/>
        <v>46500</v>
      </c>
    </row>
    <row r="4" spans="1:11">
      <c r="A4" s="3" t="s">
        <v>19</v>
      </c>
      <c r="B4" s="4" t="s">
        <v>20</v>
      </c>
      <c r="C4" s="4" t="s">
        <v>12</v>
      </c>
      <c r="D4" s="5" t="s">
        <v>13</v>
      </c>
      <c r="E4" s="5" t="s">
        <v>18</v>
      </c>
      <c r="F4" s="6">
        <v>26146</v>
      </c>
      <c r="G4" s="7" t="s">
        <v>15</v>
      </c>
      <c r="H4" s="7" t="s">
        <v>50</v>
      </c>
      <c r="I4" s="7">
        <v>4</v>
      </c>
      <c r="J4" s="7">
        <f t="shared" ca="1" si="0"/>
        <v>42</v>
      </c>
      <c r="K4" s="8">
        <f t="shared" ca="1" si="1"/>
        <v>52100</v>
      </c>
    </row>
    <row r="5" spans="1:11">
      <c r="A5" s="3" t="s">
        <v>21</v>
      </c>
      <c r="B5" s="49" t="s">
        <v>187</v>
      </c>
      <c r="C5" s="4" t="s">
        <v>12</v>
      </c>
      <c r="D5" s="5" t="s">
        <v>23</v>
      </c>
      <c r="E5" s="5" t="s">
        <v>14</v>
      </c>
      <c r="F5" s="6">
        <v>26823</v>
      </c>
      <c r="G5" s="7" t="s">
        <v>15</v>
      </c>
      <c r="H5" s="7" t="s">
        <v>58</v>
      </c>
      <c r="I5" s="7">
        <v>4</v>
      </c>
      <c r="J5" s="7">
        <f t="shared" ca="1" si="0"/>
        <v>40</v>
      </c>
      <c r="K5" s="8">
        <f t="shared" ca="1" si="1"/>
        <v>62000</v>
      </c>
    </row>
    <row r="6" spans="1:11">
      <c r="A6" s="3" t="s">
        <v>24</v>
      </c>
      <c r="B6" s="4" t="s">
        <v>25</v>
      </c>
      <c r="C6" s="4" t="s">
        <v>26</v>
      </c>
      <c r="D6" s="5" t="s">
        <v>23</v>
      </c>
      <c r="E6" s="5" t="s">
        <v>18</v>
      </c>
      <c r="F6" s="6">
        <v>29927</v>
      </c>
      <c r="G6" s="7" t="s">
        <v>15</v>
      </c>
      <c r="H6" s="7" t="s">
        <v>60</v>
      </c>
      <c r="I6" s="7">
        <v>5</v>
      </c>
      <c r="J6" s="7">
        <f t="shared" ca="1" si="0"/>
        <v>32</v>
      </c>
      <c r="K6" s="8">
        <f t="shared" ca="1" si="1"/>
        <v>56600</v>
      </c>
    </row>
    <row r="7" spans="1:11">
      <c r="A7" s="3" t="s">
        <v>27</v>
      </c>
      <c r="B7" s="4" t="s">
        <v>28</v>
      </c>
      <c r="C7" s="4" t="s">
        <v>22</v>
      </c>
      <c r="D7" s="5" t="s">
        <v>23</v>
      </c>
      <c r="E7" s="5" t="s">
        <v>18</v>
      </c>
      <c r="F7" s="6">
        <v>32279</v>
      </c>
      <c r="G7" s="7" t="s">
        <v>29</v>
      </c>
      <c r="H7" s="7" t="s">
        <v>54</v>
      </c>
      <c r="I7" s="7">
        <v>4</v>
      </c>
      <c r="J7" s="7">
        <f t="shared" ca="1" si="0"/>
        <v>25</v>
      </c>
      <c r="K7" s="8">
        <f t="shared" ca="1" si="1"/>
        <v>51250</v>
      </c>
    </row>
    <row r="8" spans="1:11">
      <c r="A8" s="3" t="s">
        <v>30</v>
      </c>
      <c r="B8" s="4" t="s">
        <v>31</v>
      </c>
      <c r="C8" s="4" t="s">
        <v>22</v>
      </c>
      <c r="D8" s="5" t="s">
        <v>23</v>
      </c>
      <c r="E8" s="5" t="s">
        <v>18</v>
      </c>
      <c r="F8" s="6">
        <v>30441</v>
      </c>
      <c r="G8" s="7" t="s">
        <v>29</v>
      </c>
      <c r="H8" s="7" t="s">
        <v>55</v>
      </c>
      <c r="I8" s="7">
        <v>3</v>
      </c>
      <c r="J8" s="7">
        <f t="shared" ca="1" si="0"/>
        <v>30</v>
      </c>
      <c r="K8" s="8">
        <f t="shared" ca="1" si="1"/>
        <v>46500</v>
      </c>
    </row>
    <row r="9" spans="1:11">
      <c r="A9" s="3" t="s">
        <v>32</v>
      </c>
      <c r="B9" s="4" t="s">
        <v>33</v>
      </c>
      <c r="C9" s="4" t="s">
        <v>34</v>
      </c>
      <c r="D9" s="5" t="s">
        <v>35</v>
      </c>
      <c r="E9" s="5" t="s">
        <v>18</v>
      </c>
      <c r="F9" s="6">
        <v>32024</v>
      </c>
      <c r="G9" s="7" t="s">
        <v>29</v>
      </c>
      <c r="H9" s="7" t="s">
        <v>51</v>
      </c>
      <c r="I9" s="7">
        <v>4</v>
      </c>
      <c r="J9" s="7">
        <f t="shared" ca="1" si="0"/>
        <v>26</v>
      </c>
      <c r="K9" s="8">
        <f t="shared" ca="1" si="1"/>
        <v>51300</v>
      </c>
    </row>
    <row r="10" spans="1:11">
      <c r="A10" s="3" t="s">
        <v>36</v>
      </c>
      <c r="B10" s="4" t="s">
        <v>37</v>
      </c>
      <c r="C10" s="4" t="s">
        <v>26</v>
      </c>
      <c r="D10" s="5" t="s">
        <v>35</v>
      </c>
      <c r="E10" s="5" t="s">
        <v>38</v>
      </c>
      <c r="F10" s="6">
        <v>29533</v>
      </c>
      <c r="G10" s="7" t="s">
        <v>15</v>
      </c>
      <c r="H10" s="7" t="s">
        <v>52</v>
      </c>
      <c r="I10" s="7">
        <v>4</v>
      </c>
      <c r="J10" s="7">
        <f t="shared" ca="1" si="0"/>
        <v>33</v>
      </c>
      <c r="K10" s="8">
        <f t="shared" ca="1" si="1"/>
        <v>51650</v>
      </c>
    </row>
    <row r="11" spans="1:11">
      <c r="A11" s="3" t="s">
        <v>39</v>
      </c>
      <c r="B11" s="4" t="s">
        <v>40</v>
      </c>
      <c r="C11" s="4" t="s">
        <v>22</v>
      </c>
      <c r="D11" s="5" t="s">
        <v>23</v>
      </c>
      <c r="E11" s="5" t="s">
        <v>18</v>
      </c>
      <c r="F11" s="6">
        <v>32490</v>
      </c>
      <c r="G11" s="7" t="s">
        <v>29</v>
      </c>
      <c r="H11" s="7" t="s">
        <v>56</v>
      </c>
      <c r="I11" s="7">
        <v>4</v>
      </c>
      <c r="J11" s="7">
        <f t="shared" ca="1" si="0"/>
        <v>25</v>
      </c>
      <c r="K11" s="8">
        <f t="shared" ca="1" si="1"/>
        <v>51250</v>
      </c>
    </row>
    <row r="12" spans="1:11">
      <c r="A12" s="3" t="s">
        <v>41</v>
      </c>
      <c r="B12" s="4" t="s">
        <v>42</v>
      </c>
      <c r="C12" s="4" t="s">
        <v>12</v>
      </c>
      <c r="D12" s="5" t="s">
        <v>43</v>
      </c>
      <c r="E12" s="5" t="s">
        <v>14</v>
      </c>
      <c r="F12" s="6">
        <v>29461</v>
      </c>
      <c r="G12" s="7" t="s">
        <v>15</v>
      </c>
      <c r="H12" s="7" t="s">
        <v>53</v>
      </c>
      <c r="I12" s="7">
        <v>3</v>
      </c>
      <c r="J12" s="7">
        <f t="shared" ca="1" si="0"/>
        <v>33</v>
      </c>
      <c r="K12" s="8">
        <f t="shared" ca="1" si="1"/>
        <v>56650</v>
      </c>
    </row>
    <row r="13" spans="1:11">
      <c r="A13" s="3" t="s">
        <v>44</v>
      </c>
      <c r="B13" s="4" t="s">
        <v>45</v>
      </c>
      <c r="C13" s="4" t="s">
        <v>12</v>
      </c>
      <c r="D13" s="5" t="s">
        <v>43</v>
      </c>
      <c r="E13" s="5" t="s">
        <v>18</v>
      </c>
      <c r="F13" s="6">
        <v>28732</v>
      </c>
      <c r="G13" s="7" t="s">
        <v>29</v>
      </c>
      <c r="H13" s="7" t="s">
        <v>57</v>
      </c>
      <c r="I13" s="7">
        <v>2</v>
      </c>
      <c r="J13" s="7">
        <f t="shared" ca="1" si="0"/>
        <v>35</v>
      </c>
      <c r="K13" s="8">
        <f t="shared" ca="1" si="1"/>
        <v>41750</v>
      </c>
    </row>
  </sheetData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K17"/>
  <sheetViews>
    <sheetView workbookViewId="0">
      <pane ySplit="1" topLeftCell="A2" activePane="bottomLeft" state="frozen"/>
      <selection pane="bottomLeft" activeCell="F8" sqref="F8"/>
    </sheetView>
  </sheetViews>
  <sheetFormatPr defaultRowHeight="16.5"/>
  <cols>
    <col min="1" max="1" width="6" bestFit="1" customWidth="1"/>
    <col min="2" max="2" width="8.125" bestFit="1" customWidth="1"/>
    <col min="3" max="5" width="6" bestFit="1" customWidth="1"/>
    <col min="6" max="6" width="8.5" customWidth="1"/>
    <col min="7" max="7" width="6" bestFit="1" customWidth="1"/>
    <col min="8" max="8" width="10.125" bestFit="1" customWidth="1"/>
    <col min="9" max="10" width="6" bestFit="1" customWidth="1"/>
    <col min="11" max="11" width="8" bestFit="1" customWidth="1"/>
  </cols>
  <sheetData>
    <row r="1" spans="1:1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48</v>
      </c>
      <c r="I1" s="2" t="s">
        <v>7</v>
      </c>
      <c r="J1" s="2" t="s">
        <v>8</v>
      </c>
      <c r="K1" s="2" t="s">
        <v>9</v>
      </c>
    </row>
    <row r="2" spans="1:11" hidden="1">
      <c r="A2" s="3" t="s">
        <v>19</v>
      </c>
      <c r="B2" s="4" t="s">
        <v>20</v>
      </c>
      <c r="C2" s="4" t="s">
        <v>12</v>
      </c>
      <c r="D2" s="5" t="s">
        <v>13</v>
      </c>
      <c r="E2" s="5" t="s">
        <v>18</v>
      </c>
      <c r="F2" s="6">
        <v>26146</v>
      </c>
      <c r="G2" s="7" t="s">
        <v>15</v>
      </c>
      <c r="H2" s="7" t="s">
        <v>50</v>
      </c>
      <c r="I2" s="7">
        <v>4</v>
      </c>
      <c r="J2" s="7">
        <f t="shared" ref="J2:J13" ca="1" si="0">YEAR(TODAY())-YEAR(F2)</f>
        <v>42</v>
      </c>
      <c r="K2" s="8">
        <f t="shared" ref="K2:K13" ca="1" si="1">IF(E2="主任",40000,30000)+I2*5000+J2*50</f>
        <v>52100</v>
      </c>
    </row>
    <row r="3" spans="1:11" hidden="1">
      <c r="A3" s="3" t="s">
        <v>21</v>
      </c>
      <c r="B3" s="49" t="s">
        <v>186</v>
      </c>
      <c r="C3" s="4" t="s">
        <v>12</v>
      </c>
      <c r="D3" s="5" t="s">
        <v>23</v>
      </c>
      <c r="E3" s="5" t="s">
        <v>14</v>
      </c>
      <c r="F3" s="6">
        <v>26823</v>
      </c>
      <c r="G3" s="7" t="s">
        <v>15</v>
      </c>
      <c r="H3" s="7" t="s">
        <v>58</v>
      </c>
      <c r="I3" s="7">
        <v>4</v>
      </c>
      <c r="J3" s="7">
        <f t="shared" ca="1" si="0"/>
        <v>40</v>
      </c>
      <c r="K3" s="8">
        <f t="shared" ca="1" si="1"/>
        <v>62000</v>
      </c>
    </row>
    <row r="4" spans="1:11">
      <c r="A4" s="3" t="s">
        <v>44</v>
      </c>
      <c r="B4" s="4" t="s">
        <v>45</v>
      </c>
      <c r="C4" s="4" t="s">
        <v>12</v>
      </c>
      <c r="D4" s="5" t="s">
        <v>43</v>
      </c>
      <c r="E4" s="5" t="s">
        <v>18</v>
      </c>
      <c r="F4" s="6">
        <v>28732</v>
      </c>
      <c r="G4" s="7" t="s">
        <v>29</v>
      </c>
      <c r="H4" s="7" t="s">
        <v>57</v>
      </c>
      <c r="I4" s="7">
        <v>2</v>
      </c>
      <c r="J4" s="7">
        <f t="shared" ca="1" si="0"/>
        <v>35</v>
      </c>
      <c r="K4" s="8">
        <f t="shared" ca="1" si="1"/>
        <v>41750</v>
      </c>
    </row>
    <row r="5" spans="1:11">
      <c r="A5" s="3" t="s">
        <v>41</v>
      </c>
      <c r="B5" s="4" t="s">
        <v>42</v>
      </c>
      <c r="C5" s="4" t="s">
        <v>12</v>
      </c>
      <c r="D5" s="5" t="s">
        <v>43</v>
      </c>
      <c r="E5" s="5" t="s">
        <v>14</v>
      </c>
      <c r="F5" s="6">
        <v>29461</v>
      </c>
      <c r="G5" s="7" t="s">
        <v>15</v>
      </c>
      <c r="H5" s="7" t="s">
        <v>53</v>
      </c>
      <c r="I5" s="7">
        <v>3</v>
      </c>
      <c r="J5" s="7">
        <f t="shared" ca="1" si="0"/>
        <v>33</v>
      </c>
      <c r="K5" s="8">
        <f t="shared" ca="1" si="1"/>
        <v>56650</v>
      </c>
    </row>
    <row r="6" spans="1:11" hidden="1">
      <c r="A6" s="3" t="s">
        <v>36</v>
      </c>
      <c r="B6" s="4" t="s">
        <v>37</v>
      </c>
      <c r="C6" s="4" t="s">
        <v>26</v>
      </c>
      <c r="D6" s="5" t="s">
        <v>35</v>
      </c>
      <c r="E6" s="5" t="s">
        <v>38</v>
      </c>
      <c r="F6" s="6">
        <v>29533</v>
      </c>
      <c r="G6" s="7" t="s">
        <v>15</v>
      </c>
      <c r="H6" s="7" t="s">
        <v>52</v>
      </c>
      <c r="I6" s="7">
        <v>4</v>
      </c>
      <c r="J6" s="7">
        <f t="shared" ca="1" si="0"/>
        <v>33</v>
      </c>
      <c r="K6" s="8">
        <f t="shared" ca="1" si="1"/>
        <v>51650</v>
      </c>
    </row>
    <row r="7" spans="1:11" hidden="1">
      <c r="A7" s="3" t="s">
        <v>24</v>
      </c>
      <c r="B7" s="4" t="s">
        <v>25</v>
      </c>
      <c r="C7" s="4" t="s">
        <v>26</v>
      </c>
      <c r="D7" s="5" t="s">
        <v>23</v>
      </c>
      <c r="E7" s="5" t="s">
        <v>18</v>
      </c>
      <c r="F7" s="6">
        <v>29927</v>
      </c>
      <c r="G7" s="7" t="s">
        <v>15</v>
      </c>
      <c r="H7" s="7" t="s">
        <v>60</v>
      </c>
      <c r="I7" s="7">
        <v>5</v>
      </c>
      <c r="J7" s="7">
        <f t="shared" ca="1" si="0"/>
        <v>32</v>
      </c>
      <c r="K7" s="8">
        <f t="shared" ca="1" si="1"/>
        <v>56600</v>
      </c>
    </row>
    <row r="8" spans="1:11" hidden="1">
      <c r="A8" s="3" t="s">
        <v>30</v>
      </c>
      <c r="B8" s="4" t="s">
        <v>31</v>
      </c>
      <c r="C8" s="4" t="s">
        <v>22</v>
      </c>
      <c r="D8" s="5" t="s">
        <v>23</v>
      </c>
      <c r="E8" s="5" t="s">
        <v>18</v>
      </c>
      <c r="F8" s="6">
        <v>30441</v>
      </c>
      <c r="G8" s="7" t="s">
        <v>29</v>
      </c>
      <c r="H8" s="7" t="s">
        <v>55</v>
      </c>
      <c r="I8" s="7">
        <v>3</v>
      </c>
      <c r="J8" s="7">
        <f t="shared" ca="1" si="0"/>
        <v>30</v>
      </c>
      <c r="K8" s="8">
        <f t="shared" ca="1" si="1"/>
        <v>46500</v>
      </c>
    </row>
    <row r="9" spans="1:11" hidden="1">
      <c r="A9" s="3" t="s">
        <v>16</v>
      </c>
      <c r="B9" s="4" t="s">
        <v>17</v>
      </c>
      <c r="C9" s="4" t="s">
        <v>12</v>
      </c>
      <c r="D9" s="5" t="s">
        <v>13</v>
      </c>
      <c r="E9" s="5" t="s">
        <v>18</v>
      </c>
      <c r="F9" s="6">
        <v>30654</v>
      </c>
      <c r="G9" s="7" t="s">
        <v>15</v>
      </c>
      <c r="H9" s="7" t="s">
        <v>59</v>
      </c>
      <c r="I9" s="7">
        <v>3</v>
      </c>
      <c r="J9" s="7">
        <f t="shared" ca="1" si="0"/>
        <v>30</v>
      </c>
      <c r="K9" s="8">
        <f t="shared" ca="1" si="1"/>
        <v>46500</v>
      </c>
    </row>
    <row r="10" spans="1:11" hidden="1">
      <c r="A10" s="3" t="s">
        <v>10</v>
      </c>
      <c r="B10" s="4" t="s">
        <v>11</v>
      </c>
      <c r="C10" s="4" t="s">
        <v>12</v>
      </c>
      <c r="D10" s="5" t="s">
        <v>13</v>
      </c>
      <c r="E10" s="5" t="s">
        <v>14</v>
      </c>
      <c r="F10" s="6">
        <v>31111</v>
      </c>
      <c r="G10" s="7" t="s">
        <v>15</v>
      </c>
      <c r="H10" s="7" t="s">
        <v>49</v>
      </c>
      <c r="I10" s="7">
        <v>4</v>
      </c>
      <c r="J10" s="7">
        <f t="shared" ca="1" si="0"/>
        <v>28</v>
      </c>
      <c r="K10" s="8">
        <f t="shared" ca="1" si="1"/>
        <v>61400</v>
      </c>
    </row>
    <row r="11" spans="1:11" hidden="1">
      <c r="A11" s="3" t="s">
        <v>32</v>
      </c>
      <c r="B11" s="4" t="s">
        <v>33</v>
      </c>
      <c r="C11" s="4" t="s">
        <v>34</v>
      </c>
      <c r="D11" s="5" t="s">
        <v>35</v>
      </c>
      <c r="E11" s="5" t="s">
        <v>18</v>
      </c>
      <c r="F11" s="6">
        <v>32024</v>
      </c>
      <c r="G11" s="7" t="s">
        <v>29</v>
      </c>
      <c r="H11" s="7" t="s">
        <v>51</v>
      </c>
      <c r="I11" s="7">
        <v>4</v>
      </c>
      <c r="J11" s="7">
        <f t="shared" ca="1" si="0"/>
        <v>26</v>
      </c>
      <c r="K11" s="8">
        <f t="shared" ca="1" si="1"/>
        <v>51300</v>
      </c>
    </row>
    <row r="12" spans="1:11" hidden="1">
      <c r="A12" s="3" t="s">
        <v>27</v>
      </c>
      <c r="B12" s="4" t="s">
        <v>28</v>
      </c>
      <c r="C12" s="4" t="s">
        <v>22</v>
      </c>
      <c r="D12" s="5" t="s">
        <v>23</v>
      </c>
      <c r="E12" s="5" t="s">
        <v>18</v>
      </c>
      <c r="F12" s="6">
        <v>32279</v>
      </c>
      <c r="G12" s="7" t="s">
        <v>29</v>
      </c>
      <c r="H12" s="7" t="s">
        <v>54</v>
      </c>
      <c r="I12" s="7">
        <v>4</v>
      </c>
      <c r="J12" s="7">
        <f t="shared" ca="1" si="0"/>
        <v>25</v>
      </c>
      <c r="K12" s="8">
        <f t="shared" ca="1" si="1"/>
        <v>51250</v>
      </c>
    </row>
    <row r="13" spans="1:11" hidden="1">
      <c r="A13" s="3" t="s">
        <v>39</v>
      </c>
      <c r="B13" s="4" t="s">
        <v>40</v>
      </c>
      <c r="C13" s="4" t="s">
        <v>22</v>
      </c>
      <c r="D13" s="5" t="s">
        <v>23</v>
      </c>
      <c r="E13" s="5" t="s">
        <v>18</v>
      </c>
      <c r="F13" s="6">
        <v>32490</v>
      </c>
      <c r="G13" s="7" t="s">
        <v>29</v>
      </c>
      <c r="H13" s="7" t="s">
        <v>56</v>
      </c>
      <c r="I13" s="7">
        <v>4</v>
      </c>
      <c r="J13" s="7">
        <f t="shared" ca="1" si="0"/>
        <v>25</v>
      </c>
      <c r="K13" s="8">
        <f t="shared" ca="1" si="1"/>
        <v>51250</v>
      </c>
    </row>
    <row r="15" spans="1:11">
      <c r="A15" t="s">
        <v>61</v>
      </c>
    </row>
    <row r="16" spans="1:11">
      <c r="A16" s="1" t="str">
        <f>D1</f>
        <v>部門</v>
      </c>
    </row>
    <row r="17" spans="1:1">
      <c r="A17" s="5" t="str">
        <f>D5</f>
        <v>門市</v>
      </c>
    </row>
  </sheetData>
  <sortState ref="A2:K13">
    <sortCondition ref="F2"/>
  </sortState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workbookViewId="0">
      <selection activeCell="C2" sqref="C2"/>
    </sheetView>
  </sheetViews>
  <sheetFormatPr defaultRowHeight="16.5"/>
  <cols>
    <col min="1" max="1" width="6" bestFit="1" customWidth="1"/>
    <col min="2" max="2" width="8.125" bestFit="1" customWidth="1"/>
    <col min="3" max="5" width="6" bestFit="1" customWidth="1"/>
    <col min="6" max="6" width="8.5" customWidth="1"/>
    <col min="7" max="9" width="6" bestFit="1" customWidth="1"/>
    <col min="10" max="10" width="8" bestFit="1" customWidth="1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2" t="s">
        <v>9</v>
      </c>
    </row>
    <row r="2" spans="1:10">
      <c r="A2" s="3" t="s">
        <v>41</v>
      </c>
      <c r="B2" s="4" t="s">
        <v>42</v>
      </c>
      <c r="C2" s="4" t="s">
        <v>12</v>
      </c>
      <c r="D2" s="5" t="s">
        <v>43</v>
      </c>
      <c r="E2" s="5" t="s">
        <v>14</v>
      </c>
      <c r="F2" s="6">
        <v>29461</v>
      </c>
      <c r="G2" s="7" t="s">
        <v>15</v>
      </c>
      <c r="H2" s="7">
        <v>3</v>
      </c>
      <c r="I2" s="7">
        <f t="shared" ref="I2:I13" ca="1" si="0">YEAR(TODAY())-YEAR(F2)</f>
        <v>33</v>
      </c>
      <c r="J2" s="8">
        <f t="shared" ref="J2:J13" ca="1" si="1">IF(E2="主任",40000,30000)+H2*5000+I2*50</f>
        <v>56650</v>
      </c>
    </row>
    <row r="3" spans="1:10">
      <c r="A3" s="3" t="s">
        <v>44</v>
      </c>
      <c r="B3" s="4" t="s">
        <v>45</v>
      </c>
      <c r="C3" s="4" t="s">
        <v>12</v>
      </c>
      <c r="D3" s="5" t="s">
        <v>43</v>
      </c>
      <c r="E3" s="5" t="s">
        <v>18</v>
      </c>
      <c r="F3" s="6">
        <v>28732</v>
      </c>
      <c r="G3" s="7" t="s">
        <v>29</v>
      </c>
      <c r="H3" s="7">
        <v>2</v>
      </c>
      <c r="I3" s="7">
        <f t="shared" ca="1" si="0"/>
        <v>35</v>
      </c>
      <c r="J3" s="8">
        <f t="shared" ca="1" si="1"/>
        <v>41750</v>
      </c>
    </row>
    <row r="4" spans="1:10">
      <c r="A4" s="3" t="s">
        <v>10</v>
      </c>
      <c r="B4" s="4" t="s">
        <v>11</v>
      </c>
      <c r="C4" s="4" t="s">
        <v>12</v>
      </c>
      <c r="D4" s="5" t="s">
        <v>13</v>
      </c>
      <c r="E4" s="5" t="s">
        <v>14</v>
      </c>
      <c r="F4" s="6">
        <v>31111</v>
      </c>
      <c r="G4" s="7" t="s">
        <v>15</v>
      </c>
      <c r="H4" s="7">
        <v>4</v>
      </c>
      <c r="I4" s="7">
        <f t="shared" ca="1" si="0"/>
        <v>28</v>
      </c>
      <c r="J4" s="8">
        <f t="shared" ca="1" si="1"/>
        <v>61400</v>
      </c>
    </row>
    <row r="5" spans="1:10">
      <c r="A5" s="3" t="s">
        <v>19</v>
      </c>
      <c r="B5" s="4" t="s">
        <v>20</v>
      </c>
      <c r="C5" s="4" t="s">
        <v>12</v>
      </c>
      <c r="D5" s="5" t="s">
        <v>13</v>
      </c>
      <c r="E5" s="5" t="s">
        <v>18</v>
      </c>
      <c r="F5" s="6">
        <v>26146</v>
      </c>
      <c r="G5" s="7" t="s">
        <v>15</v>
      </c>
      <c r="H5" s="7">
        <v>4</v>
      </c>
      <c r="I5" s="7">
        <f t="shared" ca="1" si="0"/>
        <v>42</v>
      </c>
      <c r="J5" s="8">
        <f t="shared" ca="1" si="1"/>
        <v>52100</v>
      </c>
    </row>
    <row r="6" spans="1:10">
      <c r="A6" s="3" t="s">
        <v>16</v>
      </c>
      <c r="B6" s="4" t="s">
        <v>17</v>
      </c>
      <c r="C6" s="4" t="s">
        <v>12</v>
      </c>
      <c r="D6" s="5" t="s">
        <v>13</v>
      </c>
      <c r="E6" s="5" t="s">
        <v>18</v>
      </c>
      <c r="F6" s="6">
        <v>30654</v>
      </c>
      <c r="G6" s="7" t="s">
        <v>15</v>
      </c>
      <c r="H6" s="7">
        <v>3</v>
      </c>
      <c r="I6" s="7">
        <f t="shared" ca="1" si="0"/>
        <v>30</v>
      </c>
      <c r="J6" s="8">
        <f t="shared" ca="1" si="1"/>
        <v>46500</v>
      </c>
    </row>
    <row r="7" spans="1:10">
      <c r="A7" s="3" t="s">
        <v>21</v>
      </c>
      <c r="B7" s="49" t="s">
        <v>185</v>
      </c>
      <c r="C7" s="4" t="s">
        <v>12</v>
      </c>
      <c r="D7" s="5" t="s">
        <v>23</v>
      </c>
      <c r="E7" s="5" t="s">
        <v>14</v>
      </c>
      <c r="F7" s="6">
        <v>26823</v>
      </c>
      <c r="G7" s="7" t="s">
        <v>15</v>
      </c>
      <c r="H7" s="7">
        <v>4</v>
      </c>
      <c r="I7" s="7">
        <f t="shared" ca="1" si="0"/>
        <v>40</v>
      </c>
      <c r="J7" s="8">
        <f t="shared" ca="1" si="1"/>
        <v>62000</v>
      </c>
    </row>
    <row r="8" spans="1:10">
      <c r="A8" s="3" t="s">
        <v>32</v>
      </c>
      <c r="B8" s="4" t="s">
        <v>33</v>
      </c>
      <c r="C8" s="4" t="s">
        <v>34</v>
      </c>
      <c r="D8" s="5" t="s">
        <v>35</v>
      </c>
      <c r="E8" s="5" t="s">
        <v>18</v>
      </c>
      <c r="F8" s="6">
        <v>32024</v>
      </c>
      <c r="G8" s="7" t="s">
        <v>29</v>
      </c>
      <c r="H8" s="7">
        <v>4</v>
      </c>
      <c r="I8" s="7">
        <f t="shared" ca="1" si="0"/>
        <v>26</v>
      </c>
      <c r="J8" s="8">
        <f t="shared" ca="1" si="1"/>
        <v>51300</v>
      </c>
    </row>
    <row r="9" spans="1:10">
      <c r="A9" s="3" t="s">
        <v>36</v>
      </c>
      <c r="B9" s="4" t="s">
        <v>37</v>
      </c>
      <c r="C9" s="4" t="s">
        <v>26</v>
      </c>
      <c r="D9" s="5" t="s">
        <v>35</v>
      </c>
      <c r="E9" s="5" t="s">
        <v>38</v>
      </c>
      <c r="F9" s="6">
        <v>29533</v>
      </c>
      <c r="G9" s="7" t="s">
        <v>15</v>
      </c>
      <c r="H9" s="7">
        <v>4</v>
      </c>
      <c r="I9" s="7">
        <f t="shared" ca="1" si="0"/>
        <v>33</v>
      </c>
      <c r="J9" s="8">
        <f t="shared" ca="1" si="1"/>
        <v>51650</v>
      </c>
    </row>
    <row r="10" spans="1:10">
      <c r="A10" s="3" t="s">
        <v>24</v>
      </c>
      <c r="B10" s="4" t="s">
        <v>25</v>
      </c>
      <c r="C10" s="4" t="s">
        <v>26</v>
      </c>
      <c r="D10" s="5" t="s">
        <v>23</v>
      </c>
      <c r="E10" s="5" t="s">
        <v>18</v>
      </c>
      <c r="F10" s="6">
        <v>29927</v>
      </c>
      <c r="G10" s="7" t="s">
        <v>15</v>
      </c>
      <c r="H10" s="7">
        <v>5</v>
      </c>
      <c r="I10" s="7">
        <f t="shared" ca="1" si="0"/>
        <v>32</v>
      </c>
      <c r="J10" s="8">
        <f t="shared" ca="1" si="1"/>
        <v>56600</v>
      </c>
    </row>
    <row r="11" spans="1:10">
      <c r="A11" s="3" t="s">
        <v>30</v>
      </c>
      <c r="B11" s="4" t="s">
        <v>31</v>
      </c>
      <c r="C11" s="4" t="s">
        <v>22</v>
      </c>
      <c r="D11" s="5" t="s">
        <v>23</v>
      </c>
      <c r="E11" s="5" t="s">
        <v>18</v>
      </c>
      <c r="F11" s="6">
        <v>30441</v>
      </c>
      <c r="G11" s="7" t="s">
        <v>29</v>
      </c>
      <c r="H11" s="7">
        <v>3</v>
      </c>
      <c r="I11" s="7">
        <f t="shared" ca="1" si="0"/>
        <v>30</v>
      </c>
      <c r="J11" s="8">
        <f t="shared" ca="1" si="1"/>
        <v>46500</v>
      </c>
    </row>
    <row r="12" spans="1:10">
      <c r="A12" s="3" t="s">
        <v>27</v>
      </c>
      <c r="B12" s="4" t="s">
        <v>28</v>
      </c>
      <c r="C12" s="4" t="s">
        <v>22</v>
      </c>
      <c r="D12" s="5" t="s">
        <v>23</v>
      </c>
      <c r="E12" s="5" t="s">
        <v>18</v>
      </c>
      <c r="F12" s="6">
        <v>32279</v>
      </c>
      <c r="G12" s="7" t="s">
        <v>29</v>
      </c>
      <c r="H12" s="7">
        <v>4</v>
      </c>
      <c r="I12" s="7">
        <f t="shared" ca="1" si="0"/>
        <v>25</v>
      </c>
      <c r="J12" s="8">
        <f t="shared" ca="1" si="1"/>
        <v>51250</v>
      </c>
    </row>
    <row r="13" spans="1:10">
      <c r="A13" s="3" t="s">
        <v>39</v>
      </c>
      <c r="B13" s="4" t="s">
        <v>40</v>
      </c>
      <c r="C13" s="4" t="s">
        <v>22</v>
      </c>
      <c r="D13" s="5" t="s">
        <v>23</v>
      </c>
      <c r="E13" s="5" t="s">
        <v>18</v>
      </c>
      <c r="F13" s="6">
        <v>32490</v>
      </c>
      <c r="G13" s="7" t="s">
        <v>29</v>
      </c>
      <c r="H13" s="7">
        <v>4</v>
      </c>
      <c r="I13" s="7">
        <f t="shared" ca="1" si="0"/>
        <v>25</v>
      </c>
      <c r="J13" s="8">
        <f t="shared" ca="1" si="1"/>
        <v>51250</v>
      </c>
    </row>
  </sheetData>
  <sortState ref="A2:J13">
    <sortCondition ref="C2"/>
  </sortState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K15"/>
  <sheetViews>
    <sheetView workbookViewId="0">
      <pane ySplit="1" topLeftCell="A2" activePane="bottomLeft" state="frozen"/>
      <selection pane="bottomLeft" activeCell="D5" sqref="D5"/>
    </sheetView>
  </sheetViews>
  <sheetFormatPr defaultRowHeight="16.5"/>
  <cols>
    <col min="1" max="1" width="6" bestFit="1" customWidth="1"/>
    <col min="2" max="2" width="8.125" bestFit="1" customWidth="1"/>
    <col min="3" max="5" width="6" bestFit="1" customWidth="1"/>
    <col min="6" max="6" width="8.5" customWidth="1"/>
    <col min="7" max="7" width="6" bestFit="1" customWidth="1"/>
    <col min="8" max="8" width="10.125" bestFit="1" customWidth="1"/>
    <col min="9" max="10" width="6" bestFit="1" customWidth="1"/>
    <col min="11" max="11" width="8" bestFit="1" customWidth="1"/>
  </cols>
  <sheetData>
    <row r="1" spans="1:1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48</v>
      </c>
      <c r="I1" s="2" t="s">
        <v>7</v>
      </c>
      <c r="J1" s="2" t="s">
        <v>8</v>
      </c>
      <c r="K1" s="2" t="s">
        <v>9</v>
      </c>
    </row>
    <row r="2" spans="1:11">
      <c r="A2" s="3" t="s">
        <v>19</v>
      </c>
      <c r="B2" s="4" t="s">
        <v>20</v>
      </c>
      <c r="C2" s="4" t="s">
        <v>12</v>
      </c>
      <c r="D2" s="5" t="s">
        <v>13</v>
      </c>
      <c r="E2" s="5" t="s">
        <v>18</v>
      </c>
      <c r="F2" s="6">
        <v>26146</v>
      </c>
      <c r="G2" s="7" t="s">
        <v>15</v>
      </c>
      <c r="H2" s="7" t="s">
        <v>50</v>
      </c>
      <c r="I2" s="7">
        <v>4</v>
      </c>
      <c r="J2" s="7">
        <f t="shared" ref="J2:J13" ca="1" si="0">YEAR(TODAY())-YEAR(F2)</f>
        <v>42</v>
      </c>
      <c r="K2" s="8">
        <f t="shared" ref="K2:K13" ca="1" si="1">IF(E2="主任",40000,30000)+I2*5000+J2*50</f>
        <v>52100</v>
      </c>
    </row>
    <row r="3" spans="1:11">
      <c r="A3" s="3" t="s">
        <v>21</v>
      </c>
      <c r="B3" s="49" t="s">
        <v>186</v>
      </c>
      <c r="C3" s="4" t="s">
        <v>12</v>
      </c>
      <c r="D3" s="5" t="s">
        <v>23</v>
      </c>
      <c r="E3" s="5" t="s">
        <v>14</v>
      </c>
      <c r="F3" s="6">
        <v>26823</v>
      </c>
      <c r="G3" s="7" t="s">
        <v>15</v>
      </c>
      <c r="H3" s="7" t="s">
        <v>58</v>
      </c>
      <c r="I3" s="7">
        <v>4</v>
      </c>
      <c r="J3" s="7">
        <f t="shared" ca="1" si="0"/>
        <v>40</v>
      </c>
      <c r="K3" s="8">
        <f t="shared" ca="1" si="1"/>
        <v>62000</v>
      </c>
    </row>
    <row r="4" spans="1:11">
      <c r="A4" s="3" t="s">
        <v>44</v>
      </c>
      <c r="B4" s="4" t="s">
        <v>45</v>
      </c>
      <c r="C4" s="4" t="s">
        <v>12</v>
      </c>
      <c r="D4" s="5" t="s">
        <v>43</v>
      </c>
      <c r="E4" s="5" t="s">
        <v>18</v>
      </c>
      <c r="F4" s="6">
        <v>28732</v>
      </c>
      <c r="G4" s="7" t="s">
        <v>29</v>
      </c>
      <c r="H4" s="7" t="s">
        <v>57</v>
      </c>
      <c r="I4" s="7">
        <v>2</v>
      </c>
      <c r="J4" s="7">
        <f t="shared" ca="1" si="0"/>
        <v>35</v>
      </c>
      <c r="K4" s="8">
        <f t="shared" ca="1" si="1"/>
        <v>41750</v>
      </c>
    </row>
    <row r="5" spans="1:11">
      <c r="A5" s="3" t="s">
        <v>41</v>
      </c>
      <c r="B5" s="4" t="s">
        <v>42</v>
      </c>
      <c r="C5" s="4" t="s">
        <v>12</v>
      </c>
      <c r="D5" s="5" t="s">
        <v>43</v>
      </c>
      <c r="E5" s="5" t="s">
        <v>14</v>
      </c>
      <c r="F5" s="6">
        <v>29461</v>
      </c>
      <c r="G5" s="7" t="s">
        <v>15</v>
      </c>
      <c r="H5" s="7" t="s">
        <v>53</v>
      </c>
      <c r="I5" s="7">
        <v>3</v>
      </c>
      <c r="J5" s="7">
        <f t="shared" ca="1" si="0"/>
        <v>33</v>
      </c>
      <c r="K5" s="8">
        <f t="shared" ca="1" si="1"/>
        <v>56650</v>
      </c>
    </row>
    <row r="6" spans="1:11">
      <c r="A6" s="3" t="s">
        <v>36</v>
      </c>
      <c r="B6" s="4" t="s">
        <v>37</v>
      </c>
      <c r="C6" s="4" t="s">
        <v>26</v>
      </c>
      <c r="D6" s="5" t="s">
        <v>35</v>
      </c>
      <c r="E6" s="5" t="s">
        <v>38</v>
      </c>
      <c r="F6" s="6">
        <v>29533</v>
      </c>
      <c r="G6" s="7" t="s">
        <v>15</v>
      </c>
      <c r="H6" s="7" t="s">
        <v>52</v>
      </c>
      <c r="I6" s="7">
        <v>4</v>
      </c>
      <c r="J6" s="7">
        <f t="shared" ca="1" si="0"/>
        <v>33</v>
      </c>
      <c r="K6" s="8">
        <f t="shared" ca="1" si="1"/>
        <v>51650</v>
      </c>
    </row>
    <row r="7" spans="1:11">
      <c r="A7" s="3" t="s">
        <v>24</v>
      </c>
      <c r="B7" s="4" t="s">
        <v>25</v>
      </c>
      <c r="C7" s="4" t="s">
        <v>26</v>
      </c>
      <c r="D7" s="5" t="s">
        <v>23</v>
      </c>
      <c r="E7" s="5" t="s">
        <v>18</v>
      </c>
      <c r="F7" s="6">
        <v>29927</v>
      </c>
      <c r="G7" s="7" t="s">
        <v>15</v>
      </c>
      <c r="H7" s="7" t="s">
        <v>60</v>
      </c>
      <c r="I7" s="7">
        <v>5</v>
      </c>
      <c r="J7" s="7">
        <f t="shared" ca="1" si="0"/>
        <v>32</v>
      </c>
      <c r="K7" s="8">
        <f t="shared" ca="1" si="1"/>
        <v>56600</v>
      </c>
    </row>
    <row r="8" spans="1:11">
      <c r="A8" s="3" t="s">
        <v>30</v>
      </c>
      <c r="B8" s="4" t="s">
        <v>31</v>
      </c>
      <c r="C8" s="4" t="s">
        <v>22</v>
      </c>
      <c r="D8" s="5" t="s">
        <v>23</v>
      </c>
      <c r="E8" s="5" t="s">
        <v>18</v>
      </c>
      <c r="F8" s="6">
        <v>30441</v>
      </c>
      <c r="G8" s="7" t="s">
        <v>29</v>
      </c>
      <c r="H8" s="7" t="s">
        <v>55</v>
      </c>
      <c r="I8" s="7">
        <v>3</v>
      </c>
      <c r="J8" s="7">
        <f t="shared" ca="1" si="0"/>
        <v>30</v>
      </c>
      <c r="K8" s="8">
        <f t="shared" ca="1" si="1"/>
        <v>46500</v>
      </c>
    </row>
    <row r="9" spans="1:11">
      <c r="A9" s="3" t="s">
        <v>16</v>
      </c>
      <c r="B9" s="4" t="s">
        <v>17</v>
      </c>
      <c r="C9" s="4" t="s">
        <v>12</v>
      </c>
      <c r="D9" s="5" t="s">
        <v>13</v>
      </c>
      <c r="E9" s="5" t="s">
        <v>18</v>
      </c>
      <c r="F9" s="6">
        <v>30654</v>
      </c>
      <c r="G9" s="7" t="s">
        <v>15</v>
      </c>
      <c r="H9" s="7" t="s">
        <v>59</v>
      </c>
      <c r="I9" s="7">
        <v>3</v>
      </c>
      <c r="J9" s="7">
        <f t="shared" ca="1" si="0"/>
        <v>30</v>
      </c>
      <c r="K9" s="8">
        <f t="shared" ca="1" si="1"/>
        <v>46500</v>
      </c>
    </row>
    <row r="10" spans="1:11">
      <c r="A10" s="3" t="s">
        <v>10</v>
      </c>
      <c r="B10" s="4" t="s">
        <v>11</v>
      </c>
      <c r="C10" s="4" t="s">
        <v>12</v>
      </c>
      <c r="D10" s="5" t="s">
        <v>13</v>
      </c>
      <c r="E10" s="5" t="s">
        <v>14</v>
      </c>
      <c r="F10" s="6">
        <v>31111</v>
      </c>
      <c r="G10" s="7" t="s">
        <v>15</v>
      </c>
      <c r="H10" s="7" t="s">
        <v>49</v>
      </c>
      <c r="I10" s="7">
        <v>4</v>
      </c>
      <c r="J10" s="7">
        <f t="shared" ca="1" si="0"/>
        <v>28</v>
      </c>
      <c r="K10" s="8">
        <f t="shared" ca="1" si="1"/>
        <v>61400</v>
      </c>
    </row>
    <row r="11" spans="1:11">
      <c r="A11" s="3" t="s">
        <v>32</v>
      </c>
      <c r="B11" s="4" t="s">
        <v>33</v>
      </c>
      <c r="C11" s="4" t="s">
        <v>34</v>
      </c>
      <c r="D11" s="5" t="s">
        <v>35</v>
      </c>
      <c r="E11" s="5" t="s">
        <v>18</v>
      </c>
      <c r="F11" s="6">
        <v>32024</v>
      </c>
      <c r="G11" s="7" t="s">
        <v>29</v>
      </c>
      <c r="H11" s="7" t="s">
        <v>51</v>
      </c>
      <c r="I11" s="7">
        <v>4</v>
      </c>
      <c r="J11" s="7">
        <f t="shared" ca="1" si="0"/>
        <v>26</v>
      </c>
      <c r="K11" s="8">
        <f t="shared" ca="1" si="1"/>
        <v>51300</v>
      </c>
    </row>
    <row r="12" spans="1:11">
      <c r="A12" s="3" t="s">
        <v>27</v>
      </c>
      <c r="B12" s="4" t="s">
        <v>28</v>
      </c>
      <c r="C12" s="4" t="s">
        <v>22</v>
      </c>
      <c r="D12" s="5" t="s">
        <v>23</v>
      </c>
      <c r="E12" s="5" t="s">
        <v>18</v>
      </c>
      <c r="F12" s="6">
        <v>32279</v>
      </c>
      <c r="G12" s="7" t="s">
        <v>29</v>
      </c>
      <c r="H12" s="7" t="s">
        <v>54</v>
      </c>
      <c r="I12" s="7">
        <v>4</v>
      </c>
      <c r="J12" s="7">
        <f t="shared" ca="1" si="0"/>
        <v>25</v>
      </c>
      <c r="K12" s="8">
        <f t="shared" ca="1" si="1"/>
        <v>51250</v>
      </c>
    </row>
    <row r="13" spans="1:11">
      <c r="A13" s="3" t="s">
        <v>39</v>
      </c>
      <c r="B13" s="4" t="s">
        <v>40</v>
      </c>
      <c r="C13" s="4" t="s">
        <v>22</v>
      </c>
      <c r="D13" s="5" t="s">
        <v>23</v>
      </c>
      <c r="E13" s="5" t="s">
        <v>18</v>
      </c>
      <c r="F13" s="6">
        <v>32490</v>
      </c>
      <c r="G13" s="7" t="s">
        <v>29</v>
      </c>
      <c r="H13" s="7" t="s">
        <v>56</v>
      </c>
      <c r="I13" s="7">
        <v>4</v>
      </c>
      <c r="J13" s="7">
        <f t="shared" ca="1" si="0"/>
        <v>25</v>
      </c>
      <c r="K13" s="8">
        <f t="shared" ca="1" si="1"/>
        <v>51250</v>
      </c>
    </row>
    <row r="15" spans="1:11">
      <c r="A15" t="s">
        <v>62</v>
      </c>
    </row>
  </sheetData>
  <sortState ref="A2:K13">
    <sortCondition ref="F2"/>
  </sortState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K17"/>
  <sheetViews>
    <sheetView workbookViewId="0">
      <pane ySplit="1" topLeftCell="A2" activePane="bottomLeft" state="frozen"/>
      <selection pane="bottomLeft" activeCell="D12" sqref="D12"/>
    </sheetView>
  </sheetViews>
  <sheetFormatPr defaultRowHeight="16.5"/>
  <cols>
    <col min="1" max="1" width="6" bestFit="1" customWidth="1"/>
    <col min="2" max="2" width="8.125" bestFit="1" customWidth="1"/>
    <col min="3" max="5" width="6" bestFit="1" customWidth="1"/>
    <col min="6" max="6" width="8.5" customWidth="1"/>
    <col min="7" max="7" width="6" bestFit="1" customWidth="1"/>
    <col min="8" max="8" width="10.125" bestFit="1" customWidth="1"/>
    <col min="9" max="10" width="6" bestFit="1" customWidth="1"/>
    <col min="11" max="11" width="8" bestFit="1" customWidth="1"/>
  </cols>
  <sheetData>
    <row r="1" spans="1:1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48</v>
      </c>
      <c r="I1" s="2" t="s">
        <v>7</v>
      </c>
      <c r="J1" s="2" t="s">
        <v>8</v>
      </c>
      <c r="K1" s="2" t="s">
        <v>9</v>
      </c>
    </row>
    <row r="2" spans="1:11" hidden="1">
      <c r="A2" s="3" t="s">
        <v>10</v>
      </c>
      <c r="B2" s="4" t="s">
        <v>11</v>
      </c>
      <c r="C2" s="4" t="s">
        <v>12</v>
      </c>
      <c r="D2" s="5" t="s">
        <v>13</v>
      </c>
      <c r="E2" s="5" t="s">
        <v>14</v>
      </c>
      <c r="F2" s="6">
        <v>31111</v>
      </c>
      <c r="G2" s="7" t="s">
        <v>15</v>
      </c>
      <c r="H2" s="7" t="s">
        <v>49</v>
      </c>
      <c r="I2" s="7">
        <v>4</v>
      </c>
      <c r="J2" s="7">
        <f t="shared" ref="J2:J13" ca="1" si="0">YEAR(TODAY())-YEAR(F2)</f>
        <v>28</v>
      </c>
      <c r="K2" s="8">
        <f t="shared" ref="K2:K13" ca="1" si="1">IF(E2="主任",40000,30000)+I2*5000+J2*50</f>
        <v>61400</v>
      </c>
    </row>
    <row r="3" spans="1:11" hidden="1">
      <c r="A3" s="3" t="s">
        <v>16</v>
      </c>
      <c r="B3" s="4" t="s">
        <v>17</v>
      </c>
      <c r="C3" s="4" t="s">
        <v>12</v>
      </c>
      <c r="D3" s="5" t="s">
        <v>13</v>
      </c>
      <c r="E3" s="5" t="s">
        <v>18</v>
      </c>
      <c r="F3" s="6">
        <v>30654</v>
      </c>
      <c r="G3" s="7" t="s">
        <v>15</v>
      </c>
      <c r="H3" s="7" t="s">
        <v>59</v>
      </c>
      <c r="I3" s="7">
        <v>3</v>
      </c>
      <c r="J3" s="7">
        <f t="shared" ca="1" si="0"/>
        <v>30</v>
      </c>
      <c r="K3" s="8">
        <f t="shared" ca="1" si="1"/>
        <v>46500</v>
      </c>
    </row>
    <row r="4" spans="1:11">
      <c r="A4" s="3" t="s">
        <v>19</v>
      </c>
      <c r="B4" s="4" t="s">
        <v>20</v>
      </c>
      <c r="C4" s="4" t="s">
        <v>12</v>
      </c>
      <c r="D4" s="5" t="s">
        <v>13</v>
      </c>
      <c r="E4" s="5" t="s">
        <v>18</v>
      </c>
      <c r="F4" s="6">
        <v>26146</v>
      </c>
      <c r="G4" s="7" t="s">
        <v>15</v>
      </c>
      <c r="H4" s="7" t="s">
        <v>50</v>
      </c>
      <c r="I4" s="7">
        <v>4</v>
      </c>
      <c r="J4" s="7">
        <f t="shared" ca="1" si="0"/>
        <v>42</v>
      </c>
      <c r="K4" s="8">
        <f t="shared" ca="1" si="1"/>
        <v>52100</v>
      </c>
    </row>
    <row r="5" spans="1:11">
      <c r="A5" s="3" t="s">
        <v>21</v>
      </c>
      <c r="B5" s="49" t="s">
        <v>186</v>
      </c>
      <c r="C5" s="4" t="s">
        <v>12</v>
      </c>
      <c r="D5" s="5" t="s">
        <v>23</v>
      </c>
      <c r="E5" s="5" t="s">
        <v>14</v>
      </c>
      <c r="F5" s="6">
        <v>26823</v>
      </c>
      <c r="G5" s="7" t="s">
        <v>15</v>
      </c>
      <c r="H5" s="7" t="s">
        <v>58</v>
      </c>
      <c r="I5" s="7">
        <v>4</v>
      </c>
      <c r="J5" s="7">
        <f t="shared" ca="1" si="0"/>
        <v>40</v>
      </c>
      <c r="K5" s="8">
        <f t="shared" ca="1" si="1"/>
        <v>62000</v>
      </c>
    </row>
    <row r="6" spans="1:11" hidden="1">
      <c r="A6" s="3" t="s">
        <v>24</v>
      </c>
      <c r="B6" s="4" t="s">
        <v>25</v>
      </c>
      <c r="C6" s="4" t="s">
        <v>26</v>
      </c>
      <c r="D6" s="5" t="s">
        <v>23</v>
      </c>
      <c r="E6" s="5" t="s">
        <v>18</v>
      </c>
      <c r="F6" s="6">
        <v>29927</v>
      </c>
      <c r="G6" s="7" t="s">
        <v>15</v>
      </c>
      <c r="H6" s="7" t="s">
        <v>60</v>
      </c>
      <c r="I6" s="7">
        <v>5</v>
      </c>
      <c r="J6" s="7">
        <f t="shared" ca="1" si="0"/>
        <v>32</v>
      </c>
      <c r="K6" s="8">
        <f t="shared" ca="1" si="1"/>
        <v>56600</v>
      </c>
    </row>
    <row r="7" spans="1:11" hidden="1">
      <c r="A7" s="3" t="s">
        <v>27</v>
      </c>
      <c r="B7" s="4" t="s">
        <v>28</v>
      </c>
      <c r="C7" s="4" t="s">
        <v>22</v>
      </c>
      <c r="D7" s="5" t="s">
        <v>23</v>
      </c>
      <c r="E7" s="5" t="s">
        <v>18</v>
      </c>
      <c r="F7" s="6">
        <v>32279</v>
      </c>
      <c r="G7" s="7" t="s">
        <v>29</v>
      </c>
      <c r="H7" s="7" t="s">
        <v>54</v>
      </c>
      <c r="I7" s="7">
        <v>4</v>
      </c>
      <c r="J7" s="7">
        <f t="shared" ca="1" si="0"/>
        <v>25</v>
      </c>
      <c r="K7" s="8">
        <f t="shared" ca="1" si="1"/>
        <v>51250</v>
      </c>
    </row>
    <row r="8" spans="1:11" hidden="1">
      <c r="A8" s="3" t="s">
        <v>30</v>
      </c>
      <c r="B8" s="4" t="s">
        <v>31</v>
      </c>
      <c r="C8" s="4" t="s">
        <v>22</v>
      </c>
      <c r="D8" s="5" t="s">
        <v>23</v>
      </c>
      <c r="E8" s="5" t="s">
        <v>18</v>
      </c>
      <c r="F8" s="6">
        <v>30441</v>
      </c>
      <c r="G8" s="7" t="s">
        <v>29</v>
      </c>
      <c r="H8" s="7" t="s">
        <v>55</v>
      </c>
      <c r="I8" s="7">
        <v>3</v>
      </c>
      <c r="J8" s="7">
        <f t="shared" ca="1" si="0"/>
        <v>30</v>
      </c>
      <c r="K8" s="8">
        <f t="shared" ca="1" si="1"/>
        <v>46500</v>
      </c>
    </row>
    <row r="9" spans="1:11" hidden="1">
      <c r="A9" s="3" t="s">
        <v>32</v>
      </c>
      <c r="B9" s="4" t="s">
        <v>33</v>
      </c>
      <c r="C9" s="4" t="s">
        <v>34</v>
      </c>
      <c r="D9" s="5" t="s">
        <v>35</v>
      </c>
      <c r="E9" s="5" t="s">
        <v>18</v>
      </c>
      <c r="F9" s="6">
        <v>32024</v>
      </c>
      <c r="G9" s="7" t="s">
        <v>29</v>
      </c>
      <c r="H9" s="7" t="s">
        <v>51</v>
      </c>
      <c r="I9" s="7">
        <v>4</v>
      </c>
      <c r="J9" s="7">
        <f t="shared" ca="1" si="0"/>
        <v>26</v>
      </c>
      <c r="K9" s="8">
        <f t="shared" ca="1" si="1"/>
        <v>51300</v>
      </c>
    </row>
    <row r="10" spans="1:11" hidden="1">
      <c r="A10" s="3" t="s">
        <v>36</v>
      </c>
      <c r="B10" s="4" t="s">
        <v>37</v>
      </c>
      <c r="C10" s="4" t="s">
        <v>26</v>
      </c>
      <c r="D10" s="5" t="s">
        <v>35</v>
      </c>
      <c r="E10" s="5" t="s">
        <v>38</v>
      </c>
      <c r="F10" s="6">
        <v>29533</v>
      </c>
      <c r="G10" s="7" t="s">
        <v>15</v>
      </c>
      <c r="H10" s="7" t="s">
        <v>52</v>
      </c>
      <c r="I10" s="7">
        <v>4</v>
      </c>
      <c r="J10" s="7">
        <f t="shared" ca="1" si="0"/>
        <v>33</v>
      </c>
      <c r="K10" s="8">
        <f t="shared" ca="1" si="1"/>
        <v>51650</v>
      </c>
    </row>
    <row r="11" spans="1:11" hidden="1">
      <c r="A11" s="3" t="s">
        <v>39</v>
      </c>
      <c r="B11" s="4" t="s">
        <v>40</v>
      </c>
      <c r="C11" s="4" t="s">
        <v>22</v>
      </c>
      <c r="D11" s="5" t="s">
        <v>23</v>
      </c>
      <c r="E11" s="5" t="s">
        <v>18</v>
      </c>
      <c r="F11" s="6">
        <v>32490</v>
      </c>
      <c r="G11" s="7" t="s">
        <v>29</v>
      </c>
      <c r="H11" s="7" t="s">
        <v>56</v>
      </c>
      <c r="I11" s="7">
        <v>4</v>
      </c>
      <c r="J11" s="7">
        <f t="shared" ca="1" si="0"/>
        <v>25</v>
      </c>
      <c r="K11" s="8">
        <f t="shared" ca="1" si="1"/>
        <v>51250</v>
      </c>
    </row>
    <row r="12" spans="1:11" hidden="1">
      <c r="A12" s="3" t="s">
        <v>41</v>
      </c>
      <c r="B12" s="4" t="s">
        <v>42</v>
      </c>
      <c r="C12" s="4" t="s">
        <v>12</v>
      </c>
      <c r="D12" s="5" t="s">
        <v>43</v>
      </c>
      <c r="E12" s="5" t="s">
        <v>14</v>
      </c>
      <c r="F12" s="6">
        <v>29461</v>
      </c>
      <c r="G12" s="7" t="s">
        <v>15</v>
      </c>
      <c r="H12" s="7" t="s">
        <v>53</v>
      </c>
      <c r="I12" s="7">
        <v>3</v>
      </c>
      <c r="J12" s="7">
        <f t="shared" ca="1" si="0"/>
        <v>33</v>
      </c>
      <c r="K12" s="8">
        <f t="shared" ca="1" si="1"/>
        <v>56650</v>
      </c>
    </row>
    <row r="13" spans="1:11">
      <c r="A13" s="3" t="s">
        <v>44</v>
      </c>
      <c r="B13" s="4" t="s">
        <v>45</v>
      </c>
      <c r="C13" s="4" t="s">
        <v>12</v>
      </c>
      <c r="D13" s="5" t="s">
        <v>43</v>
      </c>
      <c r="E13" s="5" t="s">
        <v>18</v>
      </c>
      <c r="F13" s="6">
        <v>28732</v>
      </c>
      <c r="G13" s="7" t="s">
        <v>29</v>
      </c>
      <c r="H13" s="7" t="s">
        <v>57</v>
      </c>
      <c r="I13" s="7">
        <v>2</v>
      </c>
      <c r="J13" s="7">
        <f t="shared" ca="1" si="0"/>
        <v>35</v>
      </c>
      <c r="K13" s="8">
        <f t="shared" ca="1" si="1"/>
        <v>41750</v>
      </c>
    </row>
    <row r="15" spans="1:11">
      <c r="A15" t="s">
        <v>61</v>
      </c>
    </row>
    <row r="16" spans="1:11">
      <c r="A16" s="1" t="str">
        <f>J1</f>
        <v>年齡</v>
      </c>
    </row>
    <row r="17" spans="1:1">
      <c r="A17" t="s">
        <v>63</v>
      </c>
    </row>
  </sheetData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K17"/>
  <sheetViews>
    <sheetView workbookViewId="0">
      <pane ySplit="1" topLeftCell="A2" activePane="bottomLeft" state="frozen"/>
      <selection pane="bottomLeft" activeCell="C4" sqref="C4"/>
    </sheetView>
  </sheetViews>
  <sheetFormatPr defaultRowHeight="16.5"/>
  <cols>
    <col min="1" max="1" width="6" bestFit="1" customWidth="1"/>
    <col min="2" max="2" width="8.125" bestFit="1" customWidth="1"/>
    <col min="3" max="5" width="6" bestFit="1" customWidth="1"/>
    <col min="6" max="6" width="8.5" customWidth="1"/>
    <col min="7" max="7" width="6" bestFit="1" customWidth="1"/>
    <col min="8" max="8" width="10.125" bestFit="1" customWidth="1"/>
    <col min="9" max="10" width="6" bestFit="1" customWidth="1"/>
    <col min="11" max="11" width="8" bestFit="1" customWidth="1"/>
  </cols>
  <sheetData>
    <row r="1" spans="1:1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48</v>
      </c>
      <c r="I1" s="2" t="s">
        <v>7</v>
      </c>
      <c r="J1" s="2" t="s">
        <v>8</v>
      </c>
      <c r="K1" s="2" t="s">
        <v>9</v>
      </c>
    </row>
    <row r="2" spans="1:11">
      <c r="A2" s="3" t="s">
        <v>10</v>
      </c>
      <c r="B2" s="4" t="s">
        <v>11</v>
      </c>
      <c r="C2" s="4" t="s">
        <v>12</v>
      </c>
      <c r="D2" s="5" t="s">
        <v>13</v>
      </c>
      <c r="E2" s="5" t="s">
        <v>14</v>
      </c>
      <c r="F2" s="6">
        <v>31111</v>
      </c>
      <c r="G2" s="7" t="s">
        <v>15</v>
      </c>
      <c r="H2" s="7" t="s">
        <v>49</v>
      </c>
      <c r="I2" s="7">
        <v>4</v>
      </c>
      <c r="J2" s="7">
        <f t="shared" ref="J2:J13" ca="1" si="0">YEAR(TODAY())-YEAR(F2)</f>
        <v>28</v>
      </c>
      <c r="K2" s="8">
        <f t="shared" ref="K2:K13" ca="1" si="1">IF(E2="主任",40000,30000)+I2*5000+J2*50</f>
        <v>61400</v>
      </c>
    </row>
    <row r="3" spans="1:11">
      <c r="A3" s="3" t="s">
        <v>16</v>
      </c>
      <c r="B3" s="4" t="s">
        <v>17</v>
      </c>
      <c r="C3" s="4" t="s">
        <v>12</v>
      </c>
      <c r="D3" s="5" t="s">
        <v>13</v>
      </c>
      <c r="E3" s="5" t="s">
        <v>18</v>
      </c>
      <c r="F3" s="6">
        <v>30654</v>
      </c>
      <c r="G3" s="7" t="s">
        <v>15</v>
      </c>
      <c r="H3" s="7" t="s">
        <v>59</v>
      </c>
      <c r="I3" s="7">
        <v>3</v>
      </c>
      <c r="J3" s="7">
        <f t="shared" ca="1" si="0"/>
        <v>30</v>
      </c>
      <c r="K3" s="8">
        <f t="shared" ca="1" si="1"/>
        <v>46500</v>
      </c>
    </row>
    <row r="4" spans="1:11">
      <c r="A4" s="3" t="s">
        <v>19</v>
      </c>
      <c r="B4" s="4" t="s">
        <v>20</v>
      </c>
      <c r="C4" s="4" t="s">
        <v>12</v>
      </c>
      <c r="D4" s="5" t="s">
        <v>13</v>
      </c>
      <c r="E4" s="5" t="s">
        <v>18</v>
      </c>
      <c r="F4" s="6">
        <v>26146</v>
      </c>
      <c r="G4" s="7" t="s">
        <v>15</v>
      </c>
      <c r="H4" s="7" t="s">
        <v>50</v>
      </c>
      <c r="I4" s="7">
        <v>4</v>
      </c>
      <c r="J4" s="7">
        <f t="shared" ca="1" si="0"/>
        <v>42</v>
      </c>
      <c r="K4" s="8">
        <f t="shared" ca="1" si="1"/>
        <v>52100</v>
      </c>
    </row>
    <row r="5" spans="1:11">
      <c r="A5" s="3" t="s">
        <v>21</v>
      </c>
      <c r="B5" s="49" t="s">
        <v>186</v>
      </c>
      <c r="C5" s="4" t="s">
        <v>12</v>
      </c>
      <c r="D5" s="5" t="s">
        <v>23</v>
      </c>
      <c r="E5" s="5" t="s">
        <v>14</v>
      </c>
      <c r="F5" s="6">
        <v>26823</v>
      </c>
      <c r="G5" s="7" t="s">
        <v>15</v>
      </c>
      <c r="H5" s="7" t="s">
        <v>58</v>
      </c>
      <c r="I5" s="7">
        <v>4</v>
      </c>
      <c r="J5" s="7">
        <f t="shared" ca="1" si="0"/>
        <v>40</v>
      </c>
      <c r="K5" s="8">
        <f t="shared" ca="1" si="1"/>
        <v>62000</v>
      </c>
    </row>
    <row r="6" spans="1:11">
      <c r="A6" s="3" t="s">
        <v>24</v>
      </c>
      <c r="B6" s="4" t="s">
        <v>25</v>
      </c>
      <c r="C6" s="4" t="s">
        <v>26</v>
      </c>
      <c r="D6" s="5" t="s">
        <v>23</v>
      </c>
      <c r="E6" s="5" t="s">
        <v>18</v>
      </c>
      <c r="F6" s="6">
        <v>29927</v>
      </c>
      <c r="G6" s="7" t="s">
        <v>15</v>
      </c>
      <c r="H6" s="7" t="s">
        <v>60</v>
      </c>
      <c r="I6" s="7">
        <v>5</v>
      </c>
      <c r="J6" s="7">
        <f t="shared" ca="1" si="0"/>
        <v>32</v>
      </c>
      <c r="K6" s="8">
        <f t="shared" ca="1" si="1"/>
        <v>56600</v>
      </c>
    </row>
    <row r="7" spans="1:11">
      <c r="A7" s="3" t="s">
        <v>27</v>
      </c>
      <c r="B7" s="4" t="s">
        <v>28</v>
      </c>
      <c r="C7" s="4" t="s">
        <v>22</v>
      </c>
      <c r="D7" s="5" t="s">
        <v>23</v>
      </c>
      <c r="E7" s="5" t="s">
        <v>18</v>
      </c>
      <c r="F7" s="6">
        <v>32279</v>
      </c>
      <c r="G7" s="7" t="s">
        <v>29</v>
      </c>
      <c r="H7" s="7" t="s">
        <v>54</v>
      </c>
      <c r="I7" s="7">
        <v>4</v>
      </c>
      <c r="J7" s="7">
        <f t="shared" ca="1" si="0"/>
        <v>25</v>
      </c>
      <c r="K7" s="8">
        <f t="shared" ca="1" si="1"/>
        <v>51250</v>
      </c>
    </row>
    <row r="8" spans="1:11">
      <c r="A8" s="3" t="s">
        <v>30</v>
      </c>
      <c r="B8" s="4" t="s">
        <v>31</v>
      </c>
      <c r="C8" s="4" t="s">
        <v>22</v>
      </c>
      <c r="D8" s="5" t="s">
        <v>23</v>
      </c>
      <c r="E8" s="5" t="s">
        <v>18</v>
      </c>
      <c r="F8" s="6">
        <v>30441</v>
      </c>
      <c r="G8" s="7" t="s">
        <v>29</v>
      </c>
      <c r="H8" s="7" t="s">
        <v>55</v>
      </c>
      <c r="I8" s="7">
        <v>3</v>
      </c>
      <c r="J8" s="7">
        <f t="shared" ca="1" si="0"/>
        <v>30</v>
      </c>
      <c r="K8" s="8">
        <f t="shared" ca="1" si="1"/>
        <v>46500</v>
      </c>
    </row>
    <row r="9" spans="1:11">
      <c r="A9" s="3" t="s">
        <v>32</v>
      </c>
      <c r="B9" s="4" t="s">
        <v>33</v>
      </c>
      <c r="C9" s="4" t="s">
        <v>34</v>
      </c>
      <c r="D9" s="5" t="s">
        <v>35</v>
      </c>
      <c r="E9" s="5" t="s">
        <v>18</v>
      </c>
      <c r="F9" s="6">
        <v>32024</v>
      </c>
      <c r="G9" s="7" t="s">
        <v>29</v>
      </c>
      <c r="H9" s="7" t="s">
        <v>51</v>
      </c>
      <c r="I9" s="7">
        <v>4</v>
      </c>
      <c r="J9" s="7">
        <f t="shared" ca="1" si="0"/>
        <v>26</v>
      </c>
      <c r="K9" s="8">
        <f t="shared" ca="1" si="1"/>
        <v>51300</v>
      </c>
    </row>
    <row r="10" spans="1:11">
      <c r="A10" s="3" t="s">
        <v>36</v>
      </c>
      <c r="B10" s="4" t="s">
        <v>37</v>
      </c>
      <c r="C10" s="4" t="s">
        <v>26</v>
      </c>
      <c r="D10" s="5" t="s">
        <v>35</v>
      </c>
      <c r="E10" s="5" t="s">
        <v>38</v>
      </c>
      <c r="F10" s="6">
        <v>29533</v>
      </c>
      <c r="G10" s="7" t="s">
        <v>15</v>
      </c>
      <c r="H10" s="7" t="s">
        <v>52</v>
      </c>
      <c r="I10" s="7">
        <v>4</v>
      </c>
      <c r="J10" s="7">
        <f t="shared" ca="1" si="0"/>
        <v>33</v>
      </c>
      <c r="K10" s="8">
        <f t="shared" ca="1" si="1"/>
        <v>51650</v>
      </c>
    </row>
    <row r="11" spans="1:11">
      <c r="A11" s="3" t="s">
        <v>39</v>
      </c>
      <c r="B11" s="4" t="s">
        <v>40</v>
      </c>
      <c r="C11" s="4" t="s">
        <v>22</v>
      </c>
      <c r="D11" s="5" t="s">
        <v>23</v>
      </c>
      <c r="E11" s="5" t="s">
        <v>18</v>
      </c>
      <c r="F11" s="6">
        <v>32490</v>
      </c>
      <c r="G11" s="7" t="s">
        <v>29</v>
      </c>
      <c r="H11" s="7" t="s">
        <v>56</v>
      </c>
      <c r="I11" s="7">
        <v>4</v>
      </c>
      <c r="J11" s="7">
        <f t="shared" ca="1" si="0"/>
        <v>25</v>
      </c>
      <c r="K11" s="8">
        <f t="shared" ca="1" si="1"/>
        <v>51250</v>
      </c>
    </row>
    <row r="12" spans="1:11">
      <c r="A12" s="3" t="s">
        <v>41</v>
      </c>
      <c r="B12" s="4" t="s">
        <v>42</v>
      </c>
      <c r="C12" s="4" t="s">
        <v>12</v>
      </c>
      <c r="D12" s="5" t="s">
        <v>43</v>
      </c>
      <c r="E12" s="5" t="s">
        <v>14</v>
      </c>
      <c r="F12" s="6">
        <v>29461</v>
      </c>
      <c r="G12" s="7" t="s">
        <v>15</v>
      </c>
      <c r="H12" s="7" t="s">
        <v>53</v>
      </c>
      <c r="I12" s="7">
        <v>3</v>
      </c>
      <c r="J12" s="7">
        <f t="shared" ca="1" si="0"/>
        <v>33</v>
      </c>
      <c r="K12" s="8">
        <f t="shared" ca="1" si="1"/>
        <v>56650</v>
      </c>
    </row>
    <row r="13" spans="1:11">
      <c r="A13" s="3" t="s">
        <v>44</v>
      </c>
      <c r="B13" s="4" t="s">
        <v>45</v>
      </c>
      <c r="C13" s="4" t="s">
        <v>12</v>
      </c>
      <c r="D13" s="5" t="s">
        <v>43</v>
      </c>
      <c r="E13" s="5" t="s">
        <v>18</v>
      </c>
      <c r="F13" s="6">
        <v>28732</v>
      </c>
      <c r="G13" s="7" t="s">
        <v>29</v>
      </c>
      <c r="H13" s="7" t="s">
        <v>57</v>
      </c>
      <c r="I13" s="7">
        <v>2</v>
      </c>
      <c r="J13" s="7">
        <f t="shared" ca="1" si="0"/>
        <v>35</v>
      </c>
      <c r="K13" s="8">
        <f t="shared" ca="1" si="1"/>
        <v>41750</v>
      </c>
    </row>
    <row r="15" spans="1:11">
      <c r="A15" t="s">
        <v>61</v>
      </c>
    </row>
    <row r="16" spans="1:11">
      <c r="A16" s="1" t="str">
        <f>D1</f>
        <v>部門</v>
      </c>
    </row>
    <row r="17" spans="1:1">
      <c r="A17" t="str">
        <f>D12</f>
        <v>門市</v>
      </c>
    </row>
  </sheetData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K17"/>
  <sheetViews>
    <sheetView workbookViewId="0">
      <pane ySplit="1" topLeftCell="A2" activePane="bottomLeft" state="frozen"/>
      <selection pane="bottomLeft" activeCell="F3" sqref="F3"/>
    </sheetView>
  </sheetViews>
  <sheetFormatPr defaultRowHeight="16.5"/>
  <cols>
    <col min="1" max="1" width="9.5" customWidth="1"/>
    <col min="2" max="2" width="8.125" bestFit="1" customWidth="1"/>
    <col min="3" max="5" width="6" bestFit="1" customWidth="1"/>
    <col min="6" max="6" width="10.5" bestFit="1" customWidth="1"/>
    <col min="7" max="7" width="6" bestFit="1" customWidth="1"/>
    <col min="8" max="8" width="10.125" bestFit="1" customWidth="1"/>
    <col min="9" max="10" width="6" bestFit="1" customWidth="1"/>
    <col min="11" max="11" width="8" bestFit="1" customWidth="1"/>
  </cols>
  <sheetData>
    <row r="1" spans="1:1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48</v>
      </c>
      <c r="I1" s="2" t="s">
        <v>7</v>
      </c>
      <c r="J1" s="2" t="s">
        <v>8</v>
      </c>
      <c r="K1" s="2" t="s">
        <v>9</v>
      </c>
    </row>
    <row r="2" spans="1:11" hidden="1">
      <c r="A2" s="3" t="s">
        <v>10</v>
      </c>
      <c r="B2" s="4" t="s">
        <v>11</v>
      </c>
      <c r="C2" s="4" t="s">
        <v>12</v>
      </c>
      <c r="D2" s="5" t="s">
        <v>13</v>
      </c>
      <c r="E2" s="5" t="s">
        <v>14</v>
      </c>
      <c r="F2" s="6">
        <v>31111</v>
      </c>
      <c r="G2" s="7" t="s">
        <v>15</v>
      </c>
      <c r="H2" s="7" t="s">
        <v>49</v>
      </c>
      <c r="I2" s="7">
        <v>4</v>
      </c>
      <c r="J2" s="7">
        <f t="shared" ref="J2:J13" ca="1" si="0">YEAR(TODAY())-YEAR(F2)</f>
        <v>28</v>
      </c>
      <c r="K2" s="8">
        <f t="shared" ref="K2:K13" ca="1" si="1">IF(E2="主任",40000,30000)+I2*5000+J2*50</f>
        <v>61400</v>
      </c>
    </row>
    <row r="3" spans="1:11" hidden="1">
      <c r="A3" s="3" t="s">
        <v>16</v>
      </c>
      <c r="B3" s="4" t="s">
        <v>17</v>
      </c>
      <c r="C3" s="4" t="s">
        <v>12</v>
      </c>
      <c r="D3" s="5" t="s">
        <v>13</v>
      </c>
      <c r="E3" s="5" t="s">
        <v>18</v>
      </c>
      <c r="F3" s="6">
        <v>30654</v>
      </c>
      <c r="G3" s="7" t="s">
        <v>15</v>
      </c>
      <c r="H3" s="7" t="s">
        <v>59</v>
      </c>
      <c r="I3" s="7">
        <v>3</v>
      </c>
      <c r="J3" s="7">
        <f t="shared" ca="1" si="0"/>
        <v>30</v>
      </c>
      <c r="K3" s="8">
        <f t="shared" ca="1" si="1"/>
        <v>46500</v>
      </c>
    </row>
    <row r="4" spans="1:11" hidden="1">
      <c r="A4" s="3" t="s">
        <v>19</v>
      </c>
      <c r="B4" s="4" t="s">
        <v>20</v>
      </c>
      <c r="C4" s="4" t="s">
        <v>12</v>
      </c>
      <c r="D4" s="5" t="s">
        <v>13</v>
      </c>
      <c r="E4" s="5" t="s">
        <v>18</v>
      </c>
      <c r="F4" s="6">
        <v>26146</v>
      </c>
      <c r="G4" s="7" t="s">
        <v>15</v>
      </c>
      <c r="H4" s="7" t="s">
        <v>50</v>
      </c>
      <c r="I4" s="7">
        <v>4</v>
      </c>
      <c r="J4" s="7">
        <f t="shared" ca="1" si="0"/>
        <v>42</v>
      </c>
      <c r="K4" s="8">
        <f t="shared" ca="1" si="1"/>
        <v>52100</v>
      </c>
    </row>
    <row r="5" spans="1:11" hidden="1">
      <c r="A5" s="3" t="s">
        <v>21</v>
      </c>
      <c r="B5" s="49" t="s">
        <v>186</v>
      </c>
      <c r="C5" s="4" t="s">
        <v>12</v>
      </c>
      <c r="D5" s="5" t="s">
        <v>23</v>
      </c>
      <c r="E5" s="5" t="s">
        <v>14</v>
      </c>
      <c r="F5" s="6">
        <v>26823</v>
      </c>
      <c r="G5" s="7" t="s">
        <v>15</v>
      </c>
      <c r="H5" s="7" t="s">
        <v>58</v>
      </c>
      <c r="I5" s="7">
        <v>4</v>
      </c>
      <c r="J5" s="7">
        <f t="shared" ca="1" si="0"/>
        <v>40</v>
      </c>
      <c r="K5" s="8">
        <f t="shared" ca="1" si="1"/>
        <v>62000</v>
      </c>
    </row>
    <row r="6" spans="1:11" hidden="1">
      <c r="A6" s="3" t="s">
        <v>24</v>
      </c>
      <c r="B6" s="4" t="s">
        <v>25</v>
      </c>
      <c r="C6" s="4" t="s">
        <v>26</v>
      </c>
      <c r="D6" s="5" t="s">
        <v>23</v>
      </c>
      <c r="E6" s="5" t="s">
        <v>18</v>
      </c>
      <c r="F6" s="44">
        <v>29927</v>
      </c>
      <c r="G6" s="7" t="s">
        <v>15</v>
      </c>
      <c r="H6" s="7" t="s">
        <v>60</v>
      </c>
      <c r="I6" s="7">
        <v>5</v>
      </c>
      <c r="J6" s="7">
        <f t="shared" ca="1" si="0"/>
        <v>32</v>
      </c>
      <c r="K6" s="8">
        <f t="shared" ca="1" si="1"/>
        <v>56600</v>
      </c>
    </row>
    <row r="7" spans="1:11">
      <c r="A7" s="3" t="s">
        <v>27</v>
      </c>
      <c r="B7" s="4" t="s">
        <v>28</v>
      </c>
      <c r="C7" s="4" t="s">
        <v>22</v>
      </c>
      <c r="D7" s="5" t="s">
        <v>23</v>
      </c>
      <c r="E7" s="5" t="s">
        <v>18</v>
      </c>
      <c r="F7" s="44">
        <v>32279</v>
      </c>
      <c r="G7" s="7" t="s">
        <v>29</v>
      </c>
      <c r="H7" s="7" t="s">
        <v>54</v>
      </c>
      <c r="I7" s="7">
        <v>4</v>
      </c>
      <c r="J7" s="7">
        <f t="shared" ca="1" si="0"/>
        <v>25</v>
      </c>
      <c r="K7" s="8">
        <f t="shared" ca="1" si="1"/>
        <v>51250</v>
      </c>
    </row>
    <row r="8" spans="1:11" hidden="1">
      <c r="A8" s="3" t="s">
        <v>30</v>
      </c>
      <c r="B8" s="4" t="s">
        <v>31</v>
      </c>
      <c r="C8" s="4" t="s">
        <v>22</v>
      </c>
      <c r="D8" s="5" t="s">
        <v>23</v>
      </c>
      <c r="E8" s="5" t="s">
        <v>18</v>
      </c>
      <c r="F8" s="44">
        <v>30441</v>
      </c>
      <c r="G8" s="7" t="s">
        <v>29</v>
      </c>
      <c r="H8" s="7" t="s">
        <v>55</v>
      </c>
      <c r="I8" s="7">
        <v>3</v>
      </c>
      <c r="J8" s="7">
        <f t="shared" ca="1" si="0"/>
        <v>30</v>
      </c>
      <c r="K8" s="8">
        <f t="shared" ca="1" si="1"/>
        <v>46500</v>
      </c>
    </row>
    <row r="9" spans="1:11">
      <c r="A9" s="3" t="s">
        <v>32</v>
      </c>
      <c r="B9" s="4" t="s">
        <v>33</v>
      </c>
      <c r="C9" s="4" t="s">
        <v>34</v>
      </c>
      <c r="D9" s="5" t="s">
        <v>35</v>
      </c>
      <c r="E9" s="5" t="s">
        <v>18</v>
      </c>
      <c r="F9" s="44">
        <v>32024</v>
      </c>
      <c r="G9" s="7" t="s">
        <v>29</v>
      </c>
      <c r="H9" s="7" t="s">
        <v>51</v>
      </c>
      <c r="I9" s="7">
        <v>4</v>
      </c>
      <c r="J9" s="7">
        <f t="shared" ca="1" si="0"/>
        <v>26</v>
      </c>
      <c r="K9" s="8">
        <f t="shared" ca="1" si="1"/>
        <v>51300</v>
      </c>
    </row>
    <row r="10" spans="1:11" hidden="1">
      <c r="A10" s="3" t="s">
        <v>36</v>
      </c>
      <c r="B10" s="4" t="s">
        <v>37</v>
      </c>
      <c r="C10" s="4" t="s">
        <v>26</v>
      </c>
      <c r="D10" s="5" t="s">
        <v>35</v>
      </c>
      <c r="E10" s="5" t="s">
        <v>38</v>
      </c>
      <c r="F10" s="44">
        <v>29533</v>
      </c>
      <c r="G10" s="7" t="s">
        <v>15</v>
      </c>
      <c r="H10" s="7" t="s">
        <v>52</v>
      </c>
      <c r="I10" s="7">
        <v>4</v>
      </c>
      <c r="J10" s="7">
        <f t="shared" ca="1" si="0"/>
        <v>33</v>
      </c>
      <c r="K10" s="8">
        <f t="shared" ca="1" si="1"/>
        <v>51650</v>
      </c>
    </row>
    <row r="11" spans="1:11">
      <c r="A11" s="3" t="s">
        <v>39</v>
      </c>
      <c r="B11" s="4" t="s">
        <v>40</v>
      </c>
      <c r="C11" s="4" t="s">
        <v>22</v>
      </c>
      <c r="D11" s="5" t="s">
        <v>23</v>
      </c>
      <c r="E11" s="5" t="s">
        <v>18</v>
      </c>
      <c r="F11" s="44">
        <v>32490</v>
      </c>
      <c r="G11" s="7" t="s">
        <v>29</v>
      </c>
      <c r="H11" s="7" t="s">
        <v>56</v>
      </c>
      <c r="I11" s="7">
        <v>4</v>
      </c>
      <c r="J11" s="7">
        <f t="shared" ca="1" si="0"/>
        <v>25</v>
      </c>
      <c r="K11" s="8">
        <f t="shared" ca="1" si="1"/>
        <v>51250</v>
      </c>
    </row>
    <row r="12" spans="1:11" hidden="1">
      <c r="A12" s="3" t="s">
        <v>41</v>
      </c>
      <c r="B12" s="4" t="s">
        <v>42</v>
      </c>
      <c r="C12" s="4" t="s">
        <v>12</v>
      </c>
      <c r="D12" s="5" t="s">
        <v>43</v>
      </c>
      <c r="E12" s="5" t="s">
        <v>14</v>
      </c>
      <c r="F12" s="44">
        <v>29461</v>
      </c>
      <c r="G12" s="7" t="s">
        <v>15</v>
      </c>
      <c r="H12" s="7" t="s">
        <v>53</v>
      </c>
      <c r="I12" s="7">
        <v>3</v>
      </c>
      <c r="J12" s="7">
        <f t="shared" ca="1" si="0"/>
        <v>33</v>
      </c>
      <c r="K12" s="8">
        <f t="shared" ca="1" si="1"/>
        <v>56650</v>
      </c>
    </row>
    <row r="13" spans="1:11" hidden="1">
      <c r="A13" s="3" t="s">
        <v>44</v>
      </c>
      <c r="B13" s="4" t="s">
        <v>45</v>
      </c>
      <c r="C13" s="4" t="s">
        <v>12</v>
      </c>
      <c r="D13" s="5" t="s">
        <v>43</v>
      </c>
      <c r="E13" s="5" t="s">
        <v>18</v>
      </c>
      <c r="F13" s="44">
        <v>28732</v>
      </c>
      <c r="G13" s="7" t="s">
        <v>29</v>
      </c>
      <c r="H13" s="7" t="s">
        <v>57</v>
      </c>
      <c r="I13" s="7">
        <v>2</v>
      </c>
      <c r="J13" s="7">
        <f t="shared" ca="1" si="0"/>
        <v>35</v>
      </c>
      <c r="K13" s="8">
        <f t="shared" ca="1" si="1"/>
        <v>41750</v>
      </c>
    </row>
    <row r="15" spans="1:11">
      <c r="A15" t="s">
        <v>61</v>
      </c>
    </row>
    <row r="16" spans="1:11">
      <c r="A16" s="1" t="str">
        <f>F1</f>
        <v>生日</v>
      </c>
    </row>
    <row r="17" spans="1:1">
      <c r="A17" t="s">
        <v>181</v>
      </c>
    </row>
  </sheetData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K15"/>
  <sheetViews>
    <sheetView workbookViewId="0">
      <pane ySplit="1" topLeftCell="A2" activePane="bottomLeft" state="frozen"/>
      <selection pane="bottomLeft" activeCell="B3" sqref="B3"/>
    </sheetView>
  </sheetViews>
  <sheetFormatPr defaultRowHeight="16.5"/>
  <cols>
    <col min="1" max="1" width="6" bestFit="1" customWidth="1"/>
    <col min="2" max="2" width="8.125" bestFit="1" customWidth="1"/>
    <col min="3" max="5" width="6" bestFit="1" customWidth="1"/>
    <col min="6" max="6" width="10.5" bestFit="1" customWidth="1"/>
    <col min="7" max="7" width="6" bestFit="1" customWidth="1"/>
    <col min="8" max="8" width="10.125" bestFit="1" customWidth="1"/>
    <col min="9" max="10" width="6" bestFit="1" customWidth="1"/>
    <col min="11" max="11" width="8" bestFit="1" customWidth="1"/>
  </cols>
  <sheetData>
    <row r="1" spans="1:1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48</v>
      </c>
      <c r="I1" s="2" t="s">
        <v>7</v>
      </c>
      <c r="J1" s="2" t="s">
        <v>8</v>
      </c>
      <c r="K1" s="2" t="s">
        <v>9</v>
      </c>
    </row>
    <row r="2" spans="1:11">
      <c r="A2" s="3" t="s">
        <v>10</v>
      </c>
      <c r="B2" s="4" t="s">
        <v>11</v>
      </c>
      <c r="C2" s="4" t="s">
        <v>12</v>
      </c>
      <c r="D2" s="5" t="s">
        <v>13</v>
      </c>
      <c r="E2" s="5" t="s">
        <v>14</v>
      </c>
      <c r="F2" s="44">
        <v>31111</v>
      </c>
      <c r="G2" s="7" t="s">
        <v>15</v>
      </c>
      <c r="H2" s="7" t="s">
        <v>49</v>
      </c>
      <c r="I2" s="7">
        <v>4</v>
      </c>
      <c r="J2" s="7">
        <f t="shared" ref="J2:J13" ca="1" si="0">YEAR(TODAY())-YEAR(F2)</f>
        <v>28</v>
      </c>
      <c r="K2" s="8">
        <f t="shared" ref="K2:K13" ca="1" si="1">IF(E2="主任",40000,30000)+I2*5000+J2*50</f>
        <v>61400</v>
      </c>
    </row>
    <row r="3" spans="1:11">
      <c r="A3" s="3" t="s">
        <v>16</v>
      </c>
      <c r="B3" s="4" t="s">
        <v>17</v>
      </c>
      <c r="C3" s="4" t="s">
        <v>12</v>
      </c>
      <c r="D3" s="5" t="s">
        <v>13</v>
      </c>
      <c r="E3" s="5" t="s">
        <v>18</v>
      </c>
      <c r="F3" s="44">
        <v>30654</v>
      </c>
      <c r="G3" s="7" t="s">
        <v>15</v>
      </c>
      <c r="H3" s="7" t="s">
        <v>59</v>
      </c>
      <c r="I3" s="7">
        <v>3</v>
      </c>
      <c r="J3" s="7">
        <f t="shared" ca="1" si="0"/>
        <v>30</v>
      </c>
      <c r="K3" s="8">
        <f t="shared" ca="1" si="1"/>
        <v>46500</v>
      </c>
    </row>
    <row r="4" spans="1:11">
      <c r="A4" s="3" t="s">
        <v>19</v>
      </c>
      <c r="B4" s="4" t="s">
        <v>20</v>
      </c>
      <c r="C4" s="4" t="s">
        <v>12</v>
      </c>
      <c r="D4" s="5" t="s">
        <v>13</v>
      </c>
      <c r="E4" s="5" t="s">
        <v>18</v>
      </c>
      <c r="F4" s="44">
        <v>26146</v>
      </c>
      <c r="G4" s="7" t="s">
        <v>15</v>
      </c>
      <c r="H4" s="7" t="s">
        <v>50</v>
      </c>
      <c r="I4" s="7">
        <v>4</v>
      </c>
      <c r="J4" s="7">
        <f t="shared" ca="1" si="0"/>
        <v>42</v>
      </c>
      <c r="K4" s="8">
        <f t="shared" ca="1" si="1"/>
        <v>52100</v>
      </c>
    </row>
    <row r="5" spans="1:11">
      <c r="A5" s="3" t="s">
        <v>21</v>
      </c>
      <c r="B5" s="49" t="s">
        <v>186</v>
      </c>
      <c r="C5" s="4" t="s">
        <v>12</v>
      </c>
      <c r="D5" s="5" t="s">
        <v>23</v>
      </c>
      <c r="E5" s="5" t="s">
        <v>14</v>
      </c>
      <c r="F5" s="44">
        <v>26823</v>
      </c>
      <c r="G5" s="7" t="s">
        <v>15</v>
      </c>
      <c r="H5" s="7" t="s">
        <v>58</v>
      </c>
      <c r="I5" s="7">
        <v>4</v>
      </c>
      <c r="J5" s="7">
        <f t="shared" ca="1" si="0"/>
        <v>40</v>
      </c>
      <c r="K5" s="8">
        <f t="shared" ca="1" si="1"/>
        <v>62000</v>
      </c>
    </row>
    <row r="6" spans="1:11">
      <c r="A6" s="3" t="s">
        <v>24</v>
      </c>
      <c r="B6" s="4" t="s">
        <v>25</v>
      </c>
      <c r="C6" s="4" t="s">
        <v>26</v>
      </c>
      <c r="D6" s="5" t="s">
        <v>23</v>
      </c>
      <c r="E6" s="5" t="s">
        <v>18</v>
      </c>
      <c r="F6" s="44">
        <v>29927</v>
      </c>
      <c r="G6" s="7" t="s">
        <v>15</v>
      </c>
      <c r="H6" s="7" t="s">
        <v>60</v>
      </c>
      <c r="I6" s="7">
        <v>5</v>
      </c>
      <c r="J6" s="7">
        <f t="shared" ca="1" si="0"/>
        <v>32</v>
      </c>
      <c r="K6" s="8">
        <f t="shared" ca="1" si="1"/>
        <v>56600</v>
      </c>
    </row>
    <row r="7" spans="1:11">
      <c r="A7" s="3" t="s">
        <v>27</v>
      </c>
      <c r="B7" s="4" t="s">
        <v>28</v>
      </c>
      <c r="C7" s="4" t="s">
        <v>22</v>
      </c>
      <c r="D7" s="5" t="s">
        <v>23</v>
      </c>
      <c r="E7" s="5" t="s">
        <v>18</v>
      </c>
      <c r="F7" s="44">
        <v>32279</v>
      </c>
      <c r="G7" s="7" t="s">
        <v>29</v>
      </c>
      <c r="H7" s="7" t="s">
        <v>54</v>
      </c>
      <c r="I7" s="7">
        <v>4</v>
      </c>
      <c r="J7" s="7">
        <f t="shared" ca="1" si="0"/>
        <v>25</v>
      </c>
      <c r="K7" s="8">
        <f t="shared" ca="1" si="1"/>
        <v>51250</v>
      </c>
    </row>
    <row r="8" spans="1:11">
      <c r="A8" s="3" t="s">
        <v>30</v>
      </c>
      <c r="B8" s="4" t="s">
        <v>31</v>
      </c>
      <c r="C8" s="4" t="s">
        <v>22</v>
      </c>
      <c r="D8" s="5" t="s">
        <v>23</v>
      </c>
      <c r="E8" s="5" t="s">
        <v>18</v>
      </c>
      <c r="F8" s="44">
        <v>30441</v>
      </c>
      <c r="G8" s="7" t="s">
        <v>29</v>
      </c>
      <c r="H8" s="7" t="s">
        <v>55</v>
      </c>
      <c r="I8" s="7">
        <v>3</v>
      </c>
      <c r="J8" s="7">
        <f t="shared" ca="1" si="0"/>
        <v>30</v>
      </c>
      <c r="K8" s="8">
        <f t="shared" ca="1" si="1"/>
        <v>46500</v>
      </c>
    </row>
    <row r="9" spans="1:11">
      <c r="A9" s="3" t="s">
        <v>32</v>
      </c>
      <c r="B9" s="4" t="s">
        <v>33</v>
      </c>
      <c r="C9" s="4" t="s">
        <v>34</v>
      </c>
      <c r="D9" s="5" t="s">
        <v>35</v>
      </c>
      <c r="E9" s="5" t="s">
        <v>18</v>
      </c>
      <c r="F9" s="44">
        <v>32024</v>
      </c>
      <c r="G9" s="7" t="s">
        <v>29</v>
      </c>
      <c r="H9" s="7" t="s">
        <v>51</v>
      </c>
      <c r="I9" s="7">
        <v>4</v>
      </c>
      <c r="J9" s="7">
        <f t="shared" ca="1" si="0"/>
        <v>26</v>
      </c>
      <c r="K9" s="8">
        <f t="shared" ca="1" si="1"/>
        <v>51300</v>
      </c>
    </row>
    <row r="10" spans="1:11">
      <c r="A10" s="3" t="s">
        <v>36</v>
      </c>
      <c r="B10" s="4" t="s">
        <v>37</v>
      </c>
      <c r="C10" s="4" t="s">
        <v>26</v>
      </c>
      <c r="D10" s="5" t="s">
        <v>35</v>
      </c>
      <c r="E10" s="5" t="s">
        <v>38</v>
      </c>
      <c r="F10" s="44">
        <v>29533</v>
      </c>
      <c r="G10" s="7" t="s">
        <v>15</v>
      </c>
      <c r="H10" s="7" t="s">
        <v>52</v>
      </c>
      <c r="I10" s="7">
        <v>4</v>
      </c>
      <c r="J10" s="7">
        <f t="shared" ca="1" si="0"/>
        <v>33</v>
      </c>
      <c r="K10" s="8">
        <f t="shared" ca="1" si="1"/>
        <v>51650</v>
      </c>
    </row>
    <row r="11" spans="1:11">
      <c r="A11" s="3" t="s">
        <v>39</v>
      </c>
      <c r="B11" s="4" t="s">
        <v>40</v>
      </c>
      <c r="C11" s="4" t="s">
        <v>22</v>
      </c>
      <c r="D11" s="5" t="s">
        <v>23</v>
      </c>
      <c r="E11" s="5" t="s">
        <v>18</v>
      </c>
      <c r="F11" s="44">
        <v>32490</v>
      </c>
      <c r="G11" s="7" t="s">
        <v>29</v>
      </c>
      <c r="H11" s="7" t="s">
        <v>56</v>
      </c>
      <c r="I11" s="7">
        <v>4</v>
      </c>
      <c r="J11" s="7">
        <f t="shared" ca="1" si="0"/>
        <v>25</v>
      </c>
      <c r="K11" s="8">
        <f t="shared" ca="1" si="1"/>
        <v>51250</v>
      </c>
    </row>
    <row r="12" spans="1:11">
      <c r="A12" s="3" t="s">
        <v>41</v>
      </c>
      <c r="B12" s="4" t="s">
        <v>42</v>
      </c>
      <c r="C12" s="4" t="s">
        <v>12</v>
      </c>
      <c r="D12" s="5" t="s">
        <v>43</v>
      </c>
      <c r="E12" s="5" t="s">
        <v>14</v>
      </c>
      <c r="F12" s="44">
        <v>29461</v>
      </c>
      <c r="G12" s="7" t="s">
        <v>15</v>
      </c>
      <c r="H12" s="7" t="s">
        <v>53</v>
      </c>
      <c r="I12" s="7">
        <v>3</v>
      </c>
      <c r="J12" s="7">
        <f t="shared" ca="1" si="0"/>
        <v>33</v>
      </c>
      <c r="K12" s="8">
        <f t="shared" ca="1" si="1"/>
        <v>56650</v>
      </c>
    </row>
    <row r="13" spans="1:11">
      <c r="A13" s="3" t="s">
        <v>44</v>
      </c>
      <c r="B13" s="4" t="s">
        <v>45</v>
      </c>
      <c r="C13" s="4" t="s">
        <v>12</v>
      </c>
      <c r="D13" s="5" t="s">
        <v>43</v>
      </c>
      <c r="E13" s="5" t="s">
        <v>18</v>
      </c>
      <c r="F13" s="44">
        <v>28732</v>
      </c>
      <c r="G13" s="7" t="s">
        <v>29</v>
      </c>
      <c r="H13" s="7" t="s">
        <v>57</v>
      </c>
      <c r="I13" s="7">
        <v>2</v>
      </c>
      <c r="J13" s="7">
        <f t="shared" ca="1" si="0"/>
        <v>35</v>
      </c>
      <c r="K13" s="8">
        <f t="shared" ca="1" si="1"/>
        <v>41750</v>
      </c>
    </row>
    <row r="15" spans="1:11">
      <c r="A15" t="s">
        <v>61</v>
      </c>
    </row>
  </sheetData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K17"/>
  <sheetViews>
    <sheetView workbookViewId="0">
      <pane ySplit="1" topLeftCell="A2" activePane="bottomLeft" state="frozen"/>
      <selection pane="bottomLeft" activeCell="B9" sqref="B9"/>
    </sheetView>
  </sheetViews>
  <sheetFormatPr defaultRowHeight="16.5"/>
  <cols>
    <col min="1" max="1" width="6" bestFit="1" customWidth="1"/>
    <col min="2" max="2" width="8.125" bestFit="1" customWidth="1"/>
    <col min="3" max="5" width="6" bestFit="1" customWidth="1"/>
    <col min="6" max="6" width="8.5" customWidth="1"/>
    <col min="7" max="7" width="6" bestFit="1" customWidth="1"/>
    <col min="8" max="8" width="10.125" bestFit="1" customWidth="1"/>
    <col min="9" max="10" width="6" bestFit="1" customWidth="1"/>
    <col min="11" max="11" width="8" bestFit="1" customWidth="1"/>
  </cols>
  <sheetData>
    <row r="1" spans="1:1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48</v>
      </c>
      <c r="I1" s="2" t="s">
        <v>7</v>
      </c>
      <c r="J1" s="2" t="s">
        <v>8</v>
      </c>
      <c r="K1" s="2" t="s">
        <v>9</v>
      </c>
    </row>
    <row r="2" spans="1:11" hidden="1">
      <c r="A2" s="3" t="s">
        <v>10</v>
      </c>
      <c r="B2" s="4" t="s">
        <v>11</v>
      </c>
      <c r="C2" s="4" t="s">
        <v>12</v>
      </c>
      <c r="D2" s="5" t="s">
        <v>13</v>
      </c>
      <c r="E2" s="5" t="s">
        <v>14</v>
      </c>
      <c r="F2" s="6">
        <v>31111</v>
      </c>
      <c r="G2" s="7" t="s">
        <v>15</v>
      </c>
      <c r="H2" s="7" t="s">
        <v>49</v>
      </c>
      <c r="I2" s="7">
        <v>4</v>
      </c>
      <c r="J2" s="7">
        <f t="shared" ref="J2:J13" ca="1" si="0">YEAR(TODAY())-YEAR(F2)</f>
        <v>28</v>
      </c>
      <c r="K2" s="8">
        <f t="shared" ref="K2:K13" ca="1" si="1">IF(E2="主任",40000,30000)+I2*5000+J2*50</f>
        <v>61400</v>
      </c>
    </row>
    <row r="3" spans="1:11" hidden="1">
      <c r="A3" s="3" t="s">
        <v>16</v>
      </c>
      <c r="B3" s="4" t="s">
        <v>17</v>
      </c>
      <c r="C3" s="4" t="s">
        <v>12</v>
      </c>
      <c r="D3" s="5" t="s">
        <v>13</v>
      </c>
      <c r="E3" s="5" t="s">
        <v>18</v>
      </c>
      <c r="F3" s="6">
        <v>30654</v>
      </c>
      <c r="G3" s="7" t="s">
        <v>15</v>
      </c>
      <c r="H3" s="7" t="s">
        <v>59</v>
      </c>
      <c r="I3" s="7">
        <v>3</v>
      </c>
      <c r="J3" s="7">
        <f t="shared" ca="1" si="0"/>
        <v>30</v>
      </c>
      <c r="K3" s="8">
        <f t="shared" ca="1" si="1"/>
        <v>46500</v>
      </c>
    </row>
    <row r="4" spans="1:11" hidden="1">
      <c r="A4" s="3" t="s">
        <v>19</v>
      </c>
      <c r="B4" s="4" t="s">
        <v>20</v>
      </c>
      <c r="C4" s="4" t="s">
        <v>12</v>
      </c>
      <c r="D4" s="5" t="s">
        <v>13</v>
      </c>
      <c r="E4" s="5" t="s">
        <v>18</v>
      </c>
      <c r="F4" s="6">
        <v>26146</v>
      </c>
      <c r="G4" s="7" t="s">
        <v>15</v>
      </c>
      <c r="H4" s="7" t="s">
        <v>50</v>
      </c>
      <c r="I4" s="7">
        <v>4</v>
      </c>
      <c r="J4" s="7">
        <f t="shared" ca="1" si="0"/>
        <v>42</v>
      </c>
      <c r="K4" s="8">
        <f t="shared" ca="1" si="1"/>
        <v>52100</v>
      </c>
    </row>
    <row r="5" spans="1:11" hidden="1">
      <c r="A5" s="3" t="s">
        <v>21</v>
      </c>
      <c r="B5" s="49" t="s">
        <v>186</v>
      </c>
      <c r="C5" s="4" t="s">
        <v>12</v>
      </c>
      <c r="D5" s="5" t="s">
        <v>23</v>
      </c>
      <c r="E5" s="5" t="s">
        <v>14</v>
      </c>
      <c r="F5" s="6">
        <v>26823</v>
      </c>
      <c r="G5" s="7" t="s">
        <v>15</v>
      </c>
      <c r="H5" s="7" t="s">
        <v>58</v>
      </c>
      <c r="I5" s="7">
        <v>4</v>
      </c>
      <c r="J5" s="7">
        <f t="shared" ca="1" si="0"/>
        <v>40</v>
      </c>
      <c r="K5" s="8">
        <f t="shared" ca="1" si="1"/>
        <v>62000</v>
      </c>
    </row>
    <row r="6" spans="1:11" hidden="1">
      <c r="A6" s="3" t="s">
        <v>24</v>
      </c>
      <c r="B6" s="4" t="s">
        <v>25</v>
      </c>
      <c r="C6" s="4" t="s">
        <v>26</v>
      </c>
      <c r="D6" s="5" t="s">
        <v>23</v>
      </c>
      <c r="E6" s="5" t="s">
        <v>18</v>
      </c>
      <c r="F6" s="6">
        <v>29927</v>
      </c>
      <c r="G6" s="7" t="s">
        <v>15</v>
      </c>
      <c r="H6" s="7" t="s">
        <v>60</v>
      </c>
      <c r="I6" s="7">
        <v>5</v>
      </c>
      <c r="J6" s="7">
        <f t="shared" ca="1" si="0"/>
        <v>32</v>
      </c>
      <c r="K6" s="8">
        <f t="shared" ca="1" si="1"/>
        <v>56600</v>
      </c>
    </row>
    <row r="7" spans="1:11">
      <c r="A7" s="3" t="s">
        <v>27</v>
      </c>
      <c r="B7" s="4" t="s">
        <v>28</v>
      </c>
      <c r="C7" s="4" t="s">
        <v>22</v>
      </c>
      <c r="D7" s="5" t="s">
        <v>23</v>
      </c>
      <c r="E7" s="5" t="s">
        <v>18</v>
      </c>
      <c r="F7" s="6">
        <v>32279</v>
      </c>
      <c r="G7" s="7" t="s">
        <v>29</v>
      </c>
      <c r="H7" s="7" t="s">
        <v>54</v>
      </c>
      <c r="I7" s="7">
        <v>4</v>
      </c>
      <c r="J7" s="7">
        <f t="shared" ca="1" si="0"/>
        <v>25</v>
      </c>
      <c r="K7" s="8">
        <f t="shared" ca="1" si="1"/>
        <v>51250</v>
      </c>
    </row>
    <row r="8" spans="1:11" hidden="1">
      <c r="A8" s="3" t="s">
        <v>30</v>
      </c>
      <c r="B8" s="4" t="s">
        <v>31</v>
      </c>
      <c r="C8" s="4" t="s">
        <v>22</v>
      </c>
      <c r="D8" s="5" t="s">
        <v>23</v>
      </c>
      <c r="E8" s="5" t="s">
        <v>18</v>
      </c>
      <c r="F8" s="6">
        <v>30441</v>
      </c>
      <c r="G8" s="7" t="s">
        <v>29</v>
      </c>
      <c r="H8" s="7" t="s">
        <v>55</v>
      </c>
      <c r="I8" s="7">
        <v>3</v>
      </c>
      <c r="J8" s="7">
        <f t="shared" ca="1" si="0"/>
        <v>30</v>
      </c>
      <c r="K8" s="8">
        <f t="shared" ca="1" si="1"/>
        <v>46500</v>
      </c>
    </row>
    <row r="9" spans="1:11">
      <c r="A9" s="3" t="s">
        <v>32</v>
      </c>
      <c r="B9" s="4" t="s">
        <v>33</v>
      </c>
      <c r="C9" s="4" t="s">
        <v>34</v>
      </c>
      <c r="D9" s="5" t="s">
        <v>35</v>
      </c>
      <c r="E9" s="5" t="s">
        <v>18</v>
      </c>
      <c r="F9" s="6">
        <v>32024</v>
      </c>
      <c r="G9" s="7" t="s">
        <v>29</v>
      </c>
      <c r="H9" s="7" t="s">
        <v>51</v>
      </c>
      <c r="I9" s="7">
        <v>4</v>
      </c>
      <c r="J9" s="7">
        <f t="shared" ca="1" si="0"/>
        <v>26</v>
      </c>
      <c r="K9" s="8">
        <f t="shared" ca="1" si="1"/>
        <v>51300</v>
      </c>
    </row>
    <row r="10" spans="1:11" hidden="1">
      <c r="A10" s="3" t="s">
        <v>36</v>
      </c>
      <c r="B10" s="4" t="s">
        <v>37</v>
      </c>
      <c r="C10" s="4" t="s">
        <v>26</v>
      </c>
      <c r="D10" s="5" t="s">
        <v>35</v>
      </c>
      <c r="E10" s="5" t="s">
        <v>38</v>
      </c>
      <c r="F10" s="6">
        <v>29533</v>
      </c>
      <c r="G10" s="7" t="s">
        <v>15</v>
      </c>
      <c r="H10" s="7" t="s">
        <v>52</v>
      </c>
      <c r="I10" s="7">
        <v>4</v>
      </c>
      <c r="J10" s="7">
        <f t="shared" ca="1" si="0"/>
        <v>33</v>
      </c>
      <c r="K10" s="8">
        <f t="shared" ca="1" si="1"/>
        <v>51650</v>
      </c>
    </row>
    <row r="11" spans="1:11">
      <c r="A11" s="3" t="s">
        <v>39</v>
      </c>
      <c r="B11" s="4" t="s">
        <v>40</v>
      </c>
      <c r="C11" s="4" t="s">
        <v>22</v>
      </c>
      <c r="D11" s="5" t="s">
        <v>23</v>
      </c>
      <c r="E11" s="5" t="s">
        <v>18</v>
      </c>
      <c r="F11" s="6">
        <v>32490</v>
      </c>
      <c r="G11" s="7" t="s">
        <v>29</v>
      </c>
      <c r="H11" s="7" t="s">
        <v>56</v>
      </c>
      <c r="I11" s="7">
        <v>4</v>
      </c>
      <c r="J11" s="7">
        <f t="shared" ca="1" si="0"/>
        <v>25</v>
      </c>
      <c r="K11" s="8">
        <f t="shared" ca="1" si="1"/>
        <v>51250</v>
      </c>
    </row>
    <row r="12" spans="1:11" hidden="1">
      <c r="A12" s="3" t="s">
        <v>41</v>
      </c>
      <c r="B12" s="4" t="s">
        <v>42</v>
      </c>
      <c r="C12" s="4" t="s">
        <v>12</v>
      </c>
      <c r="D12" s="5" t="s">
        <v>43</v>
      </c>
      <c r="E12" s="5" t="s">
        <v>14</v>
      </c>
      <c r="F12" s="6">
        <v>29461</v>
      </c>
      <c r="G12" s="7" t="s">
        <v>15</v>
      </c>
      <c r="H12" s="7" t="s">
        <v>53</v>
      </c>
      <c r="I12" s="7">
        <v>3</v>
      </c>
      <c r="J12" s="7">
        <f t="shared" ca="1" si="0"/>
        <v>33</v>
      </c>
      <c r="K12" s="8">
        <f t="shared" ca="1" si="1"/>
        <v>56650</v>
      </c>
    </row>
    <row r="13" spans="1:11" hidden="1">
      <c r="A13" s="3" t="s">
        <v>44</v>
      </c>
      <c r="B13" s="4" t="s">
        <v>45</v>
      </c>
      <c r="C13" s="4" t="s">
        <v>12</v>
      </c>
      <c r="D13" s="5" t="s">
        <v>43</v>
      </c>
      <c r="E13" s="5" t="s">
        <v>18</v>
      </c>
      <c r="F13" s="6">
        <v>28732</v>
      </c>
      <c r="G13" s="7" t="s">
        <v>29</v>
      </c>
      <c r="H13" s="7" t="s">
        <v>57</v>
      </c>
      <c r="I13" s="7">
        <v>2</v>
      </c>
      <c r="J13" s="7">
        <f t="shared" ca="1" si="0"/>
        <v>35</v>
      </c>
      <c r="K13" s="8">
        <f t="shared" ca="1" si="1"/>
        <v>41750</v>
      </c>
    </row>
    <row r="15" spans="1:11">
      <c r="A15" t="s">
        <v>64</v>
      </c>
    </row>
    <row r="16" spans="1:11">
      <c r="A16" s="1" t="str">
        <f>G1</f>
        <v>婚姻</v>
      </c>
      <c r="B16" s="2" t="str">
        <f>K1</f>
        <v>薪資</v>
      </c>
    </row>
    <row r="17" spans="1:2">
      <c r="A17" t="str">
        <f>G7</f>
        <v>未婚</v>
      </c>
      <c r="B17" t="s">
        <v>65</v>
      </c>
    </row>
  </sheetData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K15"/>
  <sheetViews>
    <sheetView workbookViewId="0">
      <pane ySplit="1" topLeftCell="A2" activePane="bottomLeft" state="frozen"/>
      <selection pane="bottomLeft" activeCell="C6" sqref="C6"/>
    </sheetView>
  </sheetViews>
  <sheetFormatPr defaultRowHeight="16.5"/>
  <cols>
    <col min="1" max="1" width="6" bestFit="1" customWidth="1"/>
    <col min="2" max="2" width="8.125" bestFit="1" customWidth="1"/>
    <col min="3" max="5" width="6" bestFit="1" customWidth="1"/>
    <col min="6" max="6" width="8.5" customWidth="1"/>
    <col min="7" max="7" width="6" bestFit="1" customWidth="1"/>
    <col min="8" max="8" width="10.125" bestFit="1" customWidth="1"/>
    <col min="9" max="10" width="6" bestFit="1" customWidth="1"/>
    <col min="11" max="11" width="8" bestFit="1" customWidth="1"/>
  </cols>
  <sheetData>
    <row r="1" spans="1:1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48</v>
      </c>
      <c r="I1" s="2" t="s">
        <v>7</v>
      </c>
      <c r="J1" s="2" t="s">
        <v>8</v>
      </c>
      <c r="K1" s="2" t="s">
        <v>9</v>
      </c>
    </row>
    <row r="2" spans="1:11">
      <c r="A2" s="3" t="s">
        <v>10</v>
      </c>
      <c r="B2" s="4" t="s">
        <v>11</v>
      </c>
      <c r="C2" s="4" t="s">
        <v>12</v>
      </c>
      <c r="D2" s="5" t="s">
        <v>13</v>
      </c>
      <c r="E2" s="5" t="s">
        <v>14</v>
      </c>
      <c r="F2" s="6">
        <v>31111</v>
      </c>
      <c r="G2" s="7" t="s">
        <v>15</v>
      </c>
      <c r="H2" s="7" t="s">
        <v>49</v>
      </c>
      <c r="I2" s="7">
        <v>4</v>
      </c>
      <c r="J2" s="7">
        <f t="shared" ref="J2:J13" ca="1" si="0">YEAR(TODAY())-YEAR(F2)</f>
        <v>28</v>
      </c>
      <c r="K2" s="8">
        <f t="shared" ref="K2:K13" ca="1" si="1">IF(E2="主任",40000,30000)+I2*5000+J2*50</f>
        <v>61400</v>
      </c>
    </row>
    <row r="3" spans="1:11">
      <c r="A3" s="3" t="s">
        <v>16</v>
      </c>
      <c r="B3" s="4" t="s">
        <v>17</v>
      </c>
      <c r="C3" s="4" t="s">
        <v>12</v>
      </c>
      <c r="D3" s="5" t="s">
        <v>13</v>
      </c>
      <c r="E3" s="5" t="s">
        <v>18</v>
      </c>
      <c r="F3" s="6">
        <v>30654</v>
      </c>
      <c r="G3" s="7" t="s">
        <v>15</v>
      </c>
      <c r="H3" s="7" t="s">
        <v>59</v>
      </c>
      <c r="I3" s="7">
        <v>3</v>
      </c>
      <c r="J3" s="7">
        <f t="shared" ca="1" si="0"/>
        <v>30</v>
      </c>
      <c r="K3" s="8">
        <f t="shared" ca="1" si="1"/>
        <v>46500</v>
      </c>
    </row>
    <row r="4" spans="1:11">
      <c r="A4" s="3" t="s">
        <v>19</v>
      </c>
      <c r="B4" s="4" t="s">
        <v>20</v>
      </c>
      <c r="C4" s="4" t="s">
        <v>12</v>
      </c>
      <c r="D4" s="5" t="s">
        <v>13</v>
      </c>
      <c r="E4" s="5" t="s">
        <v>18</v>
      </c>
      <c r="F4" s="6">
        <v>26146</v>
      </c>
      <c r="G4" s="7" t="s">
        <v>15</v>
      </c>
      <c r="H4" s="7" t="s">
        <v>50</v>
      </c>
      <c r="I4" s="7">
        <v>4</v>
      </c>
      <c r="J4" s="7">
        <f t="shared" ca="1" si="0"/>
        <v>42</v>
      </c>
      <c r="K4" s="8">
        <f t="shared" ca="1" si="1"/>
        <v>52100</v>
      </c>
    </row>
    <row r="5" spans="1:11">
      <c r="A5" s="3" t="s">
        <v>21</v>
      </c>
      <c r="B5" s="49" t="s">
        <v>186</v>
      </c>
      <c r="C5" s="4" t="s">
        <v>12</v>
      </c>
      <c r="D5" s="5" t="s">
        <v>23</v>
      </c>
      <c r="E5" s="5" t="s">
        <v>14</v>
      </c>
      <c r="F5" s="6">
        <v>26823</v>
      </c>
      <c r="G5" s="7" t="s">
        <v>15</v>
      </c>
      <c r="H5" s="7" t="s">
        <v>58</v>
      </c>
      <c r="I5" s="7">
        <v>4</v>
      </c>
      <c r="J5" s="7">
        <f t="shared" ca="1" si="0"/>
        <v>40</v>
      </c>
      <c r="K5" s="8">
        <f t="shared" ca="1" si="1"/>
        <v>62000</v>
      </c>
    </row>
    <row r="6" spans="1:11">
      <c r="A6" s="3" t="s">
        <v>24</v>
      </c>
      <c r="B6" s="4" t="s">
        <v>25</v>
      </c>
      <c r="C6" s="4" t="s">
        <v>26</v>
      </c>
      <c r="D6" s="5" t="s">
        <v>23</v>
      </c>
      <c r="E6" s="5" t="s">
        <v>18</v>
      </c>
      <c r="F6" s="6">
        <v>29927</v>
      </c>
      <c r="G6" s="7" t="s">
        <v>15</v>
      </c>
      <c r="H6" s="7" t="s">
        <v>60</v>
      </c>
      <c r="I6" s="7">
        <v>5</v>
      </c>
      <c r="J6" s="7">
        <f t="shared" ca="1" si="0"/>
        <v>32</v>
      </c>
      <c r="K6" s="8">
        <f t="shared" ca="1" si="1"/>
        <v>56600</v>
      </c>
    </row>
    <row r="7" spans="1:11">
      <c r="A7" s="3" t="s">
        <v>27</v>
      </c>
      <c r="B7" s="4" t="s">
        <v>28</v>
      </c>
      <c r="C7" s="4" t="s">
        <v>22</v>
      </c>
      <c r="D7" s="5" t="s">
        <v>23</v>
      </c>
      <c r="E7" s="5" t="s">
        <v>18</v>
      </c>
      <c r="F7" s="6">
        <v>32279</v>
      </c>
      <c r="G7" s="7" t="s">
        <v>29</v>
      </c>
      <c r="H7" s="7" t="s">
        <v>54</v>
      </c>
      <c r="I7" s="7">
        <v>4</v>
      </c>
      <c r="J7" s="7">
        <f t="shared" ca="1" si="0"/>
        <v>25</v>
      </c>
      <c r="K7" s="8">
        <f t="shared" ca="1" si="1"/>
        <v>51250</v>
      </c>
    </row>
    <row r="8" spans="1:11">
      <c r="A8" s="3" t="s">
        <v>30</v>
      </c>
      <c r="B8" s="4" t="s">
        <v>31</v>
      </c>
      <c r="C8" s="4" t="s">
        <v>22</v>
      </c>
      <c r="D8" s="5" t="s">
        <v>23</v>
      </c>
      <c r="E8" s="5" t="s">
        <v>18</v>
      </c>
      <c r="F8" s="6">
        <v>30441</v>
      </c>
      <c r="G8" s="7" t="s">
        <v>29</v>
      </c>
      <c r="H8" s="7" t="s">
        <v>55</v>
      </c>
      <c r="I8" s="7">
        <v>3</v>
      </c>
      <c r="J8" s="7">
        <f t="shared" ca="1" si="0"/>
        <v>30</v>
      </c>
      <c r="K8" s="8">
        <f t="shared" ca="1" si="1"/>
        <v>46500</v>
      </c>
    </row>
    <row r="9" spans="1:11">
      <c r="A9" s="3" t="s">
        <v>32</v>
      </c>
      <c r="B9" s="4" t="s">
        <v>33</v>
      </c>
      <c r="C9" s="4" t="s">
        <v>34</v>
      </c>
      <c r="D9" s="5" t="s">
        <v>35</v>
      </c>
      <c r="E9" s="5" t="s">
        <v>18</v>
      </c>
      <c r="F9" s="6">
        <v>32024</v>
      </c>
      <c r="G9" s="7" t="s">
        <v>29</v>
      </c>
      <c r="H9" s="7" t="s">
        <v>51</v>
      </c>
      <c r="I9" s="7">
        <v>4</v>
      </c>
      <c r="J9" s="7">
        <f t="shared" ca="1" si="0"/>
        <v>26</v>
      </c>
      <c r="K9" s="8">
        <f t="shared" ca="1" si="1"/>
        <v>51300</v>
      </c>
    </row>
    <row r="10" spans="1:11">
      <c r="A10" s="3" t="s">
        <v>36</v>
      </c>
      <c r="B10" s="4" t="s">
        <v>37</v>
      </c>
      <c r="C10" s="4" t="s">
        <v>26</v>
      </c>
      <c r="D10" s="5" t="s">
        <v>35</v>
      </c>
      <c r="E10" s="5" t="s">
        <v>38</v>
      </c>
      <c r="F10" s="6">
        <v>29533</v>
      </c>
      <c r="G10" s="7" t="s">
        <v>15</v>
      </c>
      <c r="H10" s="7" t="s">
        <v>52</v>
      </c>
      <c r="I10" s="7">
        <v>4</v>
      </c>
      <c r="J10" s="7">
        <f t="shared" ca="1" si="0"/>
        <v>33</v>
      </c>
      <c r="K10" s="8">
        <f t="shared" ca="1" si="1"/>
        <v>51650</v>
      </c>
    </row>
    <row r="11" spans="1:11">
      <c r="A11" s="3" t="s">
        <v>39</v>
      </c>
      <c r="B11" s="4" t="s">
        <v>40</v>
      </c>
      <c r="C11" s="4" t="s">
        <v>22</v>
      </c>
      <c r="D11" s="5" t="s">
        <v>23</v>
      </c>
      <c r="E11" s="5" t="s">
        <v>18</v>
      </c>
      <c r="F11" s="6">
        <v>32490</v>
      </c>
      <c r="G11" s="7" t="s">
        <v>29</v>
      </c>
      <c r="H11" s="7" t="s">
        <v>56</v>
      </c>
      <c r="I11" s="7">
        <v>4</v>
      </c>
      <c r="J11" s="7">
        <f t="shared" ca="1" si="0"/>
        <v>25</v>
      </c>
      <c r="K11" s="8">
        <f t="shared" ca="1" si="1"/>
        <v>51250</v>
      </c>
    </row>
    <row r="12" spans="1:11">
      <c r="A12" s="3" t="s">
        <v>41</v>
      </c>
      <c r="B12" s="4" t="s">
        <v>42</v>
      </c>
      <c r="C12" s="4" t="s">
        <v>12</v>
      </c>
      <c r="D12" s="5" t="s">
        <v>43</v>
      </c>
      <c r="E12" s="5" t="s">
        <v>14</v>
      </c>
      <c r="F12" s="6">
        <v>29461</v>
      </c>
      <c r="G12" s="7" t="s">
        <v>15</v>
      </c>
      <c r="H12" s="7" t="s">
        <v>53</v>
      </c>
      <c r="I12" s="7">
        <v>3</v>
      </c>
      <c r="J12" s="7">
        <f t="shared" ca="1" si="0"/>
        <v>33</v>
      </c>
      <c r="K12" s="8">
        <f t="shared" ca="1" si="1"/>
        <v>56650</v>
      </c>
    </row>
    <row r="13" spans="1:11">
      <c r="A13" s="3" t="s">
        <v>44</v>
      </c>
      <c r="B13" s="4" t="s">
        <v>45</v>
      </c>
      <c r="C13" s="4" t="s">
        <v>12</v>
      </c>
      <c r="D13" s="5" t="s">
        <v>43</v>
      </c>
      <c r="E13" s="5" t="s">
        <v>18</v>
      </c>
      <c r="F13" s="6">
        <v>28732</v>
      </c>
      <c r="G13" s="7" t="s">
        <v>29</v>
      </c>
      <c r="H13" s="7" t="s">
        <v>57</v>
      </c>
      <c r="I13" s="7">
        <v>2</v>
      </c>
      <c r="J13" s="7">
        <f t="shared" ca="1" si="0"/>
        <v>35</v>
      </c>
      <c r="K13" s="8">
        <f t="shared" ca="1" si="1"/>
        <v>41750</v>
      </c>
    </row>
    <row r="15" spans="1:11">
      <c r="A15" t="s">
        <v>64</v>
      </c>
    </row>
  </sheetData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K17"/>
  <sheetViews>
    <sheetView workbookViewId="0">
      <pane ySplit="1" topLeftCell="A8" activePane="bottomLeft" state="frozen"/>
      <selection pane="bottomLeft" activeCell="E12" sqref="E12"/>
    </sheetView>
  </sheetViews>
  <sheetFormatPr defaultRowHeight="16.5"/>
  <cols>
    <col min="1" max="1" width="6" bestFit="1" customWidth="1"/>
    <col min="2" max="2" width="8.125" bestFit="1" customWidth="1"/>
    <col min="3" max="3" width="8.5" bestFit="1" customWidth="1"/>
    <col min="4" max="5" width="6" bestFit="1" customWidth="1"/>
    <col min="6" max="6" width="8.5" customWidth="1"/>
    <col min="7" max="7" width="6" bestFit="1" customWidth="1"/>
    <col min="8" max="8" width="10.125" bestFit="1" customWidth="1"/>
    <col min="9" max="10" width="6" bestFit="1" customWidth="1"/>
    <col min="11" max="11" width="8" bestFit="1" customWidth="1"/>
  </cols>
  <sheetData>
    <row r="1" spans="1:1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48</v>
      </c>
      <c r="I1" s="2" t="s">
        <v>7</v>
      </c>
      <c r="J1" s="2" t="s">
        <v>8</v>
      </c>
      <c r="K1" s="2" t="s">
        <v>9</v>
      </c>
    </row>
    <row r="2" spans="1:11" hidden="1">
      <c r="A2" s="3" t="s">
        <v>10</v>
      </c>
      <c r="B2" s="4" t="s">
        <v>11</v>
      </c>
      <c r="C2" s="4" t="s">
        <v>12</v>
      </c>
      <c r="D2" s="5" t="s">
        <v>13</v>
      </c>
      <c r="E2" s="5" t="s">
        <v>14</v>
      </c>
      <c r="F2" s="6">
        <v>31111</v>
      </c>
      <c r="G2" s="7" t="s">
        <v>15</v>
      </c>
      <c r="H2" s="7" t="s">
        <v>49</v>
      </c>
      <c r="I2" s="7">
        <v>4</v>
      </c>
      <c r="J2" s="7">
        <f t="shared" ref="J2:J13" ca="1" si="0">YEAR(TODAY())-YEAR(F2)</f>
        <v>28</v>
      </c>
      <c r="K2" s="8">
        <f t="shared" ref="K2:K13" ca="1" si="1">IF(E2="主任",40000,30000)+I2*5000+J2*50</f>
        <v>61400</v>
      </c>
    </row>
    <row r="3" spans="1:11" hidden="1">
      <c r="A3" s="3" t="s">
        <v>16</v>
      </c>
      <c r="B3" s="4" t="s">
        <v>17</v>
      </c>
      <c r="C3" s="4" t="s">
        <v>12</v>
      </c>
      <c r="D3" s="5" t="s">
        <v>13</v>
      </c>
      <c r="E3" s="5" t="s">
        <v>18</v>
      </c>
      <c r="F3" s="6">
        <v>30654</v>
      </c>
      <c r="G3" s="7" t="s">
        <v>15</v>
      </c>
      <c r="H3" s="7" t="s">
        <v>59</v>
      </c>
      <c r="I3" s="7">
        <v>3</v>
      </c>
      <c r="J3" s="7">
        <f t="shared" ca="1" si="0"/>
        <v>30</v>
      </c>
      <c r="K3" s="8">
        <f t="shared" ca="1" si="1"/>
        <v>46500</v>
      </c>
    </row>
    <row r="4" spans="1:11" hidden="1">
      <c r="A4" s="3" t="s">
        <v>19</v>
      </c>
      <c r="B4" s="4" t="s">
        <v>20</v>
      </c>
      <c r="C4" s="4" t="s">
        <v>12</v>
      </c>
      <c r="D4" s="5" t="s">
        <v>13</v>
      </c>
      <c r="E4" s="5" t="s">
        <v>18</v>
      </c>
      <c r="F4" s="6">
        <v>26146</v>
      </c>
      <c r="G4" s="7" t="s">
        <v>15</v>
      </c>
      <c r="H4" s="7" t="s">
        <v>50</v>
      </c>
      <c r="I4" s="7">
        <v>4</v>
      </c>
      <c r="J4" s="7">
        <f t="shared" ca="1" si="0"/>
        <v>42</v>
      </c>
      <c r="K4" s="8">
        <f t="shared" ca="1" si="1"/>
        <v>52100</v>
      </c>
    </row>
    <row r="5" spans="1:11" hidden="1">
      <c r="A5" s="3" t="s">
        <v>21</v>
      </c>
      <c r="B5" s="49" t="s">
        <v>186</v>
      </c>
      <c r="C5" s="4" t="s">
        <v>12</v>
      </c>
      <c r="D5" s="5" t="s">
        <v>23</v>
      </c>
      <c r="E5" s="5" t="s">
        <v>14</v>
      </c>
      <c r="F5" s="6">
        <v>26823</v>
      </c>
      <c r="G5" s="7" t="s">
        <v>15</v>
      </c>
      <c r="H5" s="7" t="s">
        <v>58</v>
      </c>
      <c r="I5" s="7">
        <v>4</v>
      </c>
      <c r="J5" s="7">
        <f t="shared" ca="1" si="0"/>
        <v>40</v>
      </c>
      <c r="K5" s="8">
        <f t="shared" ca="1" si="1"/>
        <v>62000</v>
      </c>
    </row>
    <row r="6" spans="1:11" hidden="1">
      <c r="A6" s="3" t="s">
        <v>24</v>
      </c>
      <c r="B6" s="4" t="s">
        <v>25</v>
      </c>
      <c r="C6" s="4" t="s">
        <v>26</v>
      </c>
      <c r="D6" s="5" t="s">
        <v>23</v>
      </c>
      <c r="E6" s="5" t="s">
        <v>18</v>
      </c>
      <c r="F6" s="6">
        <v>29927</v>
      </c>
      <c r="G6" s="7" t="s">
        <v>15</v>
      </c>
      <c r="H6" s="7" t="s">
        <v>60</v>
      </c>
      <c r="I6" s="7">
        <v>5</v>
      </c>
      <c r="J6" s="7">
        <f t="shared" ca="1" si="0"/>
        <v>32</v>
      </c>
      <c r="K6" s="8">
        <f t="shared" ca="1" si="1"/>
        <v>56600</v>
      </c>
    </row>
    <row r="7" spans="1:11" hidden="1">
      <c r="A7" s="3" t="s">
        <v>27</v>
      </c>
      <c r="B7" s="4" t="s">
        <v>28</v>
      </c>
      <c r="C7" s="4" t="s">
        <v>22</v>
      </c>
      <c r="D7" s="5" t="s">
        <v>23</v>
      </c>
      <c r="E7" s="5" t="s">
        <v>18</v>
      </c>
      <c r="F7" s="6">
        <v>32279</v>
      </c>
      <c r="G7" s="7" t="s">
        <v>29</v>
      </c>
      <c r="H7" s="7" t="s">
        <v>54</v>
      </c>
      <c r="I7" s="7">
        <v>4</v>
      </c>
      <c r="J7" s="7">
        <f t="shared" ca="1" si="0"/>
        <v>25</v>
      </c>
      <c r="K7" s="8">
        <f t="shared" ca="1" si="1"/>
        <v>51250</v>
      </c>
    </row>
    <row r="8" spans="1:11">
      <c r="A8" s="3" t="s">
        <v>30</v>
      </c>
      <c r="B8" s="4" t="s">
        <v>31</v>
      </c>
      <c r="C8" s="4" t="s">
        <v>22</v>
      </c>
      <c r="D8" s="5" t="s">
        <v>23</v>
      </c>
      <c r="E8" s="5" t="s">
        <v>18</v>
      </c>
      <c r="F8" s="6">
        <v>30441</v>
      </c>
      <c r="G8" s="7" t="s">
        <v>29</v>
      </c>
      <c r="H8" s="7" t="s">
        <v>55</v>
      </c>
      <c r="I8" s="7">
        <v>3</v>
      </c>
      <c r="J8" s="7">
        <f t="shared" ca="1" si="0"/>
        <v>30</v>
      </c>
      <c r="K8" s="8">
        <f t="shared" ca="1" si="1"/>
        <v>46500</v>
      </c>
    </row>
    <row r="9" spans="1:11" hidden="1">
      <c r="A9" s="3" t="s">
        <v>32</v>
      </c>
      <c r="B9" s="4" t="s">
        <v>33</v>
      </c>
      <c r="C9" s="4" t="s">
        <v>34</v>
      </c>
      <c r="D9" s="5" t="s">
        <v>35</v>
      </c>
      <c r="E9" s="5" t="s">
        <v>18</v>
      </c>
      <c r="F9" s="6">
        <v>32024</v>
      </c>
      <c r="G9" s="7" t="s">
        <v>29</v>
      </c>
      <c r="H9" s="7" t="s">
        <v>51</v>
      </c>
      <c r="I9" s="7">
        <v>4</v>
      </c>
      <c r="J9" s="7">
        <f t="shared" ca="1" si="0"/>
        <v>26</v>
      </c>
      <c r="K9" s="8">
        <f t="shared" ca="1" si="1"/>
        <v>51300</v>
      </c>
    </row>
    <row r="10" spans="1:11" hidden="1">
      <c r="A10" s="3" t="s">
        <v>36</v>
      </c>
      <c r="B10" s="4" t="s">
        <v>37</v>
      </c>
      <c r="C10" s="4" t="s">
        <v>26</v>
      </c>
      <c r="D10" s="5" t="s">
        <v>35</v>
      </c>
      <c r="E10" s="5" t="s">
        <v>38</v>
      </c>
      <c r="F10" s="6">
        <v>29533</v>
      </c>
      <c r="G10" s="7" t="s">
        <v>15</v>
      </c>
      <c r="H10" s="7" t="s">
        <v>52</v>
      </c>
      <c r="I10" s="7">
        <v>4</v>
      </c>
      <c r="J10" s="7">
        <f t="shared" ca="1" si="0"/>
        <v>33</v>
      </c>
      <c r="K10" s="8">
        <f t="shared" ca="1" si="1"/>
        <v>51650</v>
      </c>
    </row>
    <row r="11" spans="1:11" hidden="1">
      <c r="A11" s="3" t="s">
        <v>39</v>
      </c>
      <c r="B11" s="4" t="s">
        <v>40</v>
      </c>
      <c r="C11" s="4" t="s">
        <v>22</v>
      </c>
      <c r="D11" s="5" t="s">
        <v>23</v>
      </c>
      <c r="E11" s="5" t="s">
        <v>18</v>
      </c>
      <c r="F11" s="6">
        <v>32490</v>
      </c>
      <c r="G11" s="7" t="s">
        <v>29</v>
      </c>
      <c r="H11" s="7" t="s">
        <v>56</v>
      </c>
      <c r="I11" s="7">
        <v>4</v>
      </c>
      <c r="J11" s="7">
        <f t="shared" ca="1" si="0"/>
        <v>25</v>
      </c>
      <c r="K11" s="8">
        <f t="shared" ca="1" si="1"/>
        <v>51250</v>
      </c>
    </row>
    <row r="12" spans="1:11" hidden="1">
      <c r="A12" s="3" t="s">
        <v>41</v>
      </c>
      <c r="B12" s="4" t="s">
        <v>42</v>
      </c>
      <c r="C12" s="4" t="s">
        <v>12</v>
      </c>
      <c r="D12" s="5" t="s">
        <v>43</v>
      </c>
      <c r="E12" s="5" t="s">
        <v>14</v>
      </c>
      <c r="F12" s="6">
        <v>29461</v>
      </c>
      <c r="G12" s="7" t="s">
        <v>15</v>
      </c>
      <c r="H12" s="7" t="s">
        <v>53</v>
      </c>
      <c r="I12" s="7">
        <v>3</v>
      </c>
      <c r="J12" s="7">
        <f t="shared" ca="1" si="0"/>
        <v>33</v>
      </c>
      <c r="K12" s="8">
        <f t="shared" ca="1" si="1"/>
        <v>56650</v>
      </c>
    </row>
    <row r="13" spans="1:11">
      <c r="A13" s="3" t="s">
        <v>44</v>
      </c>
      <c r="B13" s="4" t="s">
        <v>45</v>
      </c>
      <c r="C13" s="4" t="s">
        <v>12</v>
      </c>
      <c r="D13" s="5" t="s">
        <v>43</v>
      </c>
      <c r="E13" s="5" t="s">
        <v>18</v>
      </c>
      <c r="F13" s="6">
        <v>28732</v>
      </c>
      <c r="G13" s="7" t="s">
        <v>29</v>
      </c>
      <c r="H13" s="7" t="s">
        <v>57</v>
      </c>
      <c r="I13" s="7">
        <v>2</v>
      </c>
      <c r="J13" s="7">
        <f t="shared" ca="1" si="0"/>
        <v>35</v>
      </c>
      <c r="K13" s="8">
        <f t="shared" ca="1" si="1"/>
        <v>41750</v>
      </c>
    </row>
    <row r="15" spans="1:11">
      <c r="A15" t="s">
        <v>66</v>
      </c>
    </row>
    <row r="16" spans="1:11">
      <c r="A16" s="1" t="str">
        <f>G1</f>
        <v>婚姻</v>
      </c>
      <c r="B16" s="2" t="str">
        <f>K1</f>
        <v>薪資</v>
      </c>
      <c r="C16" s="2" t="str">
        <f>K1</f>
        <v>薪資</v>
      </c>
    </row>
    <row r="17" spans="1:3">
      <c r="A17" t="str">
        <f>G7</f>
        <v>未婚</v>
      </c>
      <c r="B17" t="s">
        <v>67</v>
      </c>
      <c r="C17" t="s">
        <v>68</v>
      </c>
    </row>
  </sheetData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K15"/>
  <sheetViews>
    <sheetView workbookViewId="0">
      <pane ySplit="1" topLeftCell="A2" activePane="bottomLeft" state="frozen"/>
      <selection pane="bottomLeft" activeCell="G10" sqref="G10"/>
    </sheetView>
  </sheetViews>
  <sheetFormatPr defaultRowHeight="16.5"/>
  <cols>
    <col min="1" max="1" width="6" bestFit="1" customWidth="1"/>
    <col min="2" max="2" width="8.125" bestFit="1" customWidth="1"/>
    <col min="3" max="5" width="6" bestFit="1" customWidth="1"/>
    <col min="6" max="6" width="8.5" customWidth="1"/>
    <col min="7" max="7" width="6" bestFit="1" customWidth="1"/>
    <col min="8" max="8" width="10.125" bestFit="1" customWidth="1"/>
    <col min="9" max="10" width="6" bestFit="1" customWidth="1"/>
    <col min="11" max="11" width="8" bestFit="1" customWidth="1"/>
  </cols>
  <sheetData>
    <row r="1" spans="1:1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48</v>
      </c>
      <c r="I1" s="2" t="s">
        <v>7</v>
      </c>
      <c r="J1" s="2" t="s">
        <v>8</v>
      </c>
      <c r="K1" s="2" t="s">
        <v>9</v>
      </c>
    </row>
    <row r="2" spans="1:11">
      <c r="A2" s="3" t="s">
        <v>10</v>
      </c>
      <c r="B2" s="4" t="s">
        <v>11</v>
      </c>
      <c r="C2" s="4" t="s">
        <v>12</v>
      </c>
      <c r="D2" s="5" t="s">
        <v>13</v>
      </c>
      <c r="E2" s="5" t="s">
        <v>14</v>
      </c>
      <c r="F2" s="6">
        <v>31111</v>
      </c>
      <c r="G2" s="7" t="s">
        <v>15</v>
      </c>
      <c r="H2" s="7" t="s">
        <v>49</v>
      </c>
      <c r="I2" s="7">
        <v>4</v>
      </c>
      <c r="J2" s="7">
        <f t="shared" ref="J2:J13" ca="1" si="0">YEAR(TODAY())-YEAR(F2)</f>
        <v>28</v>
      </c>
      <c r="K2" s="8">
        <f t="shared" ref="K2:K13" ca="1" si="1">IF(E2="主任",40000,30000)+I2*5000+J2*50</f>
        <v>61400</v>
      </c>
    </row>
    <row r="3" spans="1:11">
      <c r="A3" s="3" t="s">
        <v>16</v>
      </c>
      <c r="B3" s="4" t="s">
        <v>17</v>
      </c>
      <c r="C3" s="4" t="s">
        <v>12</v>
      </c>
      <c r="D3" s="5" t="s">
        <v>13</v>
      </c>
      <c r="E3" s="5" t="s">
        <v>18</v>
      </c>
      <c r="F3" s="6">
        <v>30654</v>
      </c>
      <c r="G3" s="7" t="s">
        <v>15</v>
      </c>
      <c r="H3" s="7" t="s">
        <v>59</v>
      </c>
      <c r="I3" s="7">
        <v>3</v>
      </c>
      <c r="J3" s="7">
        <f t="shared" ca="1" si="0"/>
        <v>30</v>
      </c>
      <c r="K3" s="8">
        <f t="shared" ca="1" si="1"/>
        <v>46500</v>
      </c>
    </row>
    <row r="4" spans="1:11">
      <c r="A4" s="3" t="s">
        <v>19</v>
      </c>
      <c r="B4" s="4" t="s">
        <v>20</v>
      </c>
      <c r="C4" s="4" t="s">
        <v>12</v>
      </c>
      <c r="D4" s="5" t="s">
        <v>13</v>
      </c>
      <c r="E4" s="5" t="s">
        <v>18</v>
      </c>
      <c r="F4" s="6">
        <v>26146</v>
      </c>
      <c r="G4" s="7" t="s">
        <v>15</v>
      </c>
      <c r="H4" s="7" t="s">
        <v>50</v>
      </c>
      <c r="I4" s="7">
        <v>4</v>
      </c>
      <c r="J4" s="7">
        <f t="shared" ca="1" si="0"/>
        <v>42</v>
      </c>
      <c r="K4" s="8">
        <f t="shared" ca="1" si="1"/>
        <v>52100</v>
      </c>
    </row>
    <row r="5" spans="1:11">
      <c r="A5" s="3" t="s">
        <v>21</v>
      </c>
      <c r="B5" s="49" t="s">
        <v>186</v>
      </c>
      <c r="C5" s="4" t="s">
        <v>12</v>
      </c>
      <c r="D5" s="5" t="s">
        <v>23</v>
      </c>
      <c r="E5" s="5" t="s">
        <v>14</v>
      </c>
      <c r="F5" s="6">
        <v>26823</v>
      </c>
      <c r="G5" s="7" t="s">
        <v>15</v>
      </c>
      <c r="H5" s="7" t="s">
        <v>58</v>
      </c>
      <c r="I5" s="7">
        <v>4</v>
      </c>
      <c r="J5" s="7">
        <f t="shared" ca="1" si="0"/>
        <v>40</v>
      </c>
      <c r="K5" s="8">
        <f t="shared" ca="1" si="1"/>
        <v>62000</v>
      </c>
    </row>
    <row r="6" spans="1:11">
      <c r="A6" s="3" t="s">
        <v>24</v>
      </c>
      <c r="B6" s="4" t="s">
        <v>25</v>
      </c>
      <c r="C6" s="4" t="s">
        <v>26</v>
      </c>
      <c r="D6" s="5" t="s">
        <v>23</v>
      </c>
      <c r="E6" s="5" t="s">
        <v>18</v>
      </c>
      <c r="F6" s="6">
        <v>29927</v>
      </c>
      <c r="G6" s="7" t="s">
        <v>15</v>
      </c>
      <c r="H6" s="7" t="s">
        <v>60</v>
      </c>
      <c r="I6" s="7">
        <v>5</v>
      </c>
      <c r="J6" s="7">
        <f t="shared" ca="1" si="0"/>
        <v>32</v>
      </c>
      <c r="K6" s="8">
        <f t="shared" ca="1" si="1"/>
        <v>56600</v>
      </c>
    </row>
    <row r="7" spans="1:11">
      <c r="A7" s="3" t="s">
        <v>27</v>
      </c>
      <c r="B7" s="4" t="s">
        <v>28</v>
      </c>
      <c r="C7" s="4" t="s">
        <v>22</v>
      </c>
      <c r="D7" s="5" t="s">
        <v>23</v>
      </c>
      <c r="E7" s="5" t="s">
        <v>18</v>
      </c>
      <c r="F7" s="6">
        <v>32279</v>
      </c>
      <c r="G7" s="7" t="s">
        <v>29</v>
      </c>
      <c r="H7" s="7" t="s">
        <v>54</v>
      </c>
      <c r="I7" s="7">
        <v>4</v>
      </c>
      <c r="J7" s="7">
        <f t="shared" ca="1" si="0"/>
        <v>25</v>
      </c>
      <c r="K7" s="8">
        <f t="shared" ca="1" si="1"/>
        <v>51250</v>
      </c>
    </row>
    <row r="8" spans="1:11">
      <c r="A8" s="3" t="s">
        <v>30</v>
      </c>
      <c r="B8" s="4" t="s">
        <v>31</v>
      </c>
      <c r="C8" s="4" t="s">
        <v>22</v>
      </c>
      <c r="D8" s="5" t="s">
        <v>23</v>
      </c>
      <c r="E8" s="5" t="s">
        <v>18</v>
      </c>
      <c r="F8" s="6">
        <v>30441</v>
      </c>
      <c r="G8" s="7" t="s">
        <v>29</v>
      </c>
      <c r="H8" s="7" t="s">
        <v>55</v>
      </c>
      <c r="I8" s="7">
        <v>3</v>
      </c>
      <c r="J8" s="7">
        <f t="shared" ca="1" si="0"/>
        <v>30</v>
      </c>
      <c r="K8" s="8">
        <f t="shared" ca="1" si="1"/>
        <v>46500</v>
      </c>
    </row>
    <row r="9" spans="1:11">
      <c r="A9" s="3" t="s">
        <v>32</v>
      </c>
      <c r="B9" s="4" t="s">
        <v>33</v>
      </c>
      <c r="C9" s="4" t="s">
        <v>34</v>
      </c>
      <c r="D9" s="5" t="s">
        <v>35</v>
      </c>
      <c r="E9" s="5" t="s">
        <v>18</v>
      </c>
      <c r="F9" s="6">
        <v>32024</v>
      </c>
      <c r="G9" s="7" t="s">
        <v>29</v>
      </c>
      <c r="H9" s="7" t="s">
        <v>51</v>
      </c>
      <c r="I9" s="7">
        <v>4</v>
      </c>
      <c r="J9" s="7">
        <f t="shared" ca="1" si="0"/>
        <v>26</v>
      </c>
      <c r="K9" s="8">
        <f t="shared" ca="1" si="1"/>
        <v>51300</v>
      </c>
    </row>
    <row r="10" spans="1:11">
      <c r="A10" s="3" t="s">
        <v>36</v>
      </c>
      <c r="B10" s="4" t="s">
        <v>37</v>
      </c>
      <c r="C10" s="4" t="s">
        <v>26</v>
      </c>
      <c r="D10" s="5" t="s">
        <v>35</v>
      </c>
      <c r="E10" s="5" t="s">
        <v>38</v>
      </c>
      <c r="F10" s="6">
        <v>29533</v>
      </c>
      <c r="G10" s="7" t="s">
        <v>15</v>
      </c>
      <c r="H10" s="7" t="s">
        <v>52</v>
      </c>
      <c r="I10" s="7">
        <v>4</v>
      </c>
      <c r="J10" s="7">
        <f t="shared" ca="1" si="0"/>
        <v>33</v>
      </c>
      <c r="K10" s="8">
        <f t="shared" ca="1" si="1"/>
        <v>51650</v>
      </c>
    </row>
    <row r="11" spans="1:11">
      <c r="A11" s="3" t="s">
        <v>39</v>
      </c>
      <c r="B11" s="4" t="s">
        <v>40</v>
      </c>
      <c r="C11" s="4" t="s">
        <v>22</v>
      </c>
      <c r="D11" s="5" t="s">
        <v>23</v>
      </c>
      <c r="E11" s="5" t="s">
        <v>18</v>
      </c>
      <c r="F11" s="6">
        <v>32490</v>
      </c>
      <c r="G11" s="7" t="s">
        <v>29</v>
      </c>
      <c r="H11" s="7" t="s">
        <v>56</v>
      </c>
      <c r="I11" s="7">
        <v>4</v>
      </c>
      <c r="J11" s="7">
        <f t="shared" ca="1" si="0"/>
        <v>25</v>
      </c>
      <c r="K11" s="8">
        <f t="shared" ca="1" si="1"/>
        <v>51250</v>
      </c>
    </row>
    <row r="12" spans="1:11">
      <c r="A12" s="3" t="s">
        <v>41</v>
      </c>
      <c r="B12" s="4" t="s">
        <v>42</v>
      </c>
      <c r="C12" s="4" t="s">
        <v>12</v>
      </c>
      <c r="D12" s="5" t="s">
        <v>43</v>
      </c>
      <c r="E12" s="5" t="s">
        <v>14</v>
      </c>
      <c r="F12" s="6">
        <v>29461</v>
      </c>
      <c r="G12" s="7" t="s">
        <v>15</v>
      </c>
      <c r="H12" s="7" t="s">
        <v>53</v>
      </c>
      <c r="I12" s="7">
        <v>3</v>
      </c>
      <c r="J12" s="7">
        <f t="shared" ca="1" si="0"/>
        <v>33</v>
      </c>
      <c r="K12" s="8">
        <f t="shared" ca="1" si="1"/>
        <v>56650</v>
      </c>
    </row>
    <row r="13" spans="1:11">
      <c r="A13" s="3" t="s">
        <v>44</v>
      </c>
      <c r="B13" s="4" t="s">
        <v>45</v>
      </c>
      <c r="C13" s="4" t="s">
        <v>12</v>
      </c>
      <c r="D13" s="5" t="s">
        <v>43</v>
      </c>
      <c r="E13" s="5" t="s">
        <v>18</v>
      </c>
      <c r="F13" s="6">
        <v>28732</v>
      </c>
      <c r="G13" s="7" t="s">
        <v>29</v>
      </c>
      <c r="H13" s="7" t="s">
        <v>57</v>
      </c>
      <c r="I13" s="7">
        <v>2</v>
      </c>
      <c r="J13" s="7">
        <f t="shared" ca="1" si="0"/>
        <v>35</v>
      </c>
      <c r="K13" s="8">
        <f t="shared" ca="1" si="1"/>
        <v>41750</v>
      </c>
    </row>
    <row r="15" spans="1:11">
      <c r="A15" t="s">
        <v>66</v>
      </c>
    </row>
  </sheetData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K20"/>
  <sheetViews>
    <sheetView workbookViewId="0">
      <pane ySplit="1" topLeftCell="A2" activePane="bottomLeft" state="frozen"/>
      <selection pane="bottomLeft" activeCell="F25" sqref="F25"/>
    </sheetView>
  </sheetViews>
  <sheetFormatPr defaultRowHeight="16.5"/>
  <cols>
    <col min="1" max="1" width="6" bestFit="1" customWidth="1"/>
    <col min="2" max="2" width="8.125" bestFit="1" customWidth="1"/>
    <col min="3" max="5" width="6" bestFit="1" customWidth="1"/>
    <col min="6" max="6" width="8.5" customWidth="1"/>
    <col min="7" max="7" width="6" bestFit="1" customWidth="1"/>
    <col min="8" max="8" width="10.125" bestFit="1" customWidth="1"/>
    <col min="9" max="10" width="6" bestFit="1" customWidth="1"/>
    <col min="11" max="11" width="8" bestFit="1" customWidth="1"/>
  </cols>
  <sheetData>
    <row r="1" spans="1:1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48</v>
      </c>
      <c r="I1" s="2" t="s">
        <v>7</v>
      </c>
      <c r="J1" s="2" t="s">
        <v>8</v>
      </c>
      <c r="K1" s="2" t="s">
        <v>9</v>
      </c>
    </row>
    <row r="2" spans="1:11" hidden="1">
      <c r="A2" s="3" t="s">
        <v>10</v>
      </c>
      <c r="B2" s="4" t="s">
        <v>11</v>
      </c>
      <c r="C2" s="4" t="s">
        <v>12</v>
      </c>
      <c r="D2" s="5" t="s">
        <v>13</v>
      </c>
      <c r="E2" s="5" t="s">
        <v>14</v>
      </c>
      <c r="F2" s="6">
        <v>31111</v>
      </c>
      <c r="G2" s="7" t="s">
        <v>15</v>
      </c>
      <c r="H2" s="7" t="s">
        <v>49</v>
      </c>
      <c r="I2" s="7">
        <v>4</v>
      </c>
      <c r="J2" s="7">
        <f t="shared" ref="J2:J13" ca="1" si="0">YEAR(TODAY())-YEAR(F2)</f>
        <v>28</v>
      </c>
      <c r="K2" s="8">
        <f t="shared" ref="K2:K13" ca="1" si="1">IF(E2="主任",40000,30000)+I2*5000+J2*50</f>
        <v>61400</v>
      </c>
    </row>
    <row r="3" spans="1:11" hidden="1">
      <c r="A3" s="3" t="s">
        <v>16</v>
      </c>
      <c r="B3" s="4" t="s">
        <v>17</v>
      </c>
      <c r="C3" s="4" t="s">
        <v>12</v>
      </c>
      <c r="D3" s="5" t="s">
        <v>13</v>
      </c>
      <c r="E3" s="5" t="s">
        <v>18</v>
      </c>
      <c r="F3" s="6">
        <v>30654</v>
      </c>
      <c r="G3" s="7" t="s">
        <v>15</v>
      </c>
      <c r="H3" s="7" t="s">
        <v>59</v>
      </c>
      <c r="I3" s="7">
        <v>3</v>
      </c>
      <c r="J3" s="7">
        <f t="shared" ca="1" si="0"/>
        <v>30</v>
      </c>
      <c r="K3" s="8">
        <f t="shared" ca="1" si="1"/>
        <v>46500</v>
      </c>
    </row>
    <row r="4" spans="1:11" hidden="1">
      <c r="A4" s="3" t="s">
        <v>19</v>
      </c>
      <c r="B4" s="4" t="s">
        <v>20</v>
      </c>
      <c r="C4" s="4" t="s">
        <v>12</v>
      </c>
      <c r="D4" s="5" t="s">
        <v>13</v>
      </c>
      <c r="E4" s="5" t="s">
        <v>18</v>
      </c>
      <c r="F4" s="6">
        <v>26146</v>
      </c>
      <c r="G4" s="7" t="s">
        <v>15</v>
      </c>
      <c r="H4" s="7" t="s">
        <v>50</v>
      </c>
      <c r="I4" s="7">
        <v>4</v>
      </c>
      <c r="J4" s="7">
        <f t="shared" ca="1" si="0"/>
        <v>42</v>
      </c>
      <c r="K4" s="8">
        <f t="shared" ca="1" si="1"/>
        <v>52100</v>
      </c>
    </row>
    <row r="5" spans="1:11" hidden="1">
      <c r="A5" s="3" t="s">
        <v>21</v>
      </c>
      <c r="B5" s="49" t="s">
        <v>186</v>
      </c>
      <c r="C5" s="4" t="s">
        <v>12</v>
      </c>
      <c r="D5" s="5" t="s">
        <v>23</v>
      </c>
      <c r="E5" s="5" t="s">
        <v>14</v>
      </c>
      <c r="F5" s="6">
        <v>26823</v>
      </c>
      <c r="G5" s="7" t="s">
        <v>15</v>
      </c>
      <c r="H5" s="7" t="s">
        <v>58</v>
      </c>
      <c r="I5" s="7">
        <v>4</v>
      </c>
      <c r="J5" s="7">
        <f t="shared" ca="1" si="0"/>
        <v>40</v>
      </c>
      <c r="K5" s="8">
        <f t="shared" ca="1" si="1"/>
        <v>62000</v>
      </c>
    </row>
    <row r="6" spans="1:11">
      <c r="A6" s="3" t="s">
        <v>24</v>
      </c>
      <c r="B6" s="4" t="s">
        <v>25</v>
      </c>
      <c r="C6" s="4" t="s">
        <v>26</v>
      </c>
      <c r="D6" s="5" t="s">
        <v>23</v>
      </c>
      <c r="E6" s="5" t="s">
        <v>18</v>
      </c>
      <c r="F6" s="6">
        <v>29927</v>
      </c>
      <c r="G6" s="7" t="s">
        <v>15</v>
      </c>
      <c r="H6" s="7" t="s">
        <v>60</v>
      </c>
      <c r="I6" s="7">
        <v>5</v>
      </c>
      <c r="J6" s="7">
        <f t="shared" ca="1" si="0"/>
        <v>32</v>
      </c>
      <c r="K6" s="8">
        <f t="shared" ca="1" si="1"/>
        <v>56600</v>
      </c>
    </row>
    <row r="7" spans="1:11">
      <c r="A7" s="3" t="s">
        <v>27</v>
      </c>
      <c r="B7" s="4" t="s">
        <v>28</v>
      </c>
      <c r="C7" s="4" t="s">
        <v>22</v>
      </c>
      <c r="D7" s="5" t="s">
        <v>23</v>
      </c>
      <c r="E7" s="5" t="s">
        <v>18</v>
      </c>
      <c r="F7" s="6">
        <v>32279</v>
      </c>
      <c r="G7" s="7" t="s">
        <v>29</v>
      </c>
      <c r="H7" s="7" t="s">
        <v>54</v>
      </c>
      <c r="I7" s="7">
        <v>4</v>
      </c>
      <c r="J7" s="7">
        <f t="shared" ca="1" si="0"/>
        <v>25</v>
      </c>
      <c r="K7" s="8">
        <f t="shared" ca="1" si="1"/>
        <v>51250</v>
      </c>
    </row>
    <row r="8" spans="1:11" hidden="1">
      <c r="A8" s="3" t="s">
        <v>30</v>
      </c>
      <c r="B8" s="4" t="s">
        <v>31</v>
      </c>
      <c r="C8" s="4" t="s">
        <v>22</v>
      </c>
      <c r="D8" s="5" t="s">
        <v>23</v>
      </c>
      <c r="E8" s="5" t="s">
        <v>18</v>
      </c>
      <c r="F8" s="6">
        <v>30441</v>
      </c>
      <c r="G8" s="7" t="s">
        <v>29</v>
      </c>
      <c r="H8" s="7" t="s">
        <v>55</v>
      </c>
      <c r="I8" s="7">
        <v>3</v>
      </c>
      <c r="J8" s="7">
        <f t="shared" ca="1" si="0"/>
        <v>30</v>
      </c>
      <c r="K8" s="8">
        <f t="shared" ca="1" si="1"/>
        <v>46500</v>
      </c>
    </row>
    <row r="9" spans="1:11" hidden="1">
      <c r="A9" s="3" t="s">
        <v>32</v>
      </c>
      <c r="B9" s="4" t="s">
        <v>33</v>
      </c>
      <c r="C9" s="4" t="s">
        <v>34</v>
      </c>
      <c r="D9" s="5" t="s">
        <v>35</v>
      </c>
      <c r="E9" s="5" t="s">
        <v>18</v>
      </c>
      <c r="F9" s="6">
        <v>32024</v>
      </c>
      <c r="G9" s="7" t="s">
        <v>29</v>
      </c>
      <c r="H9" s="7" t="s">
        <v>51</v>
      </c>
      <c r="I9" s="7">
        <v>4</v>
      </c>
      <c r="J9" s="7">
        <f t="shared" ca="1" si="0"/>
        <v>26</v>
      </c>
      <c r="K9" s="8">
        <f t="shared" ca="1" si="1"/>
        <v>51300</v>
      </c>
    </row>
    <row r="10" spans="1:11" hidden="1">
      <c r="A10" s="3" t="s">
        <v>36</v>
      </c>
      <c r="B10" s="4" t="s">
        <v>37</v>
      </c>
      <c r="C10" s="4" t="s">
        <v>26</v>
      </c>
      <c r="D10" s="5" t="s">
        <v>35</v>
      </c>
      <c r="E10" s="5" t="s">
        <v>38</v>
      </c>
      <c r="F10" s="6">
        <v>29533</v>
      </c>
      <c r="G10" s="7" t="s">
        <v>15</v>
      </c>
      <c r="H10" s="7" t="s">
        <v>52</v>
      </c>
      <c r="I10" s="7">
        <v>4</v>
      </c>
      <c r="J10" s="7">
        <f t="shared" ca="1" si="0"/>
        <v>33</v>
      </c>
      <c r="K10" s="8">
        <f t="shared" ca="1" si="1"/>
        <v>51650</v>
      </c>
    </row>
    <row r="11" spans="1:11">
      <c r="A11" s="3" t="s">
        <v>39</v>
      </c>
      <c r="B11" s="4" t="s">
        <v>40</v>
      </c>
      <c r="C11" s="4" t="s">
        <v>22</v>
      </c>
      <c r="D11" s="5" t="s">
        <v>23</v>
      </c>
      <c r="E11" s="5" t="s">
        <v>18</v>
      </c>
      <c r="F11" s="6">
        <v>32490</v>
      </c>
      <c r="G11" s="7" t="s">
        <v>29</v>
      </c>
      <c r="H11" s="7" t="s">
        <v>56</v>
      </c>
      <c r="I11" s="7">
        <v>4</v>
      </c>
      <c r="J11" s="7">
        <f t="shared" ca="1" si="0"/>
        <v>25</v>
      </c>
      <c r="K11" s="8">
        <f t="shared" ca="1" si="1"/>
        <v>51250</v>
      </c>
    </row>
    <row r="12" spans="1:11" hidden="1">
      <c r="A12" s="3" t="s">
        <v>41</v>
      </c>
      <c r="B12" s="4" t="s">
        <v>42</v>
      </c>
      <c r="C12" s="4" t="s">
        <v>12</v>
      </c>
      <c r="D12" s="5" t="s">
        <v>43</v>
      </c>
      <c r="E12" s="5" t="s">
        <v>14</v>
      </c>
      <c r="F12" s="6">
        <v>29461</v>
      </c>
      <c r="G12" s="7" t="s">
        <v>15</v>
      </c>
      <c r="H12" s="7" t="s">
        <v>53</v>
      </c>
      <c r="I12" s="7">
        <v>3</v>
      </c>
      <c r="J12" s="7">
        <f t="shared" ca="1" si="0"/>
        <v>33</v>
      </c>
      <c r="K12" s="8">
        <f t="shared" ca="1" si="1"/>
        <v>56650</v>
      </c>
    </row>
    <row r="13" spans="1:11">
      <c r="A13" s="3" t="s">
        <v>44</v>
      </c>
      <c r="B13" s="4" t="s">
        <v>45</v>
      </c>
      <c r="C13" s="4" t="s">
        <v>12</v>
      </c>
      <c r="D13" s="5" t="s">
        <v>43</v>
      </c>
      <c r="E13" s="5" t="s">
        <v>18</v>
      </c>
      <c r="F13" s="6">
        <v>28732</v>
      </c>
      <c r="G13" s="7" t="s">
        <v>29</v>
      </c>
      <c r="H13" s="7" t="s">
        <v>57</v>
      </c>
      <c r="I13" s="7">
        <v>2</v>
      </c>
      <c r="J13" s="7">
        <f t="shared" ca="1" si="0"/>
        <v>35</v>
      </c>
      <c r="K13" s="8">
        <f t="shared" ca="1" si="1"/>
        <v>41750</v>
      </c>
    </row>
    <row r="15" spans="1:11">
      <c r="A15" t="s">
        <v>69</v>
      </c>
    </row>
    <row r="16" spans="1:11">
      <c r="A16" s="1" t="str">
        <f>B1</f>
        <v>姓名</v>
      </c>
    </row>
    <row r="17" spans="1:1">
      <c r="A17" t="s">
        <v>236</v>
      </c>
    </row>
    <row r="18" spans="1:1">
      <c r="A18" t="s">
        <v>237</v>
      </c>
    </row>
    <row r="19" spans="1:1">
      <c r="A19" t="s">
        <v>238</v>
      </c>
    </row>
    <row r="20" spans="1:1">
      <c r="A20" t="s">
        <v>239</v>
      </c>
    </row>
  </sheetData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J13"/>
  <sheetViews>
    <sheetView workbookViewId="0">
      <selection activeCell="B5" sqref="B5"/>
    </sheetView>
  </sheetViews>
  <sheetFormatPr defaultRowHeight="16.5"/>
  <cols>
    <col min="1" max="1" width="6" bestFit="1" customWidth="1"/>
    <col min="2" max="2" width="8.125" bestFit="1" customWidth="1"/>
    <col min="3" max="5" width="6" bestFit="1" customWidth="1"/>
    <col min="6" max="6" width="8.5" customWidth="1"/>
    <col min="7" max="9" width="6" bestFit="1" customWidth="1"/>
    <col min="10" max="10" width="8" bestFit="1" customWidth="1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2" t="s">
        <v>9</v>
      </c>
    </row>
    <row r="2" spans="1:10">
      <c r="A2" s="3" t="s">
        <v>10</v>
      </c>
      <c r="B2" s="4" t="s">
        <v>11</v>
      </c>
      <c r="C2" s="4" t="s">
        <v>12</v>
      </c>
      <c r="D2" s="5" t="s">
        <v>13</v>
      </c>
      <c r="E2" s="5" t="s">
        <v>14</v>
      </c>
      <c r="F2" s="6">
        <v>31111</v>
      </c>
      <c r="G2" s="7" t="s">
        <v>15</v>
      </c>
      <c r="H2" s="7">
        <v>4</v>
      </c>
      <c r="I2" s="7">
        <f t="shared" ref="I2:I13" ca="1" si="0">YEAR(TODAY())-YEAR(F2)</f>
        <v>28</v>
      </c>
      <c r="J2" s="8">
        <f t="shared" ref="J2:J13" ca="1" si="1">IF(E2="主任",40000,30000)+H2*5000+I2*50</f>
        <v>61400</v>
      </c>
    </row>
    <row r="3" spans="1:10">
      <c r="A3" s="3" t="s">
        <v>16</v>
      </c>
      <c r="B3" s="4" t="s">
        <v>17</v>
      </c>
      <c r="C3" s="4" t="s">
        <v>12</v>
      </c>
      <c r="D3" s="5" t="s">
        <v>13</v>
      </c>
      <c r="E3" s="5" t="s">
        <v>18</v>
      </c>
      <c r="F3" s="6">
        <v>30654</v>
      </c>
      <c r="G3" s="7" t="s">
        <v>15</v>
      </c>
      <c r="H3" s="7">
        <v>3</v>
      </c>
      <c r="I3" s="7">
        <f t="shared" ca="1" si="0"/>
        <v>30</v>
      </c>
      <c r="J3" s="8">
        <f t="shared" ca="1" si="1"/>
        <v>46500</v>
      </c>
    </row>
    <row r="4" spans="1:10">
      <c r="A4" s="3" t="s">
        <v>19</v>
      </c>
      <c r="B4" s="4" t="s">
        <v>20</v>
      </c>
      <c r="C4" s="4" t="s">
        <v>12</v>
      </c>
      <c r="D4" s="5" t="s">
        <v>13</v>
      </c>
      <c r="E4" s="5" t="s">
        <v>18</v>
      </c>
      <c r="F4" s="6">
        <v>26146</v>
      </c>
      <c r="G4" s="7" t="s">
        <v>15</v>
      </c>
      <c r="H4" s="7">
        <v>4</v>
      </c>
      <c r="I4" s="7">
        <f t="shared" ca="1" si="0"/>
        <v>42</v>
      </c>
      <c r="J4" s="8">
        <f t="shared" ca="1" si="1"/>
        <v>52100</v>
      </c>
    </row>
    <row r="5" spans="1:10">
      <c r="A5" s="3" t="s">
        <v>21</v>
      </c>
      <c r="B5" s="49" t="s">
        <v>185</v>
      </c>
      <c r="C5" s="4" t="s">
        <v>12</v>
      </c>
      <c r="D5" s="5" t="s">
        <v>23</v>
      </c>
      <c r="E5" s="5" t="s">
        <v>14</v>
      </c>
      <c r="F5" s="6">
        <v>26823</v>
      </c>
      <c r="G5" s="7" t="s">
        <v>15</v>
      </c>
      <c r="H5" s="7">
        <v>4</v>
      </c>
      <c r="I5" s="7">
        <f t="shared" ca="1" si="0"/>
        <v>40</v>
      </c>
      <c r="J5" s="8">
        <f t="shared" ca="1" si="1"/>
        <v>62000</v>
      </c>
    </row>
    <row r="6" spans="1:10">
      <c r="A6" s="3" t="s">
        <v>24</v>
      </c>
      <c r="B6" s="4" t="s">
        <v>25</v>
      </c>
      <c r="C6" s="4" t="s">
        <v>26</v>
      </c>
      <c r="D6" s="5" t="s">
        <v>23</v>
      </c>
      <c r="E6" s="5" t="s">
        <v>18</v>
      </c>
      <c r="F6" s="6">
        <v>29927</v>
      </c>
      <c r="G6" s="7" t="s">
        <v>15</v>
      </c>
      <c r="H6" s="7">
        <v>5</v>
      </c>
      <c r="I6" s="7">
        <f t="shared" ca="1" si="0"/>
        <v>32</v>
      </c>
      <c r="J6" s="8">
        <f t="shared" ca="1" si="1"/>
        <v>56600</v>
      </c>
    </row>
    <row r="7" spans="1:10">
      <c r="A7" s="3" t="s">
        <v>27</v>
      </c>
      <c r="B7" s="4" t="s">
        <v>28</v>
      </c>
      <c r="C7" s="4" t="s">
        <v>22</v>
      </c>
      <c r="D7" s="5" t="s">
        <v>23</v>
      </c>
      <c r="E7" s="5" t="s">
        <v>18</v>
      </c>
      <c r="F7" s="6">
        <v>32279</v>
      </c>
      <c r="G7" s="7" t="s">
        <v>29</v>
      </c>
      <c r="H7" s="7">
        <v>4</v>
      </c>
      <c r="I7" s="7">
        <f t="shared" ca="1" si="0"/>
        <v>25</v>
      </c>
      <c r="J7" s="8">
        <f t="shared" ca="1" si="1"/>
        <v>51250</v>
      </c>
    </row>
    <row r="8" spans="1:10">
      <c r="A8" s="3" t="s">
        <v>30</v>
      </c>
      <c r="B8" s="4" t="s">
        <v>31</v>
      </c>
      <c r="C8" s="4" t="s">
        <v>22</v>
      </c>
      <c r="D8" s="5" t="s">
        <v>23</v>
      </c>
      <c r="E8" s="5" t="s">
        <v>18</v>
      </c>
      <c r="F8" s="6">
        <v>30441</v>
      </c>
      <c r="G8" s="7" t="s">
        <v>29</v>
      </c>
      <c r="H8" s="7">
        <v>3</v>
      </c>
      <c r="I8" s="7">
        <f t="shared" ca="1" si="0"/>
        <v>30</v>
      </c>
      <c r="J8" s="8">
        <f t="shared" ca="1" si="1"/>
        <v>46500</v>
      </c>
    </row>
    <row r="9" spans="1:10">
      <c r="A9" s="3" t="s">
        <v>32</v>
      </c>
      <c r="B9" s="4" t="s">
        <v>33</v>
      </c>
      <c r="C9" s="4" t="s">
        <v>34</v>
      </c>
      <c r="D9" s="5" t="s">
        <v>35</v>
      </c>
      <c r="E9" s="5" t="s">
        <v>18</v>
      </c>
      <c r="F9" s="6">
        <v>32024</v>
      </c>
      <c r="G9" s="7" t="s">
        <v>29</v>
      </c>
      <c r="H9" s="7">
        <v>4</v>
      </c>
      <c r="I9" s="7">
        <f t="shared" ca="1" si="0"/>
        <v>26</v>
      </c>
      <c r="J9" s="8">
        <f t="shared" ca="1" si="1"/>
        <v>51300</v>
      </c>
    </row>
    <row r="10" spans="1:10">
      <c r="A10" s="3" t="s">
        <v>36</v>
      </c>
      <c r="B10" s="4" t="s">
        <v>37</v>
      </c>
      <c r="C10" s="4" t="s">
        <v>26</v>
      </c>
      <c r="D10" s="5" t="s">
        <v>35</v>
      </c>
      <c r="E10" s="5" t="s">
        <v>38</v>
      </c>
      <c r="F10" s="6">
        <v>29533</v>
      </c>
      <c r="G10" s="7" t="s">
        <v>15</v>
      </c>
      <c r="H10" s="7">
        <v>4</v>
      </c>
      <c r="I10" s="7">
        <f t="shared" ca="1" si="0"/>
        <v>33</v>
      </c>
      <c r="J10" s="8">
        <f t="shared" ca="1" si="1"/>
        <v>51650</v>
      </c>
    </row>
    <row r="11" spans="1:10">
      <c r="A11" s="3" t="s">
        <v>39</v>
      </c>
      <c r="B11" s="4" t="s">
        <v>40</v>
      </c>
      <c r="C11" s="4" t="s">
        <v>22</v>
      </c>
      <c r="D11" s="5" t="s">
        <v>23</v>
      </c>
      <c r="E11" s="5" t="s">
        <v>18</v>
      </c>
      <c r="F11" s="6">
        <v>32490</v>
      </c>
      <c r="G11" s="7" t="s">
        <v>29</v>
      </c>
      <c r="H11" s="7">
        <v>4</v>
      </c>
      <c r="I11" s="7">
        <f t="shared" ca="1" si="0"/>
        <v>25</v>
      </c>
      <c r="J11" s="8">
        <f t="shared" ca="1" si="1"/>
        <v>51250</v>
      </c>
    </row>
    <row r="12" spans="1:10">
      <c r="A12" s="3" t="s">
        <v>41</v>
      </c>
      <c r="B12" s="4" t="s">
        <v>42</v>
      </c>
      <c r="C12" s="4" t="s">
        <v>12</v>
      </c>
      <c r="D12" s="5" t="s">
        <v>43</v>
      </c>
      <c r="E12" s="5" t="s">
        <v>14</v>
      </c>
      <c r="F12" s="6">
        <v>29461</v>
      </c>
      <c r="G12" s="7" t="s">
        <v>15</v>
      </c>
      <c r="H12" s="7">
        <v>3</v>
      </c>
      <c r="I12" s="7">
        <f t="shared" ca="1" si="0"/>
        <v>33</v>
      </c>
      <c r="J12" s="8">
        <f t="shared" ca="1" si="1"/>
        <v>56650</v>
      </c>
    </row>
    <row r="13" spans="1:10">
      <c r="A13" s="3" t="s">
        <v>44</v>
      </c>
      <c r="B13" s="4" t="s">
        <v>45</v>
      </c>
      <c r="C13" s="4" t="s">
        <v>12</v>
      </c>
      <c r="D13" s="5" t="s">
        <v>43</v>
      </c>
      <c r="E13" s="5" t="s">
        <v>18</v>
      </c>
      <c r="F13" s="6">
        <v>28732</v>
      </c>
      <c r="G13" s="7" t="s">
        <v>29</v>
      </c>
      <c r="H13" s="7">
        <v>2</v>
      </c>
      <c r="I13" s="7">
        <f t="shared" ca="1" si="0"/>
        <v>35</v>
      </c>
      <c r="J13" s="8">
        <f t="shared" ca="1" si="1"/>
        <v>41750</v>
      </c>
    </row>
  </sheetData>
  <sortState ref="A2:J13">
    <sortCondition ref="A2"/>
  </sortState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K15"/>
  <sheetViews>
    <sheetView workbookViewId="0">
      <pane ySplit="1" topLeftCell="A2" activePane="bottomLeft" state="frozen"/>
      <selection pane="bottomLeft" activeCell="B3" sqref="B3"/>
    </sheetView>
  </sheetViews>
  <sheetFormatPr defaultRowHeight="16.5"/>
  <cols>
    <col min="1" max="1" width="6" bestFit="1" customWidth="1"/>
    <col min="2" max="2" width="8.125" bestFit="1" customWidth="1"/>
    <col min="3" max="5" width="6" bestFit="1" customWidth="1"/>
    <col min="6" max="6" width="8.5" customWidth="1"/>
    <col min="7" max="7" width="6" bestFit="1" customWidth="1"/>
    <col min="8" max="8" width="10.125" bestFit="1" customWidth="1"/>
    <col min="9" max="10" width="6" bestFit="1" customWidth="1"/>
    <col min="11" max="11" width="8" bestFit="1" customWidth="1"/>
  </cols>
  <sheetData>
    <row r="1" spans="1:1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48</v>
      </c>
      <c r="I1" s="2" t="s">
        <v>7</v>
      </c>
      <c r="J1" s="2" t="s">
        <v>8</v>
      </c>
      <c r="K1" s="2" t="s">
        <v>9</v>
      </c>
    </row>
    <row r="2" spans="1:11">
      <c r="A2" s="3" t="s">
        <v>10</v>
      </c>
      <c r="B2" s="4" t="s">
        <v>11</v>
      </c>
      <c r="C2" s="4" t="s">
        <v>12</v>
      </c>
      <c r="D2" s="5" t="s">
        <v>13</v>
      </c>
      <c r="E2" s="5" t="s">
        <v>14</v>
      </c>
      <c r="F2" s="6">
        <v>31111</v>
      </c>
      <c r="G2" s="7" t="s">
        <v>15</v>
      </c>
      <c r="H2" s="7" t="s">
        <v>49</v>
      </c>
      <c r="I2" s="7">
        <v>4</v>
      </c>
      <c r="J2" s="7">
        <f t="shared" ref="J2:J13" ca="1" si="0">YEAR(TODAY())-YEAR(F2)</f>
        <v>28</v>
      </c>
      <c r="K2" s="8">
        <f t="shared" ref="K2:K13" ca="1" si="1">IF(E2="主任",40000,30000)+I2*5000+J2*50</f>
        <v>61400</v>
      </c>
    </row>
    <row r="3" spans="1:11">
      <c r="A3" s="3" t="s">
        <v>16</v>
      </c>
      <c r="B3" s="4" t="s">
        <v>17</v>
      </c>
      <c r="C3" s="4" t="s">
        <v>12</v>
      </c>
      <c r="D3" s="5" t="s">
        <v>13</v>
      </c>
      <c r="E3" s="5" t="s">
        <v>18</v>
      </c>
      <c r="F3" s="6">
        <v>30654</v>
      </c>
      <c r="G3" s="7" t="s">
        <v>15</v>
      </c>
      <c r="H3" s="7" t="s">
        <v>59</v>
      </c>
      <c r="I3" s="7">
        <v>3</v>
      </c>
      <c r="J3" s="7">
        <f t="shared" ca="1" si="0"/>
        <v>30</v>
      </c>
      <c r="K3" s="8">
        <f t="shared" ca="1" si="1"/>
        <v>46500</v>
      </c>
    </row>
    <row r="4" spans="1:11">
      <c r="A4" s="3" t="s">
        <v>19</v>
      </c>
      <c r="B4" s="4" t="s">
        <v>20</v>
      </c>
      <c r="C4" s="4" t="s">
        <v>12</v>
      </c>
      <c r="D4" s="5" t="s">
        <v>13</v>
      </c>
      <c r="E4" s="5" t="s">
        <v>18</v>
      </c>
      <c r="F4" s="6">
        <v>26146</v>
      </c>
      <c r="G4" s="7" t="s">
        <v>15</v>
      </c>
      <c r="H4" s="7" t="s">
        <v>50</v>
      </c>
      <c r="I4" s="7">
        <v>4</v>
      </c>
      <c r="J4" s="7">
        <f t="shared" ca="1" si="0"/>
        <v>42</v>
      </c>
      <c r="K4" s="8">
        <f t="shared" ca="1" si="1"/>
        <v>52100</v>
      </c>
    </row>
    <row r="5" spans="1:11">
      <c r="A5" s="3" t="s">
        <v>21</v>
      </c>
      <c r="B5" s="49" t="s">
        <v>186</v>
      </c>
      <c r="C5" s="4" t="s">
        <v>12</v>
      </c>
      <c r="D5" s="5" t="s">
        <v>23</v>
      </c>
      <c r="E5" s="5" t="s">
        <v>14</v>
      </c>
      <c r="F5" s="6">
        <v>26823</v>
      </c>
      <c r="G5" s="7" t="s">
        <v>15</v>
      </c>
      <c r="H5" s="7" t="s">
        <v>58</v>
      </c>
      <c r="I5" s="7">
        <v>4</v>
      </c>
      <c r="J5" s="7">
        <f t="shared" ca="1" si="0"/>
        <v>40</v>
      </c>
      <c r="K5" s="8">
        <f t="shared" ca="1" si="1"/>
        <v>62000</v>
      </c>
    </row>
    <row r="6" spans="1:11">
      <c r="A6" s="3" t="s">
        <v>24</v>
      </c>
      <c r="B6" s="4" t="s">
        <v>25</v>
      </c>
      <c r="C6" s="4" t="s">
        <v>26</v>
      </c>
      <c r="D6" s="5" t="s">
        <v>23</v>
      </c>
      <c r="E6" s="5" t="s">
        <v>18</v>
      </c>
      <c r="F6" s="6">
        <v>29927</v>
      </c>
      <c r="G6" s="7" t="s">
        <v>15</v>
      </c>
      <c r="H6" s="7" t="s">
        <v>60</v>
      </c>
      <c r="I6" s="7">
        <v>5</v>
      </c>
      <c r="J6" s="7">
        <f t="shared" ca="1" si="0"/>
        <v>32</v>
      </c>
      <c r="K6" s="8">
        <f t="shared" ca="1" si="1"/>
        <v>56600</v>
      </c>
    </row>
    <row r="7" spans="1:11">
      <c r="A7" s="3" t="s">
        <v>27</v>
      </c>
      <c r="B7" s="4" t="s">
        <v>28</v>
      </c>
      <c r="C7" s="4" t="s">
        <v>22</v>
      </c>
      <c r="D7" s="5" t="s">
        <v>23</v>
      </c>
      <c r="E7" s="5" t="s">
        <v>18</v>
      </c>
      <c r="F7" s="6">
        <v>32279</v>
      </c>
      <c r="G7" s="7" t="s">
        <v>29</v>
      </c>
      <c r="H7" s="7" t="s">
        <v>54</v>
      </c>
      <c r="I7" s="7">
        <v>4</v>
      </c>
      <c r="J7" s="7">
        <f t="shared" ca="1" si="0"/>
        <v>25</v>
      </c>
      <c r="K7" s="8">
        <f t="shared" ca="1" si="1"/>
        <v>51250</v>
      </c>
    </row>
    <row r="8" spans="1:11">
      <c r="A8" s="3" t="s">
        <v>30</v>
      </c>
      <c r="B8" s="4" t="s">
        <v>31</v>
      </c>
      <c r="C8" s="4" t="s">
        <v>22</v>
      </c>
      <c r="D8" s="5" t="s">
        <v>23</v>
      </c>
      <c r="E8" s="5" t="s">
        <v>18</v>
      </c>
      <c r="F8" s="6">
        <v>30441</v>
      </c>
      <c r="G8" s="7" t="s">
        <v>29</v>
      </c>
      <c r="H8" s="7" t="s">
        <v>55</v>
      </c>
      <c r="I8" s="7">
        <v>3</v>
      </c>
      <c r="J8" s="7">
        <f t="shared" ca="1" si="0"/>
        <v>30</v>
      </c>
      <c r="K8" s="8">
        <f t="shared" ca="1" si="1"/>
        <v>46500</v>
      </c>
    </row>
    <row r="9" spans="1:11">
      <c r="A9" s="3" t="s">
        <v>32</v>
      </c>
      <c r="B9" s="4" t="s">
        <v>33</v>
      </c>
      <c r="C9" s="4" t="s">
        <v>34</v>
      </c>
      <c r="D9" s="5" t="s">
        <v>35</v>
      </c>
      <c r="E9" s="5" t="s">
        <v>18</v>
      </c>
      <c r="F9" s="6">
        <v>32024</v>
      </c>
      <c r="G9" s="7" t="s">
        <v>29</v>
      </c>
      <c r="H9" s="7" t="s">
        <v>51</v>
      </c>
      <c r="I9" s="7">
        <v>4</v>
      </c>
      <c r="J9" s="7">
        <f t="shared" ca="1" si="0"/>
        <v>26</v>
      </c>
      <c r="K9" s="8">
        <f t="shared" ca="1" si="1"/>
        <v>51300</v>
      </c>
    </row>
    <row r="10" spans="1:11">
      <c r="A10" s="3" t="s">
        <v>36</v>
      </c>
      <c r="B10" s="4" t="s">
        <v>37</v>
      </c>
      <c r="C10" s="4" t="s">
        <v>26</v>
      </c>
      <c r="D10" s="5" t="s">
        <v>35</v>
      </c>
      <c r="E10" s="5" t="s">
        <v>38</v>
      </c>
      <c r="F10" s="6">
        <v>29533</v>
      </c>
      <c r="G10" s="7" t="s">
        <v>15</v>
      </c>
      <c r="H10" s="7" t="s">
        <v>52</v>
      </c>
      <c r="I10" s="7">
        <v>4</v>
      </c>
      <c r="J10" s="7">
        <f t="shared" ca="1" si="0"/>
        <v>33</v>
      </c>
      <c r="K10" s="8">
        <f t="shared" ca="1" si="1"/>
        <v>51650</v>
      </c>
    </row>
    <row r="11" spans="1:11">
      <c r="A11" s="3" t="s">
        <v>39</v>
      </c>
      <c r="B11" s="4" t="s">
        <v>40</v>
      </c>
      <c r="C11" s="4" t="s">
        <v>22</v>
      </c>
      <c r="D11" s="5" t="s">
        <v>23</v>
      </c>
      <c r="E11" s="5" t="s">
        <v>18</v>
      </c>
      <c r="F11" s="6">
        <v>32490</v>
      </c>
      <c r="G11" s="7" t="s">
        <v>29</v>
      </c>
      <c r="H11" s="7" t="s">
        <v>56</v>
      </c>
      <c r="I11" s="7">
        <v>4</v>
      </c>
      <c r="J11" s="7">
        <f t="shared" ca="1" si="0"/>
        <v>25</v>
      </c>
      <c r="K11" s="8">
        <f t="shared" ca="1" si="1"/>
        <v>51250</v>
      </c>
    </row>
    <row r="12" spans="1:11">
      <c r="A12" s="3" t="s">
        <v>41</v>
      </c>
      <c r="B12" s="4" t="s">
        <v>42</v>
      </c>
      <c r="C12" s="4" t="s">
        <v>12</v>
      </c>
      <c r="D12" s="5" t="s">
        <v>43</v>
      </c>
      <c r="E12" s="5" t="s">
        <v>14</v>
      </c>
      <c r="F12" s="6">
        <v>29461</v>
      </c>
      <c r="G12" s="7" t="s">
        <v>15</v>
      </c>
      <c r="H12" s="7" t="s">
        <v>53</v>
      </c>
      <c r="I12" s="7">
        <v>3</v>
      </c>
      <c r="J12" s="7">
        <f t="shared" ca="1" si="0"/>
        <v>33</v>
      </c>
      <c r="K12" s="8">
        <f t="shared" ca="1" si="1"/>
        <v>56650</v>
      </c>
    </row>
    <row r="13" spans="1:11">
      <c r="A13" s="3" t="s">
        <v>44</v>
      </c>
      <c r="B13" s="4" t="s">
        <v>45</v>
      </c>
      <c r="C13" s="4" t="s">
        <v>12</v>
      </c>
      <c r="D13" s="5" t="s">
        <v>43</v>
      </c>
      <c r="E13" s="5" t="s">
        <v>18</v>
      </c>
      <c r="F13" s="6">
        <v>28732</v>
      </c>
      <c r="G13" s="7" t="s">
        <v>29</v>
      </c>
      <c r="H13" s="7" t="s">
        <v>57</v>
      </c>
      <c r="I13" s="7">
        <v>2</v>
      </c>
      <c r="J13" s="7">
        <f t="shared" ca="1" si="0"/>
        <v>35</v>
      </c>
      <c r="K13" s="8">
        <f t="shared" ca="1" si="1"/>
        <v>41750</v>
      </c>
    </row>
    <row r="15" spans="1:11">
      <c r="A15" t="s">
        <v>69</v>
      </c>
    </row>
  </sheetData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K18"/>
  <sheetViews>
    <sheetView workbookViewId="0">
      <pane ySplit="1" topLeftCell="A2" activePane="bottomLeft" state="frozen"/>
      <selection pane="bottomLeft" activeCell="D11" sqref="D11"/>
    </sheetView>
  </sheetViews>
  <sheetFormatPr defaultRowHeight="16.5"/>
  <cols>
    <col min="1" max="1" width="6" bestFit="1" customWidth="1"/>
    <col min="2" max="2" width="8.125" bestFit="1" customWidth="1"/>
    <col min="3" max="5" width="6" bestFit="1" customWidth="1"/>
    <col min="6" max="6" width="8.5" customWidth="1"/>
    <col min="7" max="7" width="6" bestFit="1" customWidth="1"/>
    <col min="8" max="8" width="10.125" bestFit="1" customWidth="1"/>
    <col min="9" max="10" width="6" bestFit="1" customWidth="1"/>
    <col min="11" max="11" width="8" bestFit="1" customWidth="1"/>
  </cols>
  <sheetData>
    <row r="1" spans="1:1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48</v>
      </c>
      <c r="I1" s="2" t="s">
        <v>7</v>
      </c>
      <c r="J1" s="2" t="s">
        <v>8</v>
      </c>
      <c r="K1" s="2" t="s">
        <v>9</v>
      </c>
    </row>
    <row r="2" spans="1:11" hidden="1">
      <c r="A2" s="3" t="s">
        <v>10</v>
      </c>
      <c r="B2" s="4" t="s">
        <v>11</v>
      </c>
      <c r="C2" s="4" t="s">
        <v>12</v>
      </c>
      <c r="D2" s="5" t="s">
        <v>13</v>
      </c>
      <c r="E2" s="5" t="s">
        <v>14</v>
      </c>
      <c r="F2" s="6">
        <v>31111</v>
      </c>
      <c r="G2" s="7" t="s">
        <v>15</v>
      </c>
      <c r="H2" s="7" t="s">
        <v>49</v>
      </c>
      <c r="I2" s="7">
        <v>4</v>
      </c>
      <c r="J2" s="7">
        <f t="shared" ref="J2:J13" ca="1" si="0">YEAR(TODAY())-YEAR(F2)</f>
        <v>28</v>
      </c>
      <c r="K2" s="8">
        <f t="shared" ref="K2:K13" ca="1" si="1">IF(E2="主任",40000,30000)+I2*5000+J2*50</f>
        <v>61400</v>
      </c>
    </row>
    <row r="3" spans="1:11" hidden="1">
      <c r="A3" s="3" t="s">
        <v>16</v>
      </c>
      <c r="B3" s="4" t="s">
        <v>17</v>
      </c>
      <c r="C3" s="4" t="s">
        <v>12</v>
      </c>
      <c r="D3" s="5" t="s">
        <v>13</v>
      </c>
      <c r="E3" s="5" t="s">
        <v>18</v>
      </c>
      <c r="F3" s="6">
        <v>30654</v>
      </c>
      <c r="G3" s="7" t="s">
        <v>15</v>
      </c>
      <c r="H3" s="7" t="s">
        <v>59</v>
      </c>
      <c r="I3" s="7">
        <v>3</v>
      </c>
      <c r="J3" s="7">
        <f t="shared" ca="1" si="0"/>
        <v>30</v>
      </c>
      <c r="K3" s="8">
        <f t="shared" ca="1" si="1"/>
        <v>46500</v>
      </c>
    </row>
    <row r="4" spans="1:11" hidden="1">
      <c r="A4" s="3" t="s">
        <v>19</v>
      </c>
      <c r="B4" s="4" t="s">
        <v>20</v>
      </c>
      <c r="C4" s="4" t="s">
        <v>12</v>
      </c>
      <c r="D4" s="5" t="s">
        <v>13</v>
      </c>
      <c r="E4" s="5" t="s">
        <v>18</v>
      </c>
      <c r="F4" s="6">
        <v>26146</v>
      </c>
      <c r="G4" s="7" t="s">
        <v>15</v>
      </c>
      <c r="H4" s="7" t="s">
        <v>50</v>
      </c>
      <c r="I4" s="7">
        <v>4</v>
      </c>
      <c r="J4" s="7">
        <f t="shared" ca="1" si="0"/>
        <v>42</v>
      </c>
      <c r="K4" s="8">
        <f t="shared" ca="1" si="1"/>
        <v>52100</v>
      </c>
    </row>
    <row r="5" spans="1:11" hidden="1">
      <c r="A5" s="3" t="s">
        <v>21</v>
      </c>
      <c r="B5" s="49" t="s">
        <v>186</v>
      </c>
      <c r="C5" s="4" t="s">
        <v>12</v>
      </c>
      <c r="D5" s="5" t="s">
        <v>23</v>
      </c>
      <c r="E5" s="5" t="s">
        <v>14</v>
      </c>
      <c r="F5" s="6">
        <v>26823</v>
      </c>
      <c r="G5" s="7" t="s">
        <v>15</v>
      </c>
      <c r="H5" s="7" t="s">
        <v>58</v>
      </c>
      <c r="I5" s="7">
        <v>4</v>
      </c>
      <c r="J5" s="7">
        <f t="shared" ca="1" si="0"/>
        <v>40</v>
      </c>
      <c r="K5" s="8">
        <f t="shared" ca="1" si="1"/>
        <v>62000</v>
      </c>
    </row>
    <row r="6" spans="1:11" hidden="1">
      <c r="A6" s="3" t="s">
        <v>24</v>
      </c>
      <c r="B6" s="4" t="s">
        <v>25</v>
      </c>
      <c r="C6" s="4" t="s">
        <v>26</v>
      </c>
      <c r="D6" s="5" t="s">
        <v>23</v>
      </c>
      <c r="E6" s="5" t="s">
        <v>18</v>
      </c>
      <c r="F6" s="6">
        <v>29927</v>
      </c>
      <c r="G6" s="7" t="s">
        <v>15</v>
      </c>
      <c r="H6" s="7" t="s">
        <v>60</v>
      </c>
      <c r="I6" s="7">
        <v>5</v>
      </c>
      <c r="J6" s="7">
        <f t="shared" ca="1" si="0"/>
        <v>32</v>
      </c>
      <c r="K6" s="8">
        <f t="shared" ca="1" si="1"/>
        <v>56600</v>
      </c>
    </row>
    <row r="7" spans="1:11" hidden="1">
      <c r="A7" s="3" t="s">
        <v>27</v>
      </c>
      <c r="B7" s="4" t="s">
        <v>28</v>
      </c>
      <c r="C7" s="4" t="s">
        <v>22</v>
      </c>
      <c r="D7" s="5" t="s">
        <v>23</v>
      </c>
      <c r="E7" s="5" t="s">
        <v>18</v>
      </c>
      <c r="F7" s="6">
        <v>32279</v>
      </c>
      <c r="G7" s="7" t="s">
        <v>29</v>
      </c>
      <c r="H7" s="7" t="s">
        <v>54</v>
      </c>
      <c r="I7" s="7">
        <v>4</v>
      </c>
      <c r="J7" s="7">
        <f t="shared" ca="1" si="0"/>
        <v>25</v>
      </c>
      <c r="K7" s="8">
        <f t="shared" ca="1" si="1"/>
        <v>51250</v>
      </c>
    </row>
    <row r="8" spans="1:11" hidden="1">
      <c r="A8" s="3" t="s">
        <v>30</v>
      </c>
      <c r="B8" s="4" t="s">
        <v>31</v>
      </c>
      <c r="C8" s="4" t="s">
        <v>22</v>
      </c>
      <c r="D8" s="5" t="s">
        <v>23</v>
      </c>
      <c r="E8" s="5" t="s">
        <v>18</v>
      </c>
      <c r="F8" s="6">
        <v>30441</v>
      </c>
      <c r="G8" s="7" t="s">
        <v>29</v>
      </c>
      <c r="H8" s="7" t="s">
        <v>55</v>
      </c>
      <c r="I8" s="7">
        <v>3</v>
      </c>
      <c r="J8" s="7">
        <f t="shared" ca="1" si="0"/>
        <v>30</v>
      </c>
      <c r="K8" s="8">
        <f t="shared" ca="1" si="1"/>
        <v>46500</v>
      </c>
    </row>
    <row r="9" spans="1:11">
      <c r="A9" s="3" t="s">
        <v>32</v>
      </c>
      <c r="B9" s="4" t="s">
        <v>33</v>
      </c>
      <c r="C9" s="4" t="s">
        <v>34</v>
      </c>
      <c r="D9" s="5" t="s">
        <v>35</v>
      </c>
      <c r="E9" s="5" t="s">
        <v>18</v>
      </c>
      <c r="F9" s="6">
        <v>32024</v>
      </c>
      <c r="G9" s="7" t="s">
        <v>29</v>
      </c>
      <c r="H9" s="7" t="s">
        <v>51</v>
      </c>
      <c r="I9" s="7">
        <v>4</v>
      </c>
      <c r="J9" s="7">
        <f t="shared" ca="1" si="0"/>
        <v>26</v>
      </c>
      <c r="K9" s="8">
        <f t="shared" ca="1" si="1"/>
        <v>51300</v>
      </c>
    </row>
    <row r="10" spans="1:11">
      <c r="A10" s="3" t="s">
        <v>36</v>
      </c>
      <c r="B10" s="4" t="s">
        <v>37</v>
      </c>
      <c r="C10" s="4" t="s">
        <v>26</v>
      </c>
      <c r="D10" s="5" t="s">
        <v>35</v>
      </c>
      <c r="E10" s="5" t="s">
        <v>38</v>
      </c>
      <c r="F10" s="6">
        <v>29533</v>
      </c>
      <c r="G10" s="7" t="s">
        <v>15</v>
      </c>
      <c r="H10" s="7" t="s">
        <v>52</v>
      </c>
      <c r="I10" s="7">
        <v>4</v>
      </c>
      <c r="J10" s="7">
        <f t="shared" ca="1" si="0"/>
        <v>33</v>
      </c>
      <c r="K10" s="8">
        <f t="shared" ca="1" si="1"/>
        <v>51650</v>
      </c>
    </row>
    <row r="11" spans="1:11" hidden="1">
      <c r="A11" s="3" t="s">
        <v>39</v>
      </c>
      <c r="B11" s="4" t="s">
        <v>40</v>
      </c>
      <c r="C11" s="4" t="s">
        <v>22</v>
      </c>
      <c r="D11" s="5" t="s">
        <v>23</v>
      </c>
      <c r="E11" s="5" t="s">
        <v>18</v>
      </c>
      <c r="F11" s="6">
        <v>32490</v>
      </c>
      <c r="G11" s="7" t="s">
        <v>29</v>
      </c>
      <c r="H11" s="7" t="s">
        <v>56</v>
      </c>
      <c r="I11" s="7">
        <v>4</v>
      </c>
      <c r="J11" s="7">
        <f t="shared" ca="1" si="0"/>
        <v>25</v>
      </c>
      <c r="K11" s="8">
        <f t="shared" ca="1" si="1"/>
        <v>51250</v>
      </c>
    </row>
    <row r="12" spans="1:11" hidden="1">
      <c r="A12" s="3" t="s">
        <v>41</v>
      </c>
      <c r="B12" s="4" t="s">
        <v>42</v>
      </c>
      <c r="C12" s="4" t="s">
        <v>12</v>
      </c>
      <c r="D12" s="5" t="s">
        <v>43</v>
      </c>
      <c r="E12" s="5" t="s">
        <v>14</v>
      </c>
      <c r="F12" s="6">
        <v>29461</v>
      </c>
      <c r="G12" s="7" t="s">
        <v>15</v>
      </c>
      <c r="H12" s="7" t="s">
        <v>53</v>
      </c>
      <c r="I12" s="7">
        <v>3</v>
      </c>
      <c r="J12" s="7">
        <f t="shared" ca="1" si="0"/>
        <v>33</v>
      </c>
      <c r="K12" s="8">
        <f t="shared" ca="1" si="1"/>
        <v>56650</v>
      </c>
    </row>
    <row r="13" spans="1:11" hidden="1">
      <c r="A13" s="3" t="s">
        <v>44</v>
      </c>
      <c r="B13" s="4" t="s">
        <v>45</v>
      </c>
      <c r="C13" s="4" t="s">
        <v>12</v>
      </c>
      <c r="D13" s="5" t="s">
        <v>43</v>
      </c>
      <c r="E13" s="5" t="s">
        <v>18</v>
      </c>
      <c r="F13" s="6">
        <v>28732</v>
      </c>
      <c r="G13" s="7" t="s">
        <v>29</v>
      </c>
      <c r="H13" s="7" t="s">
        <v>57</v>
      </c>
      <c r="I13" s="7">
        <v>2</v>
      </c>
      <c r="J13" s="7">
        <f t="shared" ca="1" si="0"/>
        <v>35</v>
      </c>
      <c r="K13" s="8">
        <f t="shared" ca="1" si="1"/>
        <v>41750</v>
      </c>
    </row>
    <row r="15" spans="1:11">
      <c r="A15" t="s">
        <v>66</v>
      </c>
    </row>
    <row r="16" spans="1:11">
      <c r="A16" s="1" t="s">
        <v>2</v>
      </c>
      <c r="B16" s="1" t="s">
        <v>6</v>
      </c>
      <c r="C16" s="2" t="s">
        <v>8</v>
      </c>
    </row>
    <row r="17" spans="1:3">
      <c r="A17" s="4" t="s">
        <v>22</v>
      </c>
      <c r="B17" s="7" t="s">
        <v>15</v>
      </c>
      <c r="C17" t="s">
        <v>190</v>
      </c>
    </row>
    <row r="18" spans="1:3">
      <c r="A18" s="4" t="s">
        <v>12</v>
      </c>
      <c r="B18" s="7" t="s">
        <v>29</v>
      </c>
      <c r="C18" t="s">
        <v>70</v>
      </c>
    </row>
  </sheetData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K15"/>
  <sheetViews>
    <sheetView workbookViewId="0">
      <pane ySplit="1" topLeftCell="A2" activePane="bottomLeft" state="frozen"/>
      <selection pane="bottomLeft" activeCell="B3" sqref="B3"/>
    </sheetView>
  </sheetViews>
  <sheetFormatPr defaultRowHeight="16.5"/>
  <cols>
    <col min="1" max="1" width="6" bestFit="1" customWidth="1"/>
    <col min="2" max="2" width="8.125" bestFit="1" customWidth="1"/>
    <col min="3" max="5" width="6" bestFit="1" customWidth="1"/>
    <col min="6" max="6" width="8.5" customWidth="1"/>
    <col min="7" max="7" width="6" bestFit="1" customWidth="1"/>
    <col min="8" max="8" width="10.125" bestFit="1" customWidth="1"/>
    <col min="9" max="10" width="6" bestFit="1" customWidth="1"/>
    <col min="11" max="11" width="8" bestFit="1" customWidth="1"/>
  </cols>
  <sheetData>
    <row r="1" spans="1:1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48</v>
      </c>
      <c r="I1" s="2" t="s">
        <v>7</v>
      </c>
      <c r="J1" s="2" t="s">
        <v>8</v>
      </c>
      <c r="K1" s="2" t="s">
        <v>9</v>
      </c>
    </row>
    <row r="2" spans="1:11">
      <c r="A2" s="3" t="s">
        <v>10</v>
      </c>
      <c r="B2" s="4" t="s">
        <v>11</v>
      </c>
      <c r="C2" s="4" t="s">
        <v>12</v>
      </c>
      <c r="D2" s="5" t="s">
        <v>13</v>
      </c>
      <c r="E2" s="5" t="s">
        <v>14</v>
      </c>
      <c r="F2" s="6">
        <v>31111</v>
      </c>
      <c r="G2" s="7" t="s">
        <v>15</v>
      </c>
      <c r="H2" s="7" t="s">
        <v>49</v>
      </c>
      <c r="I2" s="7">
        <v>4</v>
      </c>
      <c r="J2" s="7">
        <f t="shared" ref="J2:J13" ca="1" si="0">YEAR(TODAY())-YEAR(F2)</f>
        <v>28</v>
      </c>
      <c r="K2" s="8">
        <f t="shared" ref="K2:K13" ca="1" si="1">IF(E2="主任",40000,30000)+I2*5000+J2*50</f>
        <v>61400</v>
      </c>
    </row>
    <row r="3" spans="1:11">
      <c r="A3" s="3" t="s">
        <v>16</v>
      </c>
      <c r="B3" s="4" t="s">
        <v>17</v>
      </c>
      <c r="C3" s="4" t="s">
        <v>12</v>
      </c>
      <c r="D3" s="5" t="s">
        <v>13</v>
      </c>
      <c r="E3" s="5" t="s">
        <v>18</v>
      </c>
      <c r="F3" s="6">
        <v>30654</v>
      </c>
      <c r="G3" s="7" t="s">
        <v>15</v>
      </c>
      <c r="H3" s="7" t="s">
        <v>59</v>
      </c>
      <c r="I3" s="7">
        <v>3</v>
      </c>
      <c r="J3" s="7">
        <f t="shared" ca="1" si="0"/>
        <v>30</v>
      </c>
      <c r="K3" s="8">
        <f t="shared" ca="1" si="1"/>
        <v>46500</v>
      </c>
    </row>
    <row r="4" spans="1:11">
      <c r="A4" s="3" t="s">
        <v>19</v>
      </c>
      <c r="B4" s="4" t="s">
        <v>20</v>
      </c>
      <c r="C4" s="4" t="s">
        <v>12</v>
      </c>
      <c r="D4" s="5" t="s">
        <v>13</v>
      </c>
      <c r="E4" s="5" t="s">
        <v>18</v>
      </c>
      <c r="F4" s="6">
        <v>26146</v>
      </c>
      <c r="G4" s="7" t="s">
        <v>15</v>
      </c>
      <c r="H4" s="7" t="s">
        <v>50</v>
      </c>
      <c r="I4" s="7">
        <v>4</v>
      </c>
      <c r="J4" s="7">
        <f t="shared" ca="1" si="0"/>
        <v>42</v>
      </c>
      <c r="K4" s="8">
        <f t="shared" ca="1" si="1"/>
        <v>52100</v>
      </c>
    </row>
    <row r="5" spans="1:11">
      <c r="A5" s="3" t="s">
        <v>21</v>
      </c>
      <c r="B5" s="49" t="s">
        <v>186</v>
      </c>
      <c r="C5" s="4" t="s">
        <v>12</v>
      </c>
      <c r="D5" s="5" t="s">
        <v>23</v>
      </c>
      <c r="E5" s="5" t="s">
        <v>14</v>
      </c>
      <c r="F5" s="6">
        <v>26823</v>
      </c>
      <c r="G5" s="7" t="s">
        <v>15</v>
      </c>
      <c r="H5" s="7" t="s">
        <v>58</v>
      </c>
      <c r="I5" s="7">
        <v>4</v>
      </c>
      <c r="J5" s="7">
        <f t="shared" ca="1" si="0"/>
        <v>40</v>
      </c>
      <c r="K5" s="8">
        <f t="shared" ca="1" si="1"/>
        <v>62000</v>
      </c>
    </row>
    <row r="6" spans="1:11">
      <c r="A6" s="3" t="s">
        <v>24</v>
      </c>
      <c r="B6" s="4" t="s">
        <v>25</v>
      </c>
      <c r="C6" s="4" t="s">
        <v>26</v>
      </c>
      <c r="D6" s="5" t="s">
        <v>23</v>
      </c>
      <c r="E6" s="5" t="s">
        <v>18</v>
      </c>
      <c r="F6" s="6">
        <v>29927</v>
      </c>
      <c r="G6" s="7" t="s">
        <v>15</v>
      </c>
      <c r="H6" s="7" t="s">
        <v>60</v>
      </c>
      <c r="I6" s="7">
        <v>5</v>
      </c>
      <c r="J6" s="7">
        <f t="shared" ca="1" si="0"/>
        <v>32</v>
      </c>
      <c r="K6" s="8">
        <f t="shared" ca="1" si="1"/>
        <v>56600</v>
      </c>
    </row>
    <row r="7" spans="1:11">
      <c r="A7" s="3" t="s">
        <v>27</v>
      </c>
      <c r="B7" s="4" t="s">
        <v>28</v>
      </c>
      <c r="C7" s="4" t="s">
        <v>22</v>
      </c>
      <c r="D7" s="5" t="s">
        <v>23</v>
      </c>
      <c r="E7" s="5" t="s">
        <v>18</v>
      </c>
      <c r="F7" s="6">
        <v>32279</v>
      </c>
      <c r="G7" s="7" t="s">
        <v>29</v>
      </c>
      <c r="H7" s="7" t="s">
        <v>54</v>
      </c>
      <c r="I7" s="7">
        <v>4</v>
      </c>
      <c r="J7" s="7">
        <f t="shared" ca="1" si="0"/>
        <v>25</v>
      </c>
      <c r="K7" s="8">
        <f t="shared" ca="1" si="1"/>
        <v>51250</v>
      </c>
    </row>
    <row r="8" spans="1:11">
      <c r="A8" s="3" t="s">
        <v>30</v>
      </c>
      <c r="B8" s="4" t="s">
        <v>31</v>
      </c>
      <c r="C8" s="4" t="s">
        <v>22</v>
      </c>
      <c r="D8" s="5" t="s">
        <v>23</v>
      </c>
      <c r="E8" s="5" t="s">
        <v>18</v>
      </c>
      <c r="F8" s="6">
        <v>30441</v>
      </c>
      <c r="G8" s="7" t="s">
        <v>29</v>
      </c>
      <c r="H8" s="7" t="s">
        <v>55</v>
      </c>
      <c r="I8" s="7">
        <v>3</v>
      </c>
      <c r="J8" s="7">
        <f t="shared" ca="1" si="0"/>
        <v>30</v>
      </c>
      <c r="K8" s="8">
        <f t="shared" ca="1" si="1"/>
        <v>46500</v>
      </c>
    </row>
    <row r="9" spans="1:11">
      <c r="A9" s="3" t="s">
        <v>32</v>
      </c>
      <c r="B9" s="4" t="s">
        <v>33</v>
      </c>
      <c r="C9" s="4" t="s">
        <v>34</v>
      </c>
      <c r="D9" s="5" t="s">
        <v>35</v>
      </c>
      <c r="E9" s="5" t="s">
        <v>18</v>
      </c>
      <c r="F9" s="6">
        <v>32024</v>
      </c>
      <c r="G9" s="7" t="s">
        <v>29</v>
      </c>
      <c r="H9" s="7" t="s">
        <v>51</v>
      </c>
      <c r="I9" s="7">
        <v>4</v>
      </c>
      <c r="J9" s="7">
        <f t="shared" ca="1" si="0"/>
        <v>26</v>
      </c>
      <c r="K9" s="8">
        <f t="shared" ca="1" si="1"/>
        <v>51300</v>
      </c>
    </row>
    <row r="10" spans="1:11">
      <c r="A10" s="3" t="s">
        <v>36</v>
      </c>
      <c r="B10" s="4" t="s">
        <v>37</v>
      </c>
      <c r="C10" s="4" t="s">
        <v>26</v>
      </c>
      <c r="D10" s="5" t="s">
        <v>35</v>
      </c>
      <c r="E10" s="5" t="s">
        <v>38</v>
      </c>
      <c r="F10" s="6">
        <v>29533</v>
      </c>
      <c r="G10" s="7" t="s">
        <v>15</v>
      </c>
      <c r="H10" s="7" t="s">
        <v>52</v>
      </c>
      <c r="I10" s="7">
        <v>4</v>
      </c>
      <c r="J10" s="7">
        <f t="shared" ca="1" si="0"/>
        <v>33</v>
      </c>
      <c r="K10" s="8">
        <f t="shared" ca="1" si="1"/>
        <v>51650</v>
      </c>
    </row>
    <row r="11" spans="1:11">
      <c r="A11" s="3" t="s">
        <v>39</v>
      </c>
      <c r="B11" s="4" t="s">
        <v>40</v>
      </c>
      <c r="C11" s="4" t="s">
        <v>22</v>
      </c>
      <c r="D11" s="5" t="s">
        <v>23</v>
      </c>
      <c r="E11" s="5" t="s">
        <v>18</v>
      </c>
      <c r="F11" s="6">
        <v>32490</v>
      </c>
      <c r="G11" s="7" t="s">
        <v>29</v>
      </c>
      <c r="H11" s="7" t="s">
        <v>56</v>
      </c>
      <c r="I11" s="7">
        <v>4</v>
      </c>
      <c r="J11" s="7">
        <f t="shared" ca="1" si="0"/>
        <v>25</v>
      </c>
      <c r="K11" s="8">
        <f t="shared" ca="1" si="1"/>
        <v>51250</v>
      </c>
    </row>
    <row r="12" spans="1:11">
      <c r="A12" s="3" t="s">
        <v>41</v>
      </c>
      <c r="B12" s="4" t="s">
        <v>42</v>
      </c>
      <c r="C12" s="4" t="s">
        <v>12</v>
      </c>
      <c r="D12" s="5" t="s">
        <v>43</v>
      </c>
      <c r="E12" s="5" t="s">
        <v>14</v>
      </c>
      <c r="F12" s="6">
        <v>29461</v>
      </c>
      <c r="G12" s="7" t="s">
        <v>15</v>
      </c>
      <c r="H12" s="7" t="s">
        <v>53</v>
      </c>
      <c r="I12" s="7">
        <v>3</v>
      </c>
      <c r="J12" s="7">
        <f t="shared" ca="1" si="0"/>
        <v>33</v>
      </c>
      <c r="K12" s="8">
        <f t="shared" ca="1" si="1"/>
        <v>56650</v>
      </c>
    </row>
    <row r="13" spans="1:11">
      <c r="A13" s="3" t="s">
        <v>44</v>
      </c>
      <c r="B13" s="4" t="s">
        <v>45</v>
      </c>
      <c r="C13" s="4" t="s">
        <v>12</v>
      </c>
      <c r="D13" s="5" t="s">
        <v>43</v>
      </c>
      <c r="E13" s="5" t="s">
        <v>18</v>
      </c>
      <c r="F13" s="6">
        <v>28732</v>
      </c>
      <c r="G13" s="7" t="s">
        <v>29</v>
      </c>
      <c r="H13" s="7" t="s">
        <v>57</v>
      </c>
      <c r="I13" s="7">
        <v>2</v>
      </c>
      <c r="J13" s="7">
        <f t="shared" ca="1" si="0"/>
        <v>35</v>
      </c>
      <c r="K13" s="8">
        <f t="shared" ca="1" si="1"/>
        <v>41750</v>
      </c>
    </row>
    <row r="15" spans="1:11">
      <c r="A15" t="s">
        <v>66</v>
      </c>
    </row>
  </sheetData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K17"/>
  <sheetViews>
    <sheetView workbookViewId="0">
      <pane ySplit="1" topLeftCell="A2" activePane="bottomLeft" state="frozen"/>
      <selection pane="bottomLeft" activeCell="A16" sqref="A16"/>
    </sheetView>
  </sheetViews>
  <sheetFormatPr defaultRowHeight="16.5"/>
  <cols>
    <col min="1" max="1" width="12.125" customWidth="1"/>
    <col min="2" max="2" width="8.125" bestFit="1" customWidth="1"/>
    <col min="3" max="5" width="6" bestFit="1" customWidth="1"/>
    <col min="6" max="6" width="8.5" customWidth="1"/>
    <col min="7" max="7" width="6" bestFit="1" customWidth="1"/>
    <col min="8" max="8" width="10.125" bestFit="1" customWidth="1"/>
    <col min="9" max="10" width="6" bestFit="1" customWidth="1"/>
    <col min="11" max="11" width="8" bestFit="1" customWidth="1"/>
  </cols>
  <sheetData>
    <row r="1" spans="1:1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48</v>
      </c>
      <c r="I1" s="2" t="s">
        <v>7</v>
      </c>
      <c r="J1" s="2" t="s">
        <v>8</v>
      </c>
      <c r="K1" s="2" t="s">
        <v>9</v>
      </c>
    </row>
    <row r="2" spans="1:11">
      <c r="A2" s="3" t="s">
        <v>10</v>
      </c>
      <c r="B2" s="4" t="s">
        <v>11</v>
      </c>
      <c r="C2" s="4" t="s">
        <v>12</v>
      </c>
      <c r="D2" s="5" t="s">
        <v>13</v>
      </c>
      <c r="E2" s="5" t="s">
        <v>14</v>
      </c>
      <c r="F2" s="6">
        <v>31111</v>
      </c>
      <c r="G2" s="7" t="s">
        <v>15</v>
      </c>
      <c r="H2" s="7" t="s">
        <v>49</v>
      </c>
      <c r="I2" s="7">
        <v>4</v>
      </c>
      <c r="J2" s="7">
        <f t="shared" ref="J2:J13" ca="1" si="0">YEAR(TODAY())-YEAR(F2)</f>
        <v>28</v>
      </c>
      <c r="K2" s="8">
        <f t="shared" ref="K2:K13" ca="1" si="1">IF(E2="主任",40000,30000)+I2*5000+J2*50</f>
        <v>61400</v>
      </c>
    </row>
    <row r="3" spans="1:11" hidden="1">
      <c r="A3" s="3" t="s">
        <v>16</v>
      </c>
      <c r="B3" s="4" t="s">
        <v>17</v>
      </c>
      <c r="C3" s="4" t="s">
        <v>12</v>
      </c>
      <c r="D3" s="5" t="s">
        <v>13</v>
      </c>
      <c r="E3" s="5" t="s">
        <v>18</v>
      </c>
      <c r="F3" s="6">
        <v>30654</v>
      </c>
      <c r="G3" s="7" t="s">
        <v>15</v>
      </c>
      <c r="H3" s="7" t="s">
        <v>59</v>
      </c>
      <c r="I3" s="7">
        <v>3</v>
      </c>
      <c r="J3" s="7">
        <f t="shared" ca="1" si="0"/>
        <v>30</v>
      </c>
      <c r="K3" s="8">
        <f t="shared" ca="1" si="1"/>
        <v>46500</v>
      </c>
    </row>
    <row r="4" spans="1:11" hidden="1">
      <c r="A4" s="3" t="s">
        <v>19</v>
      </c>
      <c r="B4" s="4" t="s">
        <v>20</v>
      </c>
      <c r="C4" s="4" t="s">
        <v>12</v>
      </c>
      <c r="D4" s="5" t="s">
        <v>13</v>
      </c>
      <c r="E4" s="5" t="s">
        <v>18</v>
      </c>
      <c r="F4" s="6">
        <v>26146</v>
      </c>
      <c r="G4" s="7" t="s">
        <v>15</v>
      </c>
      <c r="H4" s="7" t="s">
        <v>50</v>
      </c>
      <c r="I4" s="7">
        <v>4</v>
      </c>
      <c r="J4" s="7">
        <f t="shared" ca="1" si="0"/>
        <v>42</v>
      </c>
      <c r="K4" s="8">
        <f t="shared" ca="1" si="1"/>
        <v>52100</v>
      </c>
    </row>
    <row r="5" spans="1:11">
      <c r="A5" s="3" t="s">
        <v>21</v>
      </c>
      <c r="B5" s="49" t="s">
        <v>186</v>
      </c>
      <c r="C5" s="4" t="s">
        <v>12</v>
      </c>
      <c r="D5" s="5" t="s">
        <v>23</v>
      </c>
      <c r="E5" s="5" t="s">
        <v>14</v>
      </c>
      <c r="F5" s="6">
        <v>26823</v>
      </c>
      <c r="G5" s="7" t="s">
        <v>15</v>
      </c>
      <c r="H5" s="7" t="s">
        <v>58</v>
      </c>
      <c r="I5" s="7">
        <v>4</v>
      </c>
      <c r="J5" s="7">
        <f t="shared" ca="1" si="0"/>
        <v>40</v>
      </c>
      <c r="K5" s="8">
        <f t="shared" ca="1" si="1"/>
        <v>62000</v>
      </c>
    </row>
    <row r="6" spans="1:11" hidden="1">
      <c r="A6" s="3" t="s">
        <v>24</v>
      </c>
      <c r="B6" s="4" t="s">
        <v>25</v>
      </c>
      <c r="C6" s="4" t="s">
        <v>26</v>
      </c>
      <c r="D6" s="5" t="s">
        <v>23</v>
      </c>
      <c r="E6" s="5" t="s">
        <v>18</v>
      </c>
      <c r="F6" s="6">
        <v>29927</v>
      </c>
      <c r="G6" s="7" t="s">
        <v>15</v>
      </c>
      <c r="H6" s="7" t="s">
        <v>60</v>
      </c>
      <c r="I6" s="7">
        <v>5</v>
      </c>
      <c r="J6" s="7">
        <f t="shared" ca="1" si="0"/>
        <v>32</v>
      </c>
      <c r="K6" s="8">
        <f t="shared" ca="1" si="1"/>
        <v>56600</v>
      </c>
    </row>
    <row r="7" spans="1:11" hidden="1">
      <c r="A7" s="3" t="s">
        <v>27</v>
      </c>
      <c r="B7" s="4" t="s">
        <v>28</v>
      </c>
      <c r="C7" s="4" t="s">
        <v>22</v>
      </c>
      <c r="D7" s="5" t="s">
        <v>23</v>
      </c>
      <c r="E7" s="5" t="s">
        <v>18</v>
      </c>
      <c r="F7" s="6">
        <v>32279</v>
      </c>
      <c r="G7" s="7" t="s">
        <v>29</v>
      </c>
      <c r="H7" s="7" t="s">
        <v>54</v>
      </c>
      <c r="I7" s="7">
        <v>4</v>
      </c>
      <c r="J7" s="7">
        <f t="shared" ca="1" si="0"/>
        <v>25</v>
      </c>
      <c r="K7" s="8">
        <f t="shared" ca="1" si="1"/>
        <v>51250</v>
      </c>
    </row>
    <row r="8" spans="1:11" hidden="1">
      <c r="A8" s="3" t="s">
        <v>30</v>
      </c>
      <c r="B8" s="4" t="s">
        <v>31</v>
      </c>
      <c r="C8" s="4" t="s">
        <v>22</v>
      </c>
      <c r="D8" s="5" t="s">
        <v>23</v>
      </c>
      <c r="E8" s="5" t="s">
        <v>18</v>
      </c>
      <c r="F8" s="6">
        <v>30441</v>
      </c>
      <c r="G8" s="7" t="s">
        <v>29</v>
      </c>
      <c r="H8" s="7" t="s">
        <v>55</v>
      </c>
      <c r="I8" s="7">
        <v>3</v>
      </c>
      <c r="J8" s="7">
        <f t="shared" ca="1" si="0"/>
        <v>30</v>
      </c>
      <c r="K8" s="8">
        <f t="shared" ca="1" si="1"/>
        <v>46500</v>
      </c>
    </row>
    <row r="9" spans="1:11" hidden="1">
      <c r="A9" s="3" t="s">
        <v>32</v>
      </c>
      <c r="B9" s="4" t="s">
        <v>33</v>
      </c>
      <c r="C9" s="4" t="s">
        <v>34</v>
      </c>
      <c r="D9" s="5" t="s">
        <v>35</v>
      </c>
      <c r="E9" s="5" t="s">
        <v>18</v>
      </c>
      <c r="F9" s="6">
        <v>32024</v>
      </c>
      <c r="G9" s="7" t="s">
        <v>29</v>
      </c>
      <c r="H9" s="7" t="s">
        <v>51</v>
      </c>
      <c r="I9" s="7">
        <v>4</v>
      </c>
      <c r="J9" s="7">
        <f t="shared" ca="1" si="0"/>
        <v>26</v>
      </c>
      <c r="K9" s="8">
        <f t="shared" ca="1" si="1"/>
        <v>51300</v>
      </c>
    </row>
    <row r="10" spans="1:11" hidden="1">
      <c r="A10" s="3" t="s">
        <v>36</v>
      </c>
      <c r="B10" s="4" t="s">
        <v>37</v>
      </c>
      <c r="C10" s="4" t="s">
        <v>26</v>
      </c>
      <c r="D10" s="5" t="s">
        <v>35</v>
      </c>
      <c r="E10" s="5" t="s">
        <v>38</v>
      </c>
      <c r="F10" s="6">
        <v>29533</v>
      </c>
      <c r="G10" s="7" t="s">
        <v>15</v>
      </c>
      <c r="H10" s="7" t="s">
        <v>52</v>
      </c>
      <c r="I10" s="7">
        <v>4</v>
      </c>
      <c r="J10" s="7">
        <f t="shared" ca="1" si="0"/>
        <v>33</v>
      </c>
      <c r="K10" s="8">
        <f t="shared" ca="1" si="1"/>
        <v>51650</v>
      </c>
    </row>
    <row r="11" spans="1:11" hidden="1">
      <c r="A11" s="3" t="s">
        <v>39</v>
      </c>
      <c r="B11" s="4" t="s">
        <v>40</v>
      </c>
      <c r="C11" s="4" t="s">
        <v>22</v>
      </c>
      <c r="D11" s="5" t="s">
        <v>23</v>
      </c>
      <c r="E11" s="5" t="s">
        <v>18</v>
      </c>
      <c r="F11" s="6">
        <v>32490</v>
      </c>
      <c r="G11" s="7" t="s">
        <v>29</v>
      </c>
      <c r="H11" s="7" t="s">
        <v>56</v>
      </c>
      <c r="I11" s="7">
        <v>4</v>
      </c>
      <c r="J11" s="7">
        <f t="shared" ca="1" si="0"/>
        <v>25</v>
      </c>
      <c r="K11" s="8">
        <f t="shared" ca="1" si="1"/>
        <v>51250</v>
      </c>
    </row>
    <row r="12" spans="1:11" hidden="1">
      <c r="A12" s="3" t="s">
        <v>41</v>
      </c>
      <c r="B12" s="4" t="s">
        <v>42</v>
      </c>
      <c r="C12" s="4" t="s">
        <v>12</v>
      </c>
      <c r="D12" s="5" t="s">
        <v>43</v>
      </c>
      <c r="E12" s="5" t="s">
        <v>14</v>
      </c>
      <c r="F12" s="6">
        <v>29461</v>
      </c>
      <c r="G12" s="7" t="s">
        <v>15</v>
      </c>
      <c r="H12" s="7" t="s">
        <v>53</v>
      </c>
      <c r="I12" s="7">
        <v>3</v>
      </c>
      <c r="J12" s="7">
        <f t="shared" ca="1" si="0"/>
        <v>33</v>
      </c>
      <c r="K12" s="8">
        <f t="shared" ca="1" si="1"/>
        <v>56650</v>
      </c>
    </row>
    <row r="13" spans="1:11" hidden="1">
      <c r="A13" s="3" t="s">
        <v>44</v>
      </c>
      <c r="B13" s="4" t="s">
        <v>45</v>
      </c>
      <c r="C13" s="4" t="s">
        <v>12</v>
      </c>
      <c r="D13" s="5" t="s">
        <v>43</v>
      </c>
      <c r="E13" s="5" t="s">
        <v>18</v>
      </c>
      <c r="F13" s="6">
        <v>28732</v>
      </c>
      <c r="G13" s="7" t="s">
        <v>29</v>
      </c>
      <c r="H13" s="7" t="s">
        <v>57</v>
      </c>
      <c r="I13" s="7">
        <v>2</v>
      </c>
      <c r="J13" s="7">
        <f t="shared" ca="1" si="0"/>
        <v>35</v>
      </c>
      <c r="K13" s="8">
        <f t="shared" ca="1" si="1"/>
        <v>41750</v>
      </c>
    </row>
    <row r="15" spans="1:11">
      <c r="A15" t="s">
        <v>61</v>
      </c>
    </row>
    <row r="16" spans="1:11">
      <c r="A16" t="s">
        <v>71</v>
      </c>
    </row>
    <row r="17" spans="1:2">
      <c r="A17" t="b">
        <f ca="1">K2&gt;=60000</f>
        <v>1</v>
      </c>
      <c r="B17" t="s">
        <v>191</v>
      </c>
    </row>
  </sheetData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K13"/>
  <sheetViews>
    <sheetView workbookViewId="0">
      <pane ySplit="1" topLeftCell="A8" activePane="bottomLeft" state="frozen"/>
      <selection pane="bottomLeft" activeCell="F11" sqref="F11"/>
    </sheetView>
  </sheetViews>
  <sheetFormatPr defaultRowHeight="16.5"/>
  <cols>
    <col min="1" max="1" width="6" bestFit="1" customWidth="1"/>
    <col min="2" max="2" width="8.125" bestFit="1" customWidth="1"/>
    <col min="3" max="5" width="6" bestFit="1" customWidth="1"/>
    <col min="6" max="6" width="8.5" customWidth="1"/>
    <col min="7" max="7" width="6" bestFit="1" customWidth="1"/>
    <col min="8" max="8" width="10.125" bestFit="1" customWidth="1"/>
    <col min="9" max="10" width="6" bestFit="1" customWidth="1"/>
    <col min="11" max="11" width="8" bestFit="1" customWidth="1"/>
  </cols>
  <sheetData>
    <row r="1" spans="1:1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48</v>
      </c>
      <c r="I1" s="2" t="s">
        <v>7</v>
      </c>
      <c r="J1" s="2" t="s">
        <v>8</v>
      </c>
      <c r="K1" s="2" t="s">
        <v>9</v>
      </c>
    </row>
    <row r="2" spans="1:11">
      <c r="A2" s="3" t="s">
        <v>10</v>
      </c>
      <c r="B2" s="4" t="s">
        <v>11</v>
      </c>
      <c r="C2" s="4" t="s">
        <v>12</v>
      </c>
      <c r="D2" s="5" t="s">
        <v>13</v>
      </c>
      <c r="E2" s="5" t="s">
        <v>14</v>
      </c>
      <c r="F2" s="6">
        <v>31111</v>
      </c>
      <c r="G2" s="7" t="s">
        <v>15</v>
      </c>
      <c r="H2" s="7" t="s">
        <v>49</v>
      </c>
      <c r="I2" s="7">
        <v>4</v>
      </c>
      <c r="J2" s="7">
        <f t="shared" ref="J2:J13" ca="1" si="0">YEAR(TODAY())-YEAR(F2)</f>
        <v>28</v>
      </c>
      <c r="K2" s="8">
        <f t="shared" ref="K2:K13" ca="1" si="1">IF(E2="主任",40000,30000)+I2*5000+J2*50</f>
        <v>61400</v>
      </c>
    </row>
    <row r="3" spans="1:11">
      <c r="A3" s="3" t="s">
        <v>16</v>
      </c>
      <c r="B3" s="4" t="s">
        <v>17</v>
      </c>
      <c r="C3" s="4" t="s">
        <v>12</v>
      </c>
      <c r="D3" s="5" t="s">
        <v>13</v>
      </c>
      <c r="E3" s="5" t="s">
        <v>18</v>
      </c>
      <c r="F3" s="6">
        <v>30654</v>
      </c>
      <c r="G3" s="7" t="s">
        <v>15</v>
      </c>
      <c r="H3" s="7" t="s">
        <v>59</v>
      </c>
      <c r="I3" s="7">
        <v>3</v>
      </c>
      <c r="J3" s="7">
        <f t="shared" ca="1" si="0"/>
        <v>30</v>
      </c>
      <c r="K3" s="8">
        <f t="shared" ca="1" si="1"/>
        <v>46500</v>
      </c>
    </row>
    <row r="4" spans="1:11">
      <c r="A4" s="3" t="s">
        <v>19</v>
      </c>
      <c r="B4" s="4" t="s">
        <v>20</v>
      </c>
      <c r="C4" s="4" t="s">
        <v>12</v>
      </c>
      <c r="D4" s="5" t="s">
        <v>13</v>
      </c>
      <c r="E4" s="5" t="s">
        <v>18</v>
      </c>
      <c r="F4" s="6">
        <v>26146</v>
      </c>
      <c r="G4" s="7" t="s">
        <v>15</v>
      </c>
      <c r="H4" s="7" t="s">
        <v>50</v>
      </c>
      <c r="I4" s="7">
        <v>4</v>
      </c>
      <c r="J4" s="7">
        <f t="shared" ca="1" si="0"/>
        <v>42</v>
      </c>
      <c r="K4" s="8">
        <f t="shared" ca="1" si="1"/>
        <v>52100</v>
      </c>
    </row>
    <row r="5" spans="1:11">
      <c r="A5" s="3" t="s">
        <v>21</v>
      </c>
      <c r="B5" s="49" t="s">
        <v>186</v>
      </c>
      <c r="C5" s="4" t="s">
        <v>12</v>
      </c>
      <c r="D5" s="5" t="s">
        <v>23</v>
      </c>
      <c r="E5" s="5" t="s">
        <v>14</v>
      </c>
      <c r="F5" s="6">
        <v>26823</v>
      </c>
      <c r="G5" s="7" t="s">
        <v>15</v>
      </c>
      <c r="H5" s="7" t="s">
        <v>58</v>
      </c>
      <c r="I5" s="7">
        <v>4</v>
      </c>
      <c r="J5" s="7">
        <f t="shared" ca="1" si="0"/>
        <v>40</v>
      </c>
      <c r="K5" s="8">
        <f t="shared" ca="1" si="1"/>
        <v>62000</v>
      </c>
    </row>
    <row r="6" spans="1:11">
      <c r="A6" s="3" t="s">
        <v>24</v>
      </c>
      <c r="B6" s="4" t="s">
        <v>25</v>
      </c>
      <c r="C6" s="4" t="s">
        <v>26</v>
      </c>
      <c r="D6" s="5" t="s">
        <v>23</v>
      </c>
      <c r="E6" s="5" t="s">
        <v>18</v>
      </c>
      <c r="F6" s="6">
        <v>29927</v>
      </c>
      <c r="G6" s="7" t="s">
        <v>15</v>
      </c>
      <c r="H6" s="7" t="s">
        <v>60</v>
      </c>
      <c r="I6" s="7">
        <v>5</v>
      </c>
      <c r="J6" s="7">
        <f t="shared" ca="1" si="0"/>
        <v>32</v>
      </c>
      <c r="K6" s="8">
        <f t="shared" ca="1" si="1"/>
        <v>56600</v>
      </c>
    </row>
    <row r="7" spans="1:11">
      <c r="A7" s="3" t="s">
        <v>27</v>
      </c>
      <c r="B7" s="4" t="s">
        <v>28</v>
      </c>
      <c r="C7" s="4" t="s">
        <v>22</v>
      </c>
      <c r="D7" s="5" t="s">
        <v>23</v>
      </c>
      <c r="E7" s="5" t="s">
        <v>18</v>
      </c>
      <c r="F7" s="6">
        <v>32279</v>
      </c>
      <c r="G7" s="7" t="s">
        <v>29</v>
      </c>
      <c r="H7" s="7" t="s">
        <v>54</v>
      </c>
      <c r="I7" s="7">
        <v>4</v>
      </c>
      <c r="J7" s="7">
        <f t="shared" ca="1" si="0"/>
        <v>25</v>
      </c>
      <c r="K7" s="8">
        <f t="shared" ca="1" si="1"/>
        <v>51250</v>
      </c>
    </row>
    <row r="8" spans="1:11">
      <c r="A8" s="3" t="s">
        <v>30</v>
      </c>
      <c r="B8" s="4" t="s">
        <v>31</v>
      </c>
      <c r="C8" s="4" t="s">
        <v>22</v>
      </c>
      <c r="D8" s="5" t="s">
        <v>23</v>
      </c>
      <c r="E8" s="5" t="s">
        <v>18</v>
      </c>
      <c r="F8" s="6">
        <v>30441</v>
      </c>
      <c r="G8" s="7" t="s">
        <v>29</v>
      </c>
      <c r="H8" s="7" t="s">
        <v>55</v>
      </c>
      <c r="I8" s="7">
        <v>3</v>
      </c>
      <c r="J8" s="7">
        <f t="shared" ca="1" si="0"/>
        <v>30</v>
      </c>
      <c r="K8" s="8">
        <f t="shared" ca="1" si="1"/>
        <v>46500</v>
      </c>
    </row>
    <row r="9" spans="1:11">
      <c r="A9" s="3" t="s">
        <v>32</v>
      </c>
      <c r="B9" s="4" t="s">
        <v>33</v>
      </c>
      <c r="C9" s="4" t="s">
        <v>34</v>
      </c>
      <c r="D9" s="5" t="s">
        <v>35</v>
      </c>
      <c r="E9" s="5" t="s">
        <v>18</v>
      </c>
      <c r="F9" s="6">
        <v>32024</v>
      </c>
      <c r="G9" s="7" t="s">
        <v>29</v>
      </c>
      <c r="H9" s="7" t="s">
        <v>51</v>
      </c>
      <c r="I9" s="7">
        <v>4</v>
      </c>
      <c r="J9" s="7">
        <f t="shared" ca="1" si="0"/>
        <v>26</v>
      </c>
      <c r="K9" s="8">
        <f t="shared" ca="1" si="1"/>
        <v>51300</v>
      </c>
    </row>
    <row r="10" spans="1:11">
      <c r="A10" s="3" t="s">
        <v>36</v>
      </c>
      <c r="B10" s="4" t="s">
        <v>37</v>
      </c>
      <c r="C10" s="4" t="s">
        <v>26</v>
      </c>
      <c r="D10" s="5" t="s">
        <v>35</v>
      </c>
      <c r="E10" s="5" t="s">
        <v>38</v>
      </c>
      <c r="F10" s="6">
        <v>29533</v>
      </c>
      <c r="G10" s="7" t="s">
        <v>15</v>
      </c>
      <c r="H10" s="7" t="s">
        <v>52</v>
      </c>
      <c r="I10" s="7">
        <v>4</v>
      </c>
      <c r="J10" s="7">
        <f t="shared" ca="1" si="0"/>
        <v>33</v>
      </c>
      <c r="K10" s="8">
        <f t="shared" ca="1" si="1"/>
        <v>51650</v>
      </c>
    </row>
    <row r="11" spans="1:11">
      <c r="A11" s="3" t="s">
        <v>39</v>
      </c>
      <c r="B11" s="4" t="s">
        <v>40</v>
      </c>
      <c r="C11" s="4" t="s">
        <v>22</v>
      </c>
      <c r="D11" s="5" t="s">
        <v>23</v>
      </c>
      <c r="E11" s="5" t="s">
        <v>18</v>
      </c>
      <c r="F11" s="6">
        <v>32490</v>
      </c>
      <c r="G11" s="7" t="s">
        <v>29</v>
      </c>
      <c r="H11" s="7" t="s">
        <v>56</v>
      </c>
      <c r="I11" s="7">
        <v>4</v>
      </c>
      <c r="J11" s="7">
        <f t="shared" ca="1" si="0"/>
        <v>25</v>
      </c>
      <c r="K11" s="8">
        <f t="shared" ca="1" si="1"/>
        <v>51250</v>
      </c>
    </row>
    <row r="12" spans="1:11">
      <c r="A12" s="3" t="s">
        <v>41</v>
      </c>
      <c r="B12" s="4" t="s">
        <v>42</v>
      </c>
      <c r="C12" s="4" t="s">
        <v>12</v>
      </c>
      <c r="D12" s="5" t="s">
        <v>43</v>
      </c>
      <c r="E12" s="5" t="s">
        <v>14</v>
      </c>
      <c r="F12" s="6">
        <v>29461</v>
      </c>
      <c r="G12" s="7" t="s">
        <v>15</v>
      </c>
      <c r="H12" s="7" t="s">
        <v>53</v>
      </c>
      <c r="I12" s="7">
        <v>3</v>
      </c>
      <c r="J12" s="7">
        <f t="shared" ca="1" si="0"/>
        <v>33</v>
      </c>
      <c r="K12" s="8">
        <f t="shared" ca="1" si="1"/>
        <v>56650</v>
      </c>
    </row>
    <row r="13" spans="1:11">
      <c r="A13" s="3" t="s">
        <v>44</v>
      </c>
      <c r="B13" s="4" t="s">
        <v>45</v>
      </c>
      <c r="C13" s="4" t="s">
        <v>12</v>
      </c>
      <c r="D13" s="5" t="s">
        <v>43</v>
      </c>
      <c r="E13" s="5" t="s">
        <v>18</v>
      </c>
      <c r="F13" s="6">
        <v>28732</v>
      </c>
      <c r="G13" s="7" t="s">
        <v>29</v>
      </c>
      <c r="H13" s="7" t="s">
        <v>57</v>
      </c>
      <c r="I13" s="7">
        <v>2</v>
      </c>
      <c r="J13" s="7">
        <f t="shared" ca="1" si="0"/>
        <v>35</v>
      </c>
      <c r="K13" s="8">
        <f t="shared" ca="1" si="1"/>
        <v>41750</v>
      </c>
    </row>
  </sheetData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K17"/>
  <sheetViews>
    <sheetView workbookViewId="0">
      <pane ySplit="1" topLeftCell="A2" activePane="bottomLeft" state="frozen"/>
      <selection pane="bottomLeft" activeCell="C2" sqref="C2"/>
    </sheetView>
  </sheetViews>
  <sheetFormatPr defaultRowHeight="16.5"/>
  <cols>
    <col min="1" max="1" width="10.5" customWidth="1"/>
    <col min="2" max="2" width="8.125" bestFit="1" customWidth="1"/>
    <col min="3" max="5" width="6" bestFit="1" customWidth="1"/>
    <col min="6" max="6" width="8.5" customWidth="1"/>
    <col min="7" max="7" width="6" bestFit="1" customWidth="1"/>
    <col min="8" max="8" width="10.125" bestFit="1" customWidth="1"/>
    <col min="9" max="10" width="6" bestFit="1" customWidth="1"/>
    <col min="11" max="11" width="8" bestFit="1" customWidth="1"/>
  </cols>
  <sheetData>
    <row r="1" spans="1:1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48</v>
      </c>
      <c r="I1" s="2" t="s">
        <v>7</v>
      </c>
      <c r="J1" s="2" t="s">
        <v>8</v>
      </c>
      <c r="K1" s="2" t="s">
        <v>9</v>
      </c>
    </row>
    <row r="2" spans="1:11">
      <c r="A2" s="3" t="s">
        <v>10</v>
      </c>
      <c r="B2" s="4" t="s">
        <v>11</v>
      </c>
      <c r="C2" s="4" t="s">
        <v>12</v>
      </c>
      <c r="D2" s="5" t="s">
        <v>13</v>
      </c>
      <c r="E2" s="5" t="s">
        <v>14</v>
      </c>
      <c r="F2" s="6">
        <v>30015</v>
      </c>
      <c r="G2" s="7" t="s">
        <v>15</v>
      </c>
      <c r="H2" s="7" t="s">
        <v>49</v>
      </c>
      <c r="I2" s="7">
        <v>4</v>
      </c>
      <c r="J2" s="7">
        <f t="shared" ref="J2:J13" ca="1" si="0">YEAR(TODAY())-YEAR(F2)</f>
        <v>31</v>
      </c>
      <c r="K2" s="8">
        <f ca="1">IF(E2="主任",40000,30000)+I2*5000+J2*50</f>
        <v>61550</v>
      </c>
    </row>
    <row r="3" spans="1:11" hidden="1">
      <c r="A3" s="3" t="s">
        <v>19</v>
      </c>
      <c r="B3" s="4" t="s">
        <v>20</v>
      </c>
      <c r="C3" s="4" t="s">
        <v>12</v>
      </c>
      <c r="D3" s="5" t="s">
        <v>13</v>
      </c>
      <c r="E3" s="5" t="s">
        <v>18</v>
      </c>
      <c r="F3" s="6">
        <v>25051</v>
      </c>
      <c r="G3" s="7" t="s">
        <v>15</v>
      </c>
      <c r="H3" s="7" t="s">
        <v>50</v>
      </c>
      <c r="I3" s="7">
        <v>4</v>
      </c>
      <c r="J3" s="7">
        <f t="shared" ca="1" si="0"/>
        <v>45</v>
      </c>
      <c r="K3" s="8">
        <f t="shared" ref="K3:K13" ca="1" si="1">IF(E3="主任",40000,30000)+I3*5000+J3*50</f>
        <v>52250</v>
      </c>
    </row>
    <row r="4" spans="1:11" hidden="1">
      <c r="A4" s="3" t="s">
        <v>32</v>
      </c>
      <c r="B4" s="4" t="s">
        <v>33</v>
      </c>
      <c r="C4" s="4" t="s">
        <v>34</v>
      </c>
      <c r="D4" s="5" t="s">
        <v>35</v>
      </c>
      <c r="E4" s="5" t="s">
        <v>18</v>
      </c>
      <c r="F4" s="6">
        <v>30929</v>
      </c>
      <c r="G4" s="7" t="s">
        <v>29</v>
      </c>
      <c r="H4" s="7" t="s">
        <v>51</v>
      </c>
      <c r="I4" s="7">
        <v>4</v>
      </c>
      <c r="J4" s="7">
        <f t="shared" ca="1" si="0"/>
        <v>29</v>
      </c>
      <c r="K4" s="8">
        <f t="shared" ca="1" si="1"/>
        <v>51450</v>
      </c>
    </row>
    <row r="5" spans="1:11" hidden="1">
      <c r="A5" s="3" t="s">
        <v>36</v>
      </c>
      <c r="B5" s="4" t="s">
        <v>37</v>
      </c>
      <c r="C5" s="4" t="s">
        <v>26</v>
      </c>
      <c r="D5" s="5" t="s">
        <v>35</v>
      </c>
      <c r="E5" s="5" t="s">
        <v>38</v>
      </c>
      <c r="F5" s="6">
        <v>28437</v>
      </c>
      <c r="G5" s="7" t="s">
        <v>15</v>
      </c>
      <c r="H5" s="7" t="s">
        <v>52</v>
      </c>
      <c r="I5" s="7">
        <v>4</v>
      </c>
      <c r="J5" s="7">
        <f t="shared" ca="1" si="0"/>
        <v>36</v>
      </c>
      <c r="K5" s="8">
        <f t="shared" ca="1" si="1"/>
        <v>51800</v>
      </c>
    </row>
    <row r="6" spans="1:11" hidden="1">
      <c r="A6" s="3" t="s">
        <v>41</v>
      </c>
      <c r="B6" s="4" t="s">
        <v>42</v>
      </c>
      <c r="C6" s="4" t="s">
        <v>12</v>
      </c>
      <c r="D6" s="5" t="s">
        <v>43</v>
      </c>
      <c r="E6" s="5" t="s">
        <v>14</v>
      </c>
      <c r="F6" s="6">
        <v>28365</v>
      </c>
      <c r="G6" s="7" t="s">
        <v>15</v>
      </c>
      <c r="H6" s="7" t="s">
        <v>53</v>
      </c>
      <c r="I6" s="7">
        <v>3</v>
      </c>
      <c r="J6" s="7">
        <f t="shared" ca="1" si="0"/>
        <v>36</v>
      </c>
      <c r="K6" s="8">
        <f t="shared" ca="1" si="1"/>
        <v>56800</v>
      </c>
    </row>
    <row r="7" spans="1:11" hidden="1">
      <c r="A7" s="3" t="s">
        <v>27</v>
      </c>
      <c r="B7" s="4" t="s">
        <v>28</v>
      </c>
      <c r="C7" s="4" t="s">
        <v>22</v>
      </c>
      <c r="D7" s="5" t="s">
        <v>23</v>
      </c>
      <c r="E7" s="5" t="s">
        <v>18</v>
      </c>
      <c r="F7" s="6">
        <v>31183</v>
      </c>
      <c r="G7" s="7" t="s">
        <v>29</v>
      </c>
      <c r="H7" s="7" t="s">
        <v>54</v>
      </c>
      <c r="I7" s="7">
        <v>4</v>
      </c>
      <c r="J7" s="7">
        <f t="shared" ca="1" si="0"/>
        <v>28</v>
      </c>
      <c r="K7" s="8">
        <f t="shared" ca="1" si="1"/>
        <v>51400</v>
      </c>
    </row>
    <row r="8" spans="1:11" hidden="1">
      <c r="A8" s="3" t="s">
        <v>30</v>
      </c>
      <c r="B8" s="4" t="s">
        <v>31</v>
      </c>
      <c r="C8" s="4" t="s">
        <v>22</v>
      </c>
      <c r="D8" s="5" t="s">
        <v>23</v>
      </c>
      <c r="E8" s="5" t="s">
        <v>18</v>
      </c>
      <c r="F8" s="6">
        <v>29346</v>
      </c>
      <c r="G8" s="7" t="s">
        <v>29</v>
      </c>
      <c r="H8" s="7" t="s">
        <v>55</v>
      </c>
      <c r="I8" s="7">
        <v>3</v>
      </c>
      <c r="J8" s="7">
        <f t="shared" ca="1" si="0"/>
        <v>33</v>
      </c>
      <c r="K8" s="8">
        <f t="shared" ca="1" si="1"/>
        <v>46650</v>
      </c>
    </row>
    <row r="9" spans="1:11" hidden="1">
      <c r="A9" s="3" t="s">
        <v>39</v>
      </c>
      <c r="B9" s="4" t="s">
        <v>40</v>
      </c>
      <c r="C9" s="4" t="s">
        <v>22</v>
      </c>
      <c r="D9" s="5" t="s">
        <v>23</v>
      </c>
      <c r="E9" s="5" t="s">
        <v>18</v>
      </c>
      <c r="F9" s="6">
        <v>31394</v>
      </c>
      <c r="G9" s="7" t="s">
        <v>29</v>
      </c>
      <c r="H9" s="7" t="s">
        <v>56</v>
      </c>
      <c r="I9" s="7">
        <v>4</v>
      </c>
      <c r="J9" s="7">
        <f t="shared" ca="1" si="0"/>
        <v>28</v>
      </c>
      <c r="K9" s="8">
        <f t="shared" ca="1" si="1"/>
        <v>51400</v>
      </c>
    </row>
    <row r="10" spans="1:11" hidden="1">
      <c r="A10" s="3" t="s">
        <v>44</v>
      </c>
      <c r="B10" s="4" t="s">
        <v>45</v>
      </c>
      <c r="C10" s="4" t="s">
        <v>12</v>
      </c>
      <c r="D10" s="5" t="s">
        <v>43</v>
      </c>
      <c r="E10" s="5" t="s">
        <v>18</v>
      </c>
      <c r="F10" s="6">
        <v>27636</v>
      </c>
      <c r="G10" s="7" t="s">
        <v>29</v>
      </c>
      <c r="H10" s="7" t="s">
        <v>57</v>
      </c>
      <c r="I10" s="7">
        <v>2</v>
      </c>
      <c r="J10" s="7">
        <f t="shared" ca="1" si="0"/>
        <v>38</v>
      </c>
      <c r="K10" s="8">
        <f t="shared" ca="1" si="1"/>
        <v>41900</v>
      </c>
    </row>
    <row r="11" spans="1:11">
      <c r="A11" s="3" t="s">
        <v>21</v>
      </c>
      <c r="B11" s="49" t="s">
        <v>186</v>
      </c>
      <c r="C11" s="4" t="s">
        <v>12</v>
      </c>
      <c r="D11" s="5" t="s">
        <v>23</v>
      </c>
      <c r="E11" s="5" t="s">
        <v>14</v>
      </c>
      <c r="F11" s="6">
        <v>25727</v>
      </c>
      <c r="G11" s="7" t="s">
        <v>15</v>
      </c>
      <c r="H11" s="7" t="s">
        <v>58</v>
      </c>
      <c r="I11" s="7">
        <v>4</v>
      </c>
      <c r="J11" s="7">
        <f t="shared" ca="1" si="0"/>
        <v>43</v>
      </c>
      <c r="K11" s="8">
        <f t="shared" ca="1" si="1"/>
        <v>62150</v>
      </c>
    </row>
    <row r="12" spans="1:11" hidden="1">
      <c r="A12" s="3" t="s">
        <v>16</v>
      </c>
      <c r="B12" s="4" t="s">
        <v>17</v>
      </c>
      <c r="C12" s="4" t="s">
        <v>12</v>
      </c>
      <c r="D12" s="5" t="s">
        <v>13</v>
      </c>
      <c r="E12" s="5" t="s">
        <v>18</v>
      </c>
      <c r="F12" s="6">
        <v>29559</v>
      </c>
      <c r="G12" s="7" t="s">
        <v>15</v>
      </c>
      <c r="H12" s="7" t="s">
        <v>59</v>
      </c>
      <c r="I12" s="7">
        <v>3</v>
      </c>
      <c r="J12" s="7">
        <f t="shared" ca="1" si="0"/>
        <v>33</v>
      </c>
      <c r="K12" s="8">
        <f t="shared" ca="1" si="1"/>
        <v>46650</v>
      </c>
    </row>
    <row r="13" spans="1:11" hidden="1">
      <c r="A13" s="3" t="s">
        <v>24</v>
      </c>
      <c r="B13" s="4" t="s">
        <v>25</v>
      </c>
      <c r="C13" s="4" t="s">
        <v>26</v>
      </c>
      <c r="D13" s="5" t="s">
        <v>23</v>
      </c>
      <c r="E13" s="5" t="s">
        <v>18</v>
      </c>
      <c r="F13" s="6">
        <v>28831</v>
      </c>
      <c r="G13" s="7" t="s">
        <v>15</v>
      </c>
      <c r="H13" s="7" t="s">
        <v>60</v>
      </c>
      <c r="I13" s="7">
        <v>5</v>
      </c>
      <c r="J13" s="7">
        <f t="shared" ca="1" si="0"/>
        <v>35</v>
      </c>
      <c r="K13" s="8">
        <f t="shared" ca="1" si="1"/>
        <v>56750</v>
      </c>
    </row>
    <row r="15" spans="1:11">
      <c r="A15" t="s">
        <v>61</v>
      </c>
    </row>
    <row r="16" spans="1:11">
      <c r="A16" s="2" t="s">
        <v>71</v>
      </c>
    </row>
    <row r="17" spans="1:2">
      <c r="A17" t="e">
        <f>薪資&gt;=60000</f>
        <v>#NAME?</v>
      </c>
      <c r="B17" t="s">
        <v>221</v>
      </c>
    </row>
  </sheetData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K13"/>
  <sheetViews>
    <sheetView workbookViewId="0">
      <pane ySplit="1" topLeftCell="A5" activePane="bottomLeft" state="frozen"/>
      <selection pane="bottomLeft" activeCell="A2" sqref="A2"/>
    </sheetView>
  </sheetViews>
  <sheetFormatPr defaultRowHeight="16.5"/>
  <cols>
    <col min="1" max="1" width="6" bestFit="1" customWidth="1"/>
    <col min="2" max="2" width="8.125" bestFit="1" customWidth="1"/>
    <col min="3" max="5" width="6" bestFit="1" customWidth="1"/>
    <col min="6" max="6" width="8.5" customWidth="1"/>
    <col min="7" max="7" width="6" bestFit="1" customWidth="1"/>
    <col min="8" max="8" width="10.125" bestFit="1" customWidth="1"/>
    <col min="9" max="10" width="6" bestFit="1" customWidth="1"/>
    <col min="11" max="11" width="8" bestFit="1" customWidth="1"/>
  </cols>
  <sheetData>
    <row r="1" spans="1:1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48</v>
      </c>
      <c r="I1" s="2" t="s">
        <v>7</v>
      </c>
      <c r="J1" s="2" t="s">
        <v>8</v>
      </c>
      <c r="K1" s="2" t="s">
        <v>9</v>
      </c>
    </row>
    <row r="2" spans="1:11">
      <c r="A2" s="3" t="s">
        <v>10</v>
      </c>
      <c r="B2" s="4" t="s">
        <v>11</v>
      </c>
      <c r="C2" s="4" t="s">
        <v>12</v>
      </c>
      <c r="D2" s="5" t="s">
        <v>13</v>
      </c>
      <c r="E2" s="5" t="s">
        <v>14</v>
      </c>
      <c r="F2" s="6">
        <v>31111</v>
      </c>
      <c r="G2" s="7" t="s">
        <v>15</v>
      </c>
      <c r="H2" s="7" t="s">
        <v>49</v>
      </c>
      <c r="I2" s="7">
        <v>4</v>
      </c>
      <c r="J2" s="7">
        <f t="shared" ref="J2:J13" ca="1" si="0">YEAR(TODAY())-YEAR(F2)</f>
        <v>28</v>
      </c>
      <c r="K2" s="8">
        <f t="shared" ref="K2:K13" ca="1" si="1">IF(E2="主任",40000,30000)+I2*5000+J2*50</f>
        <v>61400</v>
      </c>
    </row>
    <row r="3" spans="1:11">
      <c r="A3" s="3" t="s">
        <v>16</v>
      </c>
      <c r="B3" s="4" t="s">
        <v>17</v>
      </c>
      <c r="C3" s="4" t="s">
        <v>12</v>
      </c>
      <c r="D3" s="5" t="s">
        <v>13</v>
      </c>
      <c r="E3" s="5" t="s">
        <v>18</v>
      </c>
      <c r="F3" s="6">
        <v>30654</v>
      </c>
      <c r="G3" s="7" t="s">
        <v>15</v>
      </c>
      <c r="H3" s="7" t="s">
        <v>59</v>
      </c>
      <c r="I3" s="7">
        <v>3</v>
      </c>
      <c r="J3" s="7">
        <f t="shared" ca="1" si="0"/>
        <v>30</v>
      </c>
      <c r="K3" s="8">
        <f t="shared" ca="1" si="1"/>
        <v>46500</v>
      </c>
    </row>
    <row r="4" spans="1:11">
      <c r="A4" s="3" t="s">
        <v>19</v>
      </c>
      <c r="B4" s="4" t="s">
        <v>20</v>
      </c>
      <c r="C4" s="4" t="s">
        <v>12</v>
      </c>
      <c r="D4" s="5" t="s">
        <v>13</v>
      </c>
      <c r="E4" s="5" t="s">
        <v>18</v>
      </c>
      <c r="F4" s="6">
        <v>26146</v>
      </c>
      <c r="G4" s="7" t="s">
        <v>15</v>
      </c>
      <c r="H4" s="7" t="s">
        <v>50</v>
      </c>
      <c r="I4" s="7">
        <v>4</v>
      </c>
      <c r="J4" s="7">
        <f t="shared" ca="1" si="0"/>
        <v>42</v>
      </c>
      <c r="K4" s="8">
        <f t="shared" ca="1" si="1"/>
        <v>52100</v>
      </c>
    </row>
    <row r="5" spans="1:11">
      <c r="A5" s="3" t="s">
        <v>21</v>
      </c>
      <c r="B5" s="49" t="s">
        <v>186</v>
      </c>
      <c r="C5" s="4" t="s">
        <v>12</v>
      </c>
      <c r="D5" s="5" t="s">
        <v>23</v>
      </c>
      <c r="E5" s="5" t="s">
        <v>14</v>
      </c>
      <c r="F5" s="6">
        <v>26823</v>
      </c>
      <c r="G5" s="7" t="s">
        <v>15</v>
      </c>
      <c r="H5" s="7" t="s">
        <v>58</v>
      </c>
      <c r="I5" s="7">
        <v>4</v>
      </c>
      <c r="J5" s="7">
        <f t="shared" ca="1" si="0"/>
        <v>40</v>
      </c>
      <c r="K5" s="8">
        <f t="shared" ca="1" si="1"/>
        <v>62000</v>
      </c>
    </row>
    <row r="6" spans="1:11">
      <c r="A6" s="3" t="s">
        <v>24</v>
      </c>
      <c r="B6" s="4" t="s">
        <v>25</v>
      </c>
      <c r="C6" s="4" t="s">
        <v>26</v>
      </c>
      <c r="D6" s="5" t="s">
        <v>23</v>
      </c>
      <c r="E6" s="5" t="s">
        <v>18</v>
      </c>
      <c r="F6" s="6">
        <v>29927</v>
      </c>
      <c r="G6" s="7" t="s">
        <v>15</v>
      </c>
      <c r="H6" s="7" t="s">
        <v>60</v>
      </c>
      <c r="I6" s="7">
        <v>5</v>
      </c>
      <c r="J6" s="7">
        <f t="shared" ca="1" si="0"/>
        <v>32</v>
      </c>
      <c r="K6" s="8">
        <f t="shared" ca="1" si="1"/>
        <v>56600</v>
      </c>
    </row>
    <row r="7" spans="1:11">
      <c r="A7" s="3" t="s">
        <v>27</v>
      </c>
      <c r="B7" s="4" t="s">
        <v>28</v>
      </c>
      <c r="C7" s="4" t="s">
        <v>22</v>
      </c>
      <c r="D7" s="5" t="s">
        <v>23</v>
      </c>
      <c r="E7" s="5" t="s">
        <v>18</v>
      </c>
      <c r="F7" s="6">
        <v>32279</v>
      </c>
      <c r="G7" s="7" t="s">
        <v>29</v>
      </c>
      <c r="H7" s="7" t="s">
        <v>54</v>
      </c>
      <c r="I7" s="7">
        <v>4</v>
      </c>
      <c r="J7" s="7">
        <f t="shared" ca="1" si="0"/>
        <v>25</v>
      </c>
      <c r="K7" s="8">
        <f t="shared" ca="1" si="1"/>
        <v>51250</v>
      </c>
    </row>
    <row r="8" spans="1:11">
      <c r="A8" s="3" t="s">
        <v>30</v>
      </c>
      <c r="B8" s="4" t="s">
        <v>31</v>
      </c>
      <c r="C8" s="4" t="s">
        <v>22</v>
      </c>
      <c r="D8" s="5" t="s">
        <v>23</v>
      </c>
      <c r="E8" s="5" t="s">
        <v>18</v>
      </c>
      <c r="F8" s="6">
        <v>30441</v>
      </c>
      <c r="G8" s="7" t="s">
        <v>29</v>
      </c>
      <c r="H8" s="7" t="s">
        <v>55</v>
      </c>
      <c r="I8" s="7">
        <v>3</v>
      </c>
      <c r="J8" s="7">
        <f t="shared" ca="1" si="0"/>
        <v>30</v>
      </c>
      <c r="K8" s="8">
        <f t="shared" ca="1" si="1"/>
        <v>46500</v>
      </c>
    </row>
    <row r="9" spans="1:11">
      <c r="A9" s="3" t="s">
        <v>32</v>
      </c>
      <c r="B9" s="4" t="s">
        <v>33</v>
      </c>
      <c r="C9" s="4" t="s">
        <v>34</v>
      </c>
      <c r="D9" s="5" t="s">
        <v>35</v>
      </c>
      <c r="E9" s="5" t="s">
        <v>18</v>
      </c>
      <c r="F9" s="6">
        <v>32024</v>
      </c>
      <c r="G9" s="7" t="s">
        <v>29</v>
      </c>
      <c r="H9" s="7" t="s">
        <v>51</v>
      </c>
      <c r="I9" s="7">
        <v>4</v>
      </c>
      <c r="J9" s="7">
        <f t="shared" ca="1" si="0"/>
        <v>26</v>
      </c>
      <c r="K9" s="8">
        <f t="shared" ca="1" si="1"/>
        <v>51300</v>
      </c>
    </row>
    <row r="10" spans="1:11">
      <c r="A10" s="3" t="s">
        <v>36</v>
      </c>
      <c r="B10" s="4" t="s">
        <v>37</v>
      </c>
      <c r="C10" s="4" t="s">
        <v>26</v>
      </c>
      <c r="D10" s="5" t="s">
        <v>35</v>
      </c>
      <c r="E10" s="5" t="s">
        <v>38</v>
      </c>
      <c r="F10" s="6">
        <v>29533</v>
      </c>
      <c r="G10" s="7" t="s">
        <v>15</v>
      </c>
      <c r="H10" s="7" t="s">
        <v>52</v>
      </c>
      <c r="I10" s="7">
        <v>4</v>
      </c>
      <c r="J10" s="7">
        <f t="shared" ca="1" si="0"/>
        <v>33</v>
      </c>
      <c r="K10" s="8">
        <f t="shared" ca="1" si="1"/>
        <v>51650</v>
      </c>
    </row>
    <row r="11" spans="1:11">
      <c r="A11" s="3" t="s">
        <v>39</v>
      </c>
      <c r="B11" s="4" t="s">
        <v>40</v>
      </c>
      <c r="C11" s="4" t="s">
        <v>22</v>
      </c>
      <c r="D11" s="5" t="s">
        <v>23</v>
      </c>
      <c r="E11" s="5" t="s">
        <v>18</v>
      </c>
      <c r="F11" s="6">
        <v>32490</v>
      </c>
      <c r="G11" s="7" t="s">
        <v>29</v>
      </c>
      <c r="H11" s="7" t="s">
        <v>56</v>
      </c>
      <c r="I11" s="7">
        <v>4</v>
      </c>
      <c r="J11" s="7">
        <f t="shared" ca="1" si="0"/>
        <v>25</v>
      </c>
      <c r="K11" s="8">
        <f t="shared" ca="1" si="1"/>
        <v>51250</v>
      </c>
    </row>
    <row r="12" spans="1:11">
      <c r="A12" s="3" t="s">
        <v>41</v>
      </c>
      <c r="B12" s="4" t="s">
        <v>42</v>
      </c>
      <c r="C12" s="4" t="s">
        <v>12</v>
      </c>
      <c r="D12" s="5" t="s">
        <v>43</v>
      </c>
      <c r="E12" s="5" t="s">
        <v>14</v>
      </c>
      <c r="F12" s="6">
        <v>29461</v>
      </c>
      <c r="G12" s="7" t="s">
        <v>15</v>
      </c>
      <c r="H12" s="7" t="s">
        <v>53</v>
      </c>
      <c r="I12" s="7">
        <v>3</v>
      </c>
      <c r="J12" s="7">
        <f t="shared" ca="1" si="0"/>
        <v>33</v>
      </c>
      <c r="K12" s="8">
        <f t="shared" ca="1" si="1"/>
        <v>56650</v>
      </c>
    </row>
    <row r="13" spans="1:11">
      <c r="A13" s="3" t="s">
        <v>44</v>
      </c>
      <c r="B13" s="4" t="s">
        <v>45</v>
      </c>
      <c r="C13" s="4" t="s">
        <v>12</v>
      </c>
      <c r="D13" s="5" t="s">
        <v>43</v>
      </c>
      <c r="E13" s="5" t="s">
        <v>18</v>
      </c>
      <c r="F13" s="6">
        <v>28732</v>
      </c>
      <c r="G13" s="7" t="s">
        <v>29</v>
      </c>
      <c r="H13" s="7" t="s">
        <v>57</v>
      </c>
      <c r="I13" s="7">
        <v>2</v>
      </c>
      <c r="J13" s="7">
        <f t="shared" ca="1" si="0"/>
        <v>35</v>
      </c>
      <c r="K13" s="8">
        <f t="shared" ca="1" si="1"/>
        <v>41750</v>
      </c>
    </row>
  </sheetData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K17"/>
  <sheetViews>
    <sheetView workbookViewId="0">
      <pane ySplit="1" topLeftCell="A2" activePane="bottomLeft" state="frozen"/>
      <selection pane="bottomLeft" activeCell="A17" sqref="A17"/>
    </sheetView>
  </sheetViews>
  <sheetFormatPr defaultRowHeight="16.5"/>
  <cols>
    <col min="1" max="1" width="17.5" bestFit="1" customWidth="1"/>
    <col min="2" max="2" width="8.125" bestFit="1" customWidth="1"/>
    <col min="3" max="5" width="6" bestFit="1" customWidth="1"/>
    <col min="6" max="6" width="8.5" customWidth="1"/>
    <col min="7" max="7" width="6" bestFit="1" customWidth="1"/>
    <col min="8" max="8" width="10.125" bestFit="1" customWidth="1"/>
    <col min="9" max="10" width="6" bestFit="1" customWidth="1"/>
    <col min="11" max="11" width="8" bestFit="1" customWidth="1"/>
  </cols>
  <sheetData>
    <row r="1" spans="1:1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48</v>
      </c>
      <c r="I1" s="2" t="s">
        <v>7</v>
      </c>
      <c r="J1" s="2" t="s">
        <v>8</v>
      </c>
      <c r="K1" s="2" t="s">
        <v>9</v>
      </c>
    </row>
    <row r="2" spans="1:11" hidden="1">
      <c r="A2" s="3" t="s">
        <v>10</v>
      </c>
      <c r="B2" s="4" t="s">
        <v>11</v>
      </c>
      <c r="C2" s="4" t="s">
        <v>12</v>
      </c>
      <c r="D2" s="5" t="s">
        <v>13</v>
      </c>
      <c r="E2" s="5" t="s">
        <v>14</v>
      </c>
      <c r="F2" s="6">
        <v>31111</v>
      </c>
      <c r="G2" s="7" t="s">
        <v>15</v>
      </c>
      <c r="H2" s="7" t="s">
        <v>49</v>
      </c>
      <c r="I2" s="7">
        <v>4</v>
      </c>
      <c r="J2" s="7">
        <f t="shared" ref="J2:J13" ca="1" si="0">YEAR(TODAY())-YEAR(F2)</f>
        <v>28</v>
      </c>
      <c r="K2" s="8">
        <f t="shared" ref="K2:K13" ca="1" si="1">IF(E2="主任",40000,30000)+I2*5000+J2*50</f>
        <v>61400</v>
      </c>
    </row>
    <row r="3" spans="1:11" hidden="1">
      <c r="A3" s="3" t="s">
        <v>16</v>
      </c>
      <c r="B3" s="4" t="s">
        <v>17</v>
      </c>
      <c r="C3" s="4" t="s">
        <v>12</v>
      </c>
      <c r="D3" s="5" t="s">
        <v>13</v>
      </c>
      <c r="E3" s="5" t="s">
        <v>18</v>
      </c>
      <c r="F3" s="6">
        <v>30654</v>
      </c>
      <c r="G3" s="7" t="s">
        <v>15</v>
      </c>
      <c r="H3" s="7" t="s">
        <v>59</v>
      </c>
      <c r="I3" s="7">
        <v>3</v>
      </c>
      <c r="J3" s="7">
        <f t="shared" ca="1" si="0"/>
        <v>30</v>
      </c>
      <c r="K3" s="8">
        <f t="shared" ca="1" si="1"/>
        <v>46500</v>
      </c>
    </row>
    <row r="4" spans="1:11" hidden="1">
      <c r="A4" s="3" t="s">
        <v>19</v>
      </c>
      <c r="B4" s="4" t="s">
        <v>20</v>
      </c>
      <c r="C4" s="4" t="s">
        <v>12</v>
      </c>
      <c r="D4" s="5" t="s">
        <v>13</v>
      </c>
      <c r="E4" s="5" t="s">
        <v>18</v>
      </c>
      <c r="F4" s="6">
        <v>26146</v>
      </c>
      <c r="G4" s="7" t="s">
        <v>15</v>
      </c>
      <c r="H4" s="7" t="s">
        <v>50</v>
      </c>
      <c r="I4" s="7">
        <v>4</v>
      </c>
      <c r="J4" s="7">
        <f t="shared" ca="1" si="0"/>
        <v>42</v>
      </c>
      <c r="K4" s="8">
        <f t="shared" ca="1" si="1"/>
        <v>52100</v>
      </c>
    </row>
    <row r="5" spans="1:11" hidden="1">
      <c r="A5" s="3" t="s">
        <v>21</v>
      </c>
      <c r="B5" s="49" t="s">
        <v>186</v>
      </c>
      <c r="C5" s="4" t="s">
        <v>12</v>
      </c>
      <c r="D5" s="5" t="s">
        <v>23</v>
      </c>
      <c r="E5" s="5" t="s">
        <v>14</v>
      </c>
      <c r="F5" s="6">
        <v>26823</v>
      </c>
      <c r="G5" s="7" t="s">
        <v>15</v>
      </c>
      <c r="H5" s="7" t="s">
        <v>58</v>
      </c>
      <c r="I5" s="7">
        <v>4</v>
      </c>
      <c r="J5" s="7">
        <f t="shared" ca="1" si="0"/>
        <v>40</v>
      </c>
      <c r="K5" s="8">
        <f t="shared" ca="1" si="1"/>
        <v>62000</v>
      </c>
    </row>
    <row r="6" spans="1:11" hidden="1">
      <c r="A6" s="3" t="s">
        <v>24</v>
      </c>
      <c r="B6" s="4" t="s">
        <v>25</v>
      </c>
      <c r="C6" s="4" t="s">
        <v>26</v>
      </c>
      <c r="D6" s="5" t="s">
        <v>23</v>
      </c>
      <c r="E6" s="5" t="s">
        <v>18</v>
      </c>
      <c r="F6" s="6">
        <v>29927</v>
      </c>
      <c r="G6" s="7" t="s">
        <v>15</v>
      </c>
      <c r="H6" s="7" t="s">
        <v>60</v>
      </c>
      <c r="I6" s="7">
        <v>5</v>
      </c>
      <c r="J6" s="7">
        <f t="shared" ca="1" si="0"/>
        <v>32</v>
      </c>
      <c r="K6" s="8">
        <f t="shared" ca="1" si="1"/>
        <v>56600</v>
      </c>
    </row>
    <row r="7" spans="1:11">
      <c r="A7" s="3" t="s">
        <v>27</v>
      </c>
      <c r="B7" s="4" t="s">
        <v>28</v>
      </c>
      <c r="C7" s="4" t="s">
        <v>22</v>
      </c>
      <c r="D7" s="5" t="s">
        <v>23</v>
      </c>
      <c r="E7" s="5" t="s">
        <v>18</v>
      </c>
      <c r="F7" s="6">
        <v>32279</v>
      </c>
      <c r="G7" s="7" t="s">
        <v>29</v>
      </c>
      <c r="H7" s="7" t="s">
        <v>54</v>
      </c>
      <c r="I7" s="7">
        <v>4</v>
      </c>
      <c r="J7" s="7">
        <f t="shared" ca="1" si="0"/>
        <v>25</v>
      </c>
      <c r="K7" s="8">
        <f t="shared" ca="1" si="1"/>
        <v>51250</v>
      </c>
    </row>
    <row r="8" spans="1:11" hidden="1">
      <c r="A8" s="3" t="s">
        <v>30</v>
      </c>
      <c r="B8" s="4" t="s">
        <v>31</v>
      </c>
      <c r="C8" s="4" t="s">
        <v>22</v>
      </c>
      <c r="D8" s="5" t="s">
        <v>23</v>
      </c>
      <c r="E8" s="5" t="s">
        <v>18</v>
      </c>
      <c r="F8" s="6">
        <v>30441</v>
      </c>
      <c r="G8" s="7" t="s">
        <v>29</v>
      </c>
      <c r="H8" s="7" t="s">
        <v>55</v>
      </c>
      <c r="I8" s="7">
        <v>3</v>
      </c>
      <c r="J8" s="7">
        <f t="shared" ca="1" si="0"/>
        <v>30</v>
      </c>
      <c r="K8" s="8">
        <f t="shared" ca="1" si="1"/>
        <v>46500</v>
      </c>
    </row>
    <row r="9" spans="1:11" hidden="1">
      <c r="A9" s="3" t="s">
        <v>32</v>
      </c>
      <c r="B9" s="4" t="s">
        <v>33</v>
      </c>
      <c r="C9" s="4" t="s">
        <v>34</v>
      </c>
      <c r="D9" s="5" t="s">
        <v>35</v>
      </c>
      <c r="E9" s="5" t="s">
        <v>18</v>
      </c>
      <c r="F9" s="6">
        <v>32024</v>
      </c>
      <c r="G9" s="7" t="s">
        <v>29</v>
      </c>
      <c r="H9" s="7" t="s">
        <v>51</v>
      </c>
      <c r="I9" s="7">
        <v>4</v>
      </c>
      <c r="J9" s="7">
        <f t="shared" ca="1" si="0"/>
        <v>26</v>
      </c>
      <c r="K9" s="8">
        <f t="shared" ca="1" si="1"/>
        <v>51300</v>
      </c>
    </row>
    <row r="10" spans="1:11" hidden="1">
      <c r="A10" s="3" t="s">
        <v>36</v>
      </c>
      <c r="B10" s="4" t="s">
        <v>37</v>
      </c>
      <c r="C10" s="4" t="s">
        <v>26</v>
      </c>
      <c r="D10" s="5" t="s">
        <v>35</v>
      </c>
      <c r="E10" s="5" t="s">
        <v>38</v>
      </c>
      <c r="F10" s="6">
        <v>29533</v>
      </c>
      <c r="G10" s="7" t="s">
        <v>15</v>
      </c>
      <c r="H10" s="7" t="s">
        <v>52</v>
      </c>
      <c r="I10" s="7">
        <v>4</v>
      </c>
      <c r="J10" s="7">
        <f t="shared" ca="1" si="0"/>
        <v>33</v>
      </c>
      <c r="K10" s="8">
        <f t="shared" ca="1" si="1"/>
        <v>51650</v>
      </c>
    </row>
    <row r="11" spans="1:11">
      <c r="A11" s="3" t="s">
        <v>39</v>
      </c>
      <c r="B11" s="4" t="s">
        <v>40</v>
      </c>
      <c r="C11" s="4" t="s">
        <v>22</v>
      </c>
      <c r="D11" s="5" t="s">
        <v>23</v>
      </c>
      <c r="E11" s="5" t="s">
        <v>18</v>
      </c>
      <c r="F11" s="6">
        <v>32490</v>
      </c>
      <c r="G11" s="7" t="s">
        <v>29</v>
      </c>
      <c r="H11" s="7" t="s">
        <v>56</v>
      </c>
      <c r="I11" s="7">
        <v>4</v>
      </c>
      <c r="J11" s="7">
        <f t="shared" ca="1" si="0"/>
        <v>25</v>
      </c>
      <c r="K11" s="8">
        <f t="shared" ca="1" si="1"/>
        <v>51250</v>
      </c>
    </row>
    <row r="12" spans="1:11" hidden="1">
      <c r="A12" s="3" t="s">
        <v>41</v>
      </c>
      <c r="B12" s="4" t="s">
        <v>42</v>
      </c>
      <c r="C12" s="4" t="s">
        <v>12</v>
      </c>
      <c r="D12" s="5" t="s">
        <v>43</v>
      </c>
      <c r="E12" s="5" t="s">
        <v>14</v>
      </c>
      <c r="F12" s="6">
        <v>29461</v>
      </c>
      <c r="G12" s="7" t="s">
        <v>15</v>
      </c>
      <c r="H12" s="7" t="s">
        <v>53</v>
      </c>
      <c r="I12" s="7">
        <v>3</v>
      </c>
      <c r="J12" s="7">
        <f t="shared" ca="1" si="0"/>
        <v>33</v>
      </c>
      <c r="K12" s="8">
        <f t="shared" ca="1" si="1"/>
        <v>56650</v>
      </c>
    </row>
    <row r="13" spans="1:11" hidden="1">
      <c r="A13" s="3" t="s">
        <v>44</v>
      </c>
      <c r="B13" s="4" t="s">
        <v>45</v>
      </c>
      <c r="C13" s="4" t="s">
        <v>12</v>
      </c>
      <c r="D13" s="5" t="s">
        <v>43</v>
      </c>
      <c r="E13" s="5" t="s">
        <v>18</v>
      </c>
      <c r="F13" s="6">
        <v>28732</v>
      </c>
      <c r="G13" s="7" t="s">
        <v>29</v>
      </c>
      <c r="H13" s="7" t="s">
        <v>57</v>
      </c>
      <c r="I13" s="7">
        <v>2</v>
      </c>
      <c r="J13" s="7">
        <f t="shared" ca="1" si="0"/>
        <v>35</v>
      </c>
      <c r="K13" s="8">
        <f t="shared" ca="1" si="1"/>
        <v>41750</v>
      </c>
    </row>
    <row r="15" spans="1:11">
      <c r="A15" t="s">
        <v>61</v>
      </c>
    </row>
    <row r="16" spans="1:11">
      <c r="A16" t="s">
        <v>72</v>
      </c>
    </row>
    <row r="17" spans="1:2">
      <c r="A17" t="e">
        <f>AND(性別="男",婚姻="未婚",薪資&gt;50000)</f>
        <v>#NAME?</v>
      </c>
      <c r="B17" t="s">
        <v>192</v>
      </c>
    </row>
  </sheetData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K13"/>
  <sheetViews>
    <sheetView workbookViewId="0">
      <pane ySplit="1" topLeftCell="A2" activePane="bottomLeft" state="frozen"/>
      <selection pane="bottomLeft" activeCell="A2" sqref="A2"/>
    </sheetView>
  </sheetViews>
  <sheetFormatPr defaultRowHeight="16.5"/>
  <cols>
    <col min="1" max="1" width="6" bestFit="1" customWidth="1"/>
    <col min="2" max="2" width="8.125" bestFit="1" customWidth="1"/>
    <col min="3" max="5" width="6" bestFit="1" customWidth="1"/>
    <col min="6" max="6" width="8.5" customWidth="1"/>
    <col min="7" max="7" width="6" bestFit="1" customWidth="1"/>
    <col min="8" max="8" width="10.125" bestFit="1" customWidth="1"/>
    <col min="9" max="10" width="6" bestFit="1" customWidth="1"/>
    <col min="11" max="11" width="8" bestFit="1" customWidth="1"/>
  </cols>
  <sheetData>
    <row r="1" spans="1:1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48</v>
      </c>
      <c r="I1" s="2" t="s">
        <v>7</v>
      </c>
      <c r="J1" s="2" t="s">
        <v>8</v>
      </c>
      <c r="K1" s="2" t="s">
        <v>9</v>
      </c>
    </row>
    <row r="2" spans="1:11">
      <c r="A2" s="3" t="s">
        <v>10</v>
      </c>
      <c r="B2" s="4" t="s">
        <v>11</v>
      </c>
      <c r="C2" s="4" t="s">
        <v>12</v>
      </c>
      <c r="D2" s="5" t="s">
        <v>13</v>
      </c>
      <c r="E2" s="5" t="s">
        <v>14</v>
      </c>
      <c r="F2" s="6">
        <v>31111</v>
      </c>
      <c r="G2" s="7" t="s">
        <v>15</v>
      </c>
      <c r="H2" s="7" t="s">
        <v>49</v>
      </c>
      <c r="I2" s="7">
        <v>4</v>
      </c>
      <c r="J2" s="7">
        <f t="shared" ref="J2:J13" ca="1" si="0">YEAR(TODAY())-YEAR(F2)</f>
        <v>28</v>
      </c>
      <c r="K2" s="8">
        <f t="shared" ref="K2:K13" ca="1" si="1">IF(E2="主任",40000,30000)+I2*5000+J2*50</f>
        <v>61400</v>
      </c>
    </row>
    <row r="3" spans="1:11">
      <c r="A3" s="3" t="s">
        <v>16</v>
      </c>
      <c r="B3" s="4" t="s">
        <v>17</v>
      </c>
      <c r="C3" s="4" t="s">
        <v>12</v>
      </c>
      <c r="D3" s="5" t="s">
        <v>13</v>
      </c>
      <c r="E3" s="5" t="s">
        <v>18</v>
      </c>
      <c r="F3" s="6">
        <v>30654</v>
      </c>
      <c r="G3" s="7" t="s">
        <v>15</v>
      </c>
      <c r="H3" s="7" t="s">
        <v>59</v>
      </c>
      <c r="I3" s="7">
        <v>3</v>
      </c>
      <c r="J3" s="7">
        <f t="shared" ca="1" si="0"/>
        <v>30</v>
      </c>
      <c r="K3" s="8">
        <f t="shared" ca="1" si="1"/>
        <v>46500</v>
      </c>
    </row>
    <row r="4" spans="1:11">
      <c r="A4" s="3" t="s">
        <v>19</v>
      </c>
      <c r="B4" s="4" t="s">
        <v>20</v>
      </c>
      <c r="C4" s="4" t="s">
        <v>12</v>
      </c>
      <c r="D4" s="5" t="s">
        <v>13</v>
      </c>
      <c r="E4" s="5" t="s">
        <v>18</v>
      </c>
      <c r="F4" s="6">
        <v>26146</v>
      </c>
      <c r="G4" s="7" t="s">
        <v>15</v>
      </c>
      <c r="H4" s="7" t="s">
        <v>50</v>
      </c>
      <c r="I4" s="7">
        <v>4</v>
      </c>
      <c r="J4" s="7">
        <f t="shared" ca="1" si="0"/>
        <v>42</v>
      </c>
      <c r="K4" s="8">
        <f t="shared" ca="1" si="1"/>
        <v>52100</v>
      </c>
    </row>
    <row r="5" spans="1:11">
      <c r="A5" s="3" t="s">
        <v>21</v>
      </c>
      <c r="B5" s="49" t="s">
        <v>186</v>
      </c>
      <c r="C5" s="4" t="s">
        <v>12</v>
      </c>
      <c r="D5" s="5" t="s">
        <v>23</v>
      </c>
      <c r="E5" s="5" t="s">
        <v>14</v>
      </c>
      <c r="F5" s="6">
        <v>26823</v>
      </c>
      <c r="G5" s="7" t="s">
        <v>15</v>
      </c>
      <c r="H5" s="7" t="s">
        <v>58</v>
      </c>
      <c r="I5" s="7">
        <v>4</v>
      </c>
      <c r="J5" s="7">
        <f t="shared" ca="1" si="0"/>
        <v>40</v>
      </c>
      <c r="K5" s="8">
        <f t="shared" ca="1" si="1"/>
        <v>62000</v>
      </c>
    </row>
    <row r="6" spans="1:11">
      <c r="A6" s="3" t="s">
        <v>24</v>
      </c>
      <c r="B6" s="4" t="s">
        <v>25</v>
      </c>
      <c r="C6" s="4" t="s">
        <v>26</v>
      </c>
      <c r="D6" s="5" t="s">
        <v>23</v>
      </c>
      <c r="E6" s="5" t="s">
        <v>18</v>
      </c>
      <c r="F6" s="6">
        <v>29927</v>
      </c>
      <c r="G6" s="7" t="s">
        <v>15</v>
      </c>
      <c r="H6" s="7" t="s">
        <v>60</v>
      </c>
      <c r="I6" s="7">
        <v>5</v>
      </c>
      <c r="J6" s="7">
        <f t="shared" ca="1" si="0"/>
        <v>32</v>
      </c>
      <c r="K6" s="8">
        <f t="shared" ca="1" si="1"/>
        <v>56600</v>
      </c>
    </row>
    <row r="7" spans="1:11">
      <c r="A7" s="3" t="s">
        <v>27</v>
      </c>
      <c r="B7" s="4" t="s">
        <v>28</v>
      </c>
      <c r="C7" s="4" t="s">
        <v>22</v>
      </c>
      <c r="D7" s="5" t="s">
        <v>23</v>
      </c>
      <c r="E7" s="5" t="s">
        <v>18</v>
      </c>
      <c r="F7" s="6">
        <v>32279</v>
      </c>
      <c r="G7" s="7" t="s">
        <v>29</v>
      </c>
      <c r="H7" s="7" t="s">
        <v>54</v>
      </c>
      <c r="I7" s="7">
        <v>4</v>
      </c>
      <c r="J7" s="7">
        <f t="shared" ca="1" si="0"/>
        <v>25</v>
      </c>
      <c r="K7" s="8">
        <f t="shared" ca="1" si="1"/>
        <v>51250</v>
      </c>
    </row>
    <row r="8" spans="1:11">
      <c r="A8" s="3" t="s">
        <v>30</v>
      </c>
      <c r="B8" s="4" t="s">
        <v>31</v>
      </c>
      <c r="C8" s="4" t="s">
        <v>22</v>
      </c>
      <c r="D8" s="5" t="s">
        <v>23</v>
      </c>
      <c r="E8" s="5" t="s">
        <v>18</v>
      </c>
      <c r="F8" s="6">
        <v>30441</v>
      </c>
      <c r="G8" s="7" t="s">
        <v>29</v>
      </c>
      <c r="H8" s="7" t="s">
        <v>55</v>
      </c>
      <c r="I8" s="7">
        <v>3</v>
      </c>
      <c r="J8" s="7">
        <f t="shared" ca="1" si="0"/>
        <v>30</v>
      </c>
      <c r="K8" s="8">
        <f t="shared" ca="1" si="1"/>
        <v>46500</v>
      </c>
    </row>
    <row r="9" spans="1:11">
      <c r="A9" s="3" t="s">
        <v>32</v>
      </c>
      <c r="B9" s="4" t="s">
        <v>33</v>
      </c>
      <c r="C9" s="4" t="s">
        <v>34</v>
      </c>
      <c r="D9" s="5" t="s">
        <v>35</v>
      </c>
      <c r="E9" s="5" t="s">
        <v>18</v>
      </c>
      <c r="F9" s="6">
        <v>32024</v>
      </c>
      <c r="G9" s="7" t="s">
        <v>29</v>
      </c>
      <c r="H9" s="7" t="s">
        <v>51</v>
      </c>
      <c r="I9" s="7">
        <v>4</v>
      </c>
      <c r="J9" s="7">
        <f t="shared" ca="1" si="0"/>
        <v>26</v>
      </c>
      <c r="K9" s="8">
        <f t="shared" ca="1" si="1"/>
        <v>51300</v>
      </c>
    </row>
    <row r="10" spans="1:11">
      <c r="A10" s="3" t="s">
        <v>36</v>
      </c>
      <c r="B10" s="4" t="s">
        <v>37</v>
      </c>
      <c r="C10" s="4" t="s">
        <v>26</v>
      </c>
      <c r="D10" s="5" t="s">
        <v>35</v>
      </c>
      <c r="E10" s="5" t="s">
        <v>38</v>
      </c>
      <c r="F10" s="6">
        <v>29533</v>
      </c>
      <c r="G10" s="7" t="s">
        <v>15</v>
      </c>
      <c r="H10" s="7" t="s">
        <v>52</v>
      </c>
      <c r="I10" s="7">
        <v>4</v>
      </c>
      <c r="J10" s="7">
        <f t="shared" ca="1" si="0"/>
        <v>33</v>
      </c>
      <c r="K10" s="8">
        <f t="shared" ca="1" si="1"/>
        <v>51650</v>
      </c>
    </row>
    <row r="11" spans="1:11">
      <c r="A11" s="3" t="s">
        <v>39</v>
      </c>
      <c r="B11" s="4" t="s">
        <v>40</v>
      </c>
      <c r="C11" s="4" t="s">
        <v>22</v>
      </c>
      <c r="D11" s="5" t="s">
        <v>23</v>
      </c>
      <c r="E11" s="5" t="s">
        <v>18</v>
      </c>
      <c r="F11" s="6">
        <v>32490</v>
      </c>
      <c r="G11" s="7" t="s">
        <v>29</v>
      </c>
      <c r="H11" s="7" t="s">
        <v>56</v>
      </c>
      <c r="I11" s="7">
        <v>4</v>
      </c>
      <c r="J11" s="7">
        <f t="shared" ca="1" si="0"/>
        <v>25</v>
      </c>
      <c r="K11" s="8">
        <f t="shared" ca="1" si="1"/>
        <v>51250</v>
      </c>
    </row>
    <row r="12" spans="1:11">
      <c r="A12" s="3" t="s">
        <v>41</v>
      </c>
      <c r="B12" s="4" t="s">
        <v>42</v>
      </c>
      <c r="C12" s="4" t="s">
        <v>12</v>
      </c>
      <c r="D12" s="5" t="s">
        <v>43</v>
      </c>
      <c r="E12" s="5" t="s">
        <v>14</v>
      </c>
      <c r="F12" s="6">
        <v>29461</v>
      </c>
      <c r="G12" s="7" t="s">
        <v>15</v>
      </c>
      <c r="H12" s="7" t="s">
        <v>53</v>
      </c>
      <c r="I12" s="7">
        <v>3</v>
      </c>
      <c r="J12" s="7">
        <f t="shared" ca="1" si="0"/>
        <v>33</v>
      </c>
      <c r="K12" s="8">
        <f t="shared" ca="1" si="1"/>
        <v>56650</v>
      </c>
    </row>
    <row r="13" spans="1:11">
      <c r="A13" s="3" t="s">
        <v>44</v>
      </c>
      <c r="B13" s="4" t="s">
        <v>45</v>
      </c>
      <c r="C13" s="4" t="s">
        <v>12</v>
      </c>
      <c r="D13" s="5" t="s">
        <v>43</v>
      </c>
      <c r="E13" s="5" t="s">
        <v>18</v>
      </c>
      <c r="F13" s="6">
        <v>28732</v>
      </c>
      <c r="G13" s="7" t="s">
        <v>29</v>
      </c>
      <c r="H13" s="7" t="s">
        <v>57</v>
      </c>
      <c r="I13" s="7">
        <v>2</v>
      </c>
      <c r="J13" s="7">
        <f t="shared" ca="1" si="0"/>
        <v>35</v>
      </c>
      <c r="K13" s="8">
        <f t="shared" ca="1" si="1"/>
        <v>41750</v>
      </c>
    </row>
  </sheetData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K17"/>
  <sheetViews>
    <sheetView workbookViewId="0">
      <pane ySplit="1" topLeftCell="A2" activePane="bottomLeft" state="frozen"/>
      <selection pane="bottomLeft" activeCell="E2" sqref="E2"/>
    </sheetView>
  </sheetViews>
  <sheetFormatPr defaultRowHeight="16.5"/>
  <cols>
    <col min="1" max="1" width="7.125" bestFit="1" customWidth="1"/>
    <col min="2" max="2" width="8.125" bestFit="1" customWidth="1"/>
    <col min="3" max="5" width="6" bestFit="1" customWidth="1"/>
    <col min="6" max="6" width="8.5" customWidth="1"/>
    <col min="7" max="7" width="6" bestFit="1" customWidth="1"/>
    <col min="8" max="8" width="10.125" bestFit="1" customWidth="1"/>
    <col min="9" max="10" width="6" bestFit="1" customWidth="1"/>
    <col min="11" max="11" width="8" bestFit="1" customWidth="1"/>
  </cols>
  <sheetData>
    <row r="1" spans="1:1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48</v>
      </c>
      <c r="I1" s="2" t="s">
        <v>7</v>
      </c>
      <c r="J1" s="2" t="s">
        <v>8</v>
      </c>
      <c r="K1" s="2" t="s">
        <v>9</v>
      </c>
    </row>
    <row r="2" spans="1:11">
      <c r="A2" s="3" t="s">
        <v>10</v>
      </c>
      <c r="B2" s="4" t="s">
        <v>11</v>
      </c>
      <c r="C2" s="4" t="s">
        <v>12</v>
      </c>
      <c r="D2" s="5" t="s">
        <v>13</v>
      </c>
      <c r="E2" s="5" t="s">
        <v>14</v>
      </c>
      <c r="F2" s="6">
        <v>31111</v>
      </c>
      <c r="G2" s="7" t="s">
        <v>15</v>
      </c>
      <c r="H2" s="7" t="s">
        <v>49</v>
      </c>
      <c r="I2" s="7">
        <v>4</v>
      </c>
      <c r="J2" s="7">
        <f t="shared" ref="J2:J13" ca="1" si="0">YEAR(TODAY())-YEAR(F2)</f>
        <v>28</v>
      </c>
      <c r="K2" s="8">
        <f t="shared" ref="K2:K13" ca="1" si="1">IF(E2="主任",40000,30000)+I2*5000+J2*50</f>
        <v>61400</v>
      </c>
    </row>
    <row r="3" spans="1:11" hidden="1">
      <c r="A3" s="3" t="s">
        <v>16</v>
      </c>
      <c r="B3" s="4" t="s">
        <v>17</v>
      </c>
      <c r="C3" s="4" t="s">
        <v>12</v>
      </c>
      <c r="D3" s="5" t="s">
        <v>13</v>
      </c>
      <c r="E3" s="5" t="s">
        <v>18</v>
      </c>
      <c r="F3" s="6">
        <v>30654</v>
      </c>
      <c r="G3" s="7" t="s">
        <v>15</v>
      </c>
      <c r="H3" s="7" t="s">
        <v>59</v>
      </c>
      <c r="I3" s="7">
        <v>3</v>
      </c>
      <c r="J3" s="7">
        <f t="shared" ca="1" si="0"/>
        <v>30</v>
      </c>
      <c r="K3" s="8">
        <f t="shared" ca="1" si="1"/>
        <v>46500</v>
      </c>
    </row>
    <row r="4" spans="1:11" hidden="1">
      <c r="A4" s="3" t="s">
        <v>19</v>
      </c>
      <c r="B4" s="4" t="s">
        <v>20</v>
      </c>
      <c r="C4" s="4" t="s">
        <v>12</v>
      </c>
      <c r="D4" s="5" t="s">
        <v>13</v>
      </c>
      <c r="E4" s="5" t="s">
        <v>18</v>
      </c>
      <c r="F4" s="6">
        <v>26146</v>
      </c>
      <c r="G4" s="7" t="s">
        <v>15</v>
      </c>
      <c r="H4" s="7" t="s">
        <v>50</v>
      </c>
      <c r="I4" s="7">
        <v>4</v>
      </c>
      <c r="J4" s="7">
        <f t="shared" ca="1" si="0"/>
        <v>42</v>
      </c>
      <c r="K4" s="8">
        <f t="shared" ca="1" si="1"/>
        <v>52100</v>
      </c>
    </row>
    <row r="5" spans="1:11">
      <c r="A5" s="3" t="s">
        <v>21</v>
      </c>
      <c r="B5" s="49" t="s">
        <v>186</v>
      </c>
      <c r="C5" s="4" t="s">
        <v>12</v>
      </c>
      <c r="D5" s="5" t="s">
        <v>23</v>
      </c>
      <c r="E5" s="5" t="s">
        <v>14</v>
      </c>
      <c r="F5" s="6">
        <v>26823</v>
      </c>
      <c r="G5" s="7" t="s">
        <v>15</v>
      </c>
      <c r="H5" s="7" t="s">
        <v>58</v>
      </c>
      <c r="I5" s="7">
        <v>4</v>
      </c>
      <c r="J5" s="7">
        <f t="shared" ca="1" si="0"/>
        <v>40</v>
      </c>
      <c r="K5" s="8">
        <f t="shared" ca="1" si="1"/>
        <v>62000</v>
      </c>
    </row>
    <row r="6" spans="1:11">
      <c r="A6" s="3" t="s">
        <v>24</v>
      </c>
      <c r="B6" s="4" t="s">
        <v>25</v>
      </c>
      <c r="C6" s="4" t="s">
        <v>26</v>
      </c>
      <c r="D6" s="5" t="s">
        <v>23</v>
      </c>
      <c r="E6" s="5" t="s">
        <v>18</v>
      </c>
      <c r="F6" s="6">
        <v>29927</v>
      </c>
      <c r="G6" s="7" t="s">
        <v>15</v>
      </c>
      <c r="H6" s="7" t="s">
        <v>60</v>
      </c>
      <c r="I6" s="7">
        <v>5</v>
      </c>
      <c r="J6" s="7">
        <f t="shared" ca="1" si="0"/>
        <v>32</v>
      </c>
      <c r="K6" s="8">
        <f t="shared" ca="1" si="1"/>
        <v>56600</v>
      </c>
    </row>
    <row r="7" spans="1:11">
      <c r="A7" s="3" t="s">
        <v>27</v>
      </c>
      <c r="B7" s="4" t="s">
        <v>28</v>
      </c>
      <c r="C7" s="4" t="s">
        <v>22</v>
      </c>
      <c r="D7" s="5" t="s">
        <v>23</v>
      </c>
      <c r="E7" s="5" t="s">
        <v>18</v>
      </c>
      <c r="F7" s="6">
        <v>32279</v>
      </c>
      <c r="G7" s="7" t="s">
        <v>29</v>
      </c>
      <c r="H7" s="7" t="s">
        <v>54</v>
      </c>
      <c r="I7" s="7">
        <v>4</v>
      </c>
      <c r="J7" s="7">
        <f t="shared" ca="1" si="0"/>
        <v>25</v>
      </c>
      <c r="K7" s="8">
        <f t="shared" ca="1" si="1"/>
        <v>51250</v>
      </c>
    </row>
    <row r="8" spans="1:11">
      <c r="A8" s="3" t="s">
        <v>30</v>
      </c>
      <c r="B8" s="4" t="s">
        <v>31</v>
      </c>
      <c r="C8" s="4" t="s">
        <v>22</v>
      </c>
      <c r="D8" s="5" t="s">
        <v>23</v>
      </c>
      <c r="E8" s="5" t="s">
        <v>18</v>
      </c>
      <c r="F8" s="6">
        <v>30441</v>
      </c>
      <c r="G8" s="7" t="s">
        <v>29</v>
      </c>
      <c r="H8" s="7" t="s">
        <v>55</v>
      </c>
      <c r="I8" s="7">
        <v>3</v>
      </c>
      <c r="J8" s="7">
        <f t="shared" ca="1" si="0"/>
        <v>30</v>
      </c>
      <c r="K8" s="8">
        <f t="shared" ca="1" si="1"/>
        <v>46500</v>
      </c>
    </row>
    <row r="9" spans="1:11" hidden="1">
      <c r="A9" s="3" t="s">
        <v>32</v>
      </c>
      <c r="B9" s="4" t="s">
        <v>33</v>
      </c>
      <c r="C9" s="4" t="s">
        <v>34</v>
      </c>
      <c r="D9" s="5" t="s">
        <v>35</v>
      </c>
      <c r="E9" s="5" t="s">
        <v>18</v>
      </c>
      <c r="F9" s="6">
        <v>32024</v>
      </c>
      <c r="G9" s="7" t="s">
        <v>29</v>
      </c>
      <c r="H9" s="7" t="s">
        <v>51</v>
      </c>
      <c r="I9" s="7">
        <v>4</v>
      </c>
      <c r="J9" s="7">
        <f t="shared" ca="1" si="0"/>
        <v>26</v>
      </c>
      <c r="K9" s="8">
        <f t="shared" ca="1" si="1"/>
        <v>51300</v>
      </c>
    </row>
    <row r="10" spans="1:11">
      <c r="A10" s="3" t="s">
        <v>36</v>
      </c>
      <c r="B10" s="4" t="s">
        <v>37</v>
      </c>
      <c r="C10" s="4" t="s">
        <v>26</v>
      </c>
      <c r="D10" s="5" t="s">
        <v>35</v>
      </c>
      <c r="E10" s="5" t="s">
        <v>38</v>
      </c>
      <c r="F10" s="6">
        <v>29533</v>
      </c>
      <c r="G10" s="7" t="s">
        <v>15</v>
      </c>
      <c r="H10" s="7" t="s">
        <v>52</v>
      </c>
      <c r="I10" s="7">
        <v>4</v>
      </c>
      <c r="J10" s="7">
        <f t="shared" ca="1" si="0"/>
        <v>33</v>
      </c>
      <c r="K10" s="8">
        <f t="shared" ca="1" si="1"/>
        <v>51650</v>
      </c>
    </row>
    <row r="11" spans="1:11">
      <c r="A11" s="3" t="s">
        <v>39</v>
      </c>
      <c r="B11" s="4" t="s">
        <v>40</v>
      </c>
      <c r="C11" s="4" t="s">
        <v>22</v>
      </c>
      <c r="D11" s="5" t="s">
        <v>23</v>
      </c>
      <c r="E11" s="5" t="s">
        <v>18</v>
      </c>
      <c r="F11" s="6">
        <v>32490</v>
      </c>
      <c r="G11" s="7" t="s">
        <v>29</v>
      </c>
      <c r="H11" s="7" t="s">
        <v>56</v>
      </c>
      <c r="I11" s="7">
        <v>4</v>
      </c>
      <c r="J11" s="7">
        <f t="shared" ca="1" si="0"/>
        <v>25</v>
      </c>
      <c r="K11" s="8">
        <f t="shared" ca="1" si="1"/>
        <v>51250</v>
      </c>
    </row>
    <row r="12" spans="1:11">
      <c r="A12" s="3" t="s">
        <v>41</v>
      </c>
      <c r="B12" s="4" t="s">
        <v>42</v>
      </c>
      <c r="C12" s="4" t="s">
        <v>12</v>
      </c>
      <c r="D12" s="5" t="s">
        <v>43</v>
      </c>
      <c r="E12" s="5" t="s">
        <v>14</v>
      </c>
      <c r="F12" s="6">
        <v>29461</v>
      </c>
      <c r="G12" s="7" t="s">
        <v>15</v>
      </c>
      <c r="H12" s="7" t="s">
        <v>53</v>
      </c>
      <c r="I12" s="7">
        <v>3</v>
      </c>
      <c r="J12" s="7">
        <f t="shared" ca="1" si="0"/>
        <v>33</v>
      </c>
      <c r="K12" s="8">
        <f t="shared" ca="1" si="1"/>
        <v>56650</v>
      </c>
    </row>
    <row r="13" spans="1:11" hidden="1">
      <c r="A13" s="3" t="s">
        <v>44</v>
      </c>
      <c r="B13" s="4" t="s">
        <v>45</v>
      </c>
      <c r="C13" s="4" t="s">
        <v>12</v>
      </c>
      <c r="D13" s="5" t="s">
        <v>43</v>
      </c>
      <c r="E13" s="5" t="s">
        <v>18</v>
      </c>
      <c r="F13" s="6">
        <v>28732</v>
      </c>
      <c r="G13" s="7" t="s">
        <v>29</v>
      </c>
      <c r="H13" s="7" t="s">
        <v>57</v>
      </c>
      <c r="I13" s="7">
        <v>2</v>
      </c>
      <c r="J13" s="7">
        <f t="shared" ca="1" si="0"/>
        <v>35</v>
      </c>
      <c r="K13" s="8">
        <f t="shared" ca="1" si="1"/>
        <v>41750</v>
      </c>
    </row>
    <row r="15" spans="1:11">
      <c r="A15" t="s">
        <v>61</v>
      </c>
    </row>
    <row r="16" spans="1:11">
      <c r="A16" t="s">
        <v>222</v>
      </c>
    </row>
    <row r="17" spans="1:2">
      <c r="A17" t="e">
        <f>OR(AND(性別="男",職稱="專員"),AND(性別="女",職稱="主任"))</f>
        <v>#NAME?</v>
      </c>
      <c r="B17" t="s">
        <v>223</v>
      </c>
    </row>
  </sheetData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workbookViewId="0">
      <selection activeCell="A2" sqref="A2"/>
    </sheetView>
  </sheetViews>
  <sheetFormatPr defaultRowHeight="16.5"/>
  <cols>
    <col min="1" max="1" width="6" bestFit="1" customWidth="1"/>
    <col min="2" max="2" width="8.125" bestFit="1" customWidth="1"/>
    <col min="3" max="5" width="6" bestFit="1" customWidth="1"/>
    <col min="6" max="6" width="8.5" customWidth="1"/>
    <col min="7" max="9" width="6" bestFit="1" customWidth="1"/>
    <col min="10" max="10" width="8" bestFit="1" customWidth="1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2" t="s">
        <v>9</v>
      </c>
    </row>
    <row r="2" spans="1:10">
      <c r="A2" s="3" t="s">
        <v>21</v>
      </c>
      <c r="B2" s="49" t="s">
        <v>185</v>
      </c>
      <c r="C2" s="4" t="s">
        <v>12</v>
      </c>
      <c r="D2" s="5" t="s">
        <v>23</v>
      </c>
      <c r="E2" s="5" t="s">
        <v>14</v>
      </c>
      <c r="F2" s="6">
        <v>26823</v>
      </c>
      <c r="G2" s="7" t="s">
        <v>15</v>
      </c>
      <c r="H2" s="7">
        <v>4</v>
      </c>
      <c r="I2" s="7">
        <f t="shared" ref="I2:I13" ca="1" si="0">YEAR(TODAY())-YEAR(F2)</f>
        <v>40</v>
      </c>
      <c r="J2" s="8">
        <f t="shared" ref="J2:J13" ca="1" si="1">IF(E2="主任",40000,30000)+H2*5000+I2*50</f>
        <v>62000</v>
      </c>
    </row>
    <row r="3" spans="1:10">
      <c r="A3" s="3" t="s">
        <v>10</v>
      </c>
      <c r="B3" s="4" t="s">
        <v>11</v>
      </c>
      <c r="C3" s="4" t="s">
        <v>12</v>
      </c>
      <c r="D3" s="5" t="s">
        <v>13</v>
      </c>
      <c r="E3" s="5" t="s">
        <v>14</v>
      </c>
      <c r="F3" s="6">
        <v>31111</v>
      </c>
      <c r="G3" s="7" t="s">
        <v>15</v>
      </c>
      <c r="H3" s="7">
        <v>4</v>
      </c>
      <c r="I3" s="7">
        <f t="shared" ca="1" si="0"/>
        <v>28</v>
      </c>
      <c r="J3" s="8">
        <f t="shared" ca="1" si="1"/>
        <v>61400</v>
      </c>
    </row>
    <row r="4" spans="1:10">
      <c r="A4" s="3" t="s">
        <v>41</v>
      </c>
      <c r="B4" s="4" t="s">
        <v>42</v>
      </c>
      <c r="C4" s="4" t="s">
        <v>12</v>
      </c>
      <c r="D4" s="5" t="s">
        <v>43</v>
      </c>
      <c r="E4" s="5" t="s">
        <v>14</v>
      </c>
      <c r="F4" s="6">
        <v>29461</v>
      </c>
      <c r="G4" s="7" t="s">
        <v>15</v>
      </c>
      <c r="H4" s="7">
        <v>3</v>
      </c>
      <c r="I4" s="7">
        <f t="shared" ca="1" si="0"/>
        <v>33</v>
      </c>
      <c r="J4" s="8">
        <f t="shared" ca="1" si="1"/>
        <v>56650</v>
      </c>
    </row>
    <row r="5" spans="1:10">
      <c r="A5" s="3" t="s">
        <v>19</v>
      </c>
      <c r="B5" s="4" t="s">
        <v>20</v>
      </c>
      <c r="C5" s="4" t="s">
        <v>12</v>
      </c>
      <c r="D5" s="5" t="s">
        <v>13</v>
      </c>
      <c r="E5" s="5" t="s">
        <v>18</v>
      </c>
      <c r="F5" s="6">
        <v>26146</v>
      </c>
      <c r="G5" s="7" t="s">
        <v>15</v>
      </c>
      <c r="H5" s="7">
        <v>4</v>
      </c>
      <c r="I5" s="7">
        <f t="shared" ca="1" si="0"/>
        <v>42</v>
      </c>
      <c r="J5" s="8">
        <f t="shared" ca="1" si="1"/>
        <v>52100</v>
      </c>
    </row>
    <row r="6" spans="1:10">
      <c r="A6" s="3" t="s">
        <v>32</v>
      </c>
      <c r="B6" s="4" t="s">
        <v>33</v>
      </c>
      <c r="C6" s="4" t="s">
        <v>34</v>
      </c>
      <c r="D6" s="5" t="s">
        <v>35</v>
      </c>
      <c r="E6" s="5" t="s">
        <v>18</v>
      </c>
      <c r="F6" s="6">
        <v>32024</v>
      </c>
      <c r="G6" s="7" t="s">
        <v>29</v>
      </c>
      <c r="H6" s="7">
        <v>4</v>
      </c>
      <c r="I6" s="7">
        <f t="shared" ca="1" si="0"/>
        <v>26</v>
      </c>
      <c r="J6" s="8">
        <f t="shared" ca="1" si="1"/>
        <v>51300</v>
      </c>
    </row>
    <row r="7" spans="1:10">
      <c r="A7" s="3" t="s">
        <v>16</v>
      </c>
      <c r="B7" s="4" t="s">
        <v>17</v>
      </c>
      <c r="C7" s="4" t="s">
        <v>12</v>
      </c>
      <c r="D7" s="5" t="s">
        <v>13</v>
      </c>
      <c r="E7" s="5" t="s">
        <v>18</v>
      </c>
      <c r="F7" s="6">
        <v>30654</v>
      </c>
      <c r="G7" s="7" t="s">
        <v>15</v>
      </c>
      <c r="H7" s="7">
        <v>3</v>
      </c>
      <c r="I7" s="7">
        <f t="shared" ca="1" si="0"/>
        <v>30</v>
      </c>
      <c r="J7" s="8">
        <f t="shared" ca="1" si="1"/>
        <v>46500</v>
      </c>
    </row>
    <row r="8" spans="1:10">
      <c r="A8" s="3" t="s">
        <v>44</v>
      </c>
      <c r="B8" s="4" t="s">
        <v>45</v>
      </c>
      <c r="C8" s="4" t="s">
        <v>12</v>
      </c>
      <c r="D8" s="5" t="s">
        <v>43</v>
      </c>
      <c r="E8" s="5" t="s">
        <v>18</v>
      </c>
      <c r="F8" s="6">
        <v>28732</v>
      </c>
      <c r="G8" s="7" t="s">
        <v>29</v>
      </c>
      <c r="H8" s="7">
        <v>2</v>
      </c>
      <c r="I8" s="7">
        <f t="shared" ca="1" si="0"/>
        <v>35</v>
      </c>
      <c r="J8" s="8">
        <f t="shared" ca="1" si="1"/>
        <v>41750</v>
      </c>
    </row>
    <row r="9" spans="1:10">
      <c r="A9" s="3" t="s">
        <v>24</v>
      </c>
      <c r="B9" s="4" t="s">
        <v>25</v>
      </c>
      <c r="C9" s="4" t="s">
        <v>26</v>
      </c>
      <c r="D9" s="5" t="s">
        <v>23</v>
      </c>
      <c r="E9" s="5" t="s">
        <v>18</v>
      </c>
      <c r="F9" s="6">
        <v>29927</v>
      </c>
      <c r="G9" s="7" t="s">
        <v>15</v>
      </c>
      <c r="H9" s="7">
        <v>5</v>
      </c>
      <c r="I9" s="7">
        <f t="shared" ca="1" si="0"/>
        <v>32</v>
      </c>
      <c r="J9" s="8">
        <f t="shared" ca="1" si="1"/>
        <v>56600</v>
      </c>
    </row>
    <row r="10" spans="1:10">
      <c r="A10" s="3" t="s">
        <v>36</v>
      </c>
      <c r="B10" s="4" t="s">
        <v>37</v>
      </c>
      <c r="C10" s="4" t="s">
        <v>26</v>
      </c>
      <c r="D10" s="5" t="s">
        <v>35</v>
      </c>
      <c r="E10" s="5" t="s">
        <v>38</v>
      </c>
      <c r="F10" s="6">
        <v>29533</v>
      </c>
      <c r="G10" s="7" t="s">
        <v>15</v>
      </c>
      <c r="H10" s="7">
        <v>4</v>
      </c>
      <c r="I10" s="7">
        <f t="shared" ca="1" si="0"/>
        <v>33</v>
      </c>
      <c r="J10" s="8">
        <f t="shared" ca="1" si="1"/>
        <v>51650</v>
      </c>
    </row>
    <row r="11" spans="1:10">
      <c r="A11" s="3" t="s">
        <v>27</v>
      </c>
      <c r="B11" s="4" t="s">
        <v>28</v>
      </c>
      <c r="C11" s="4" t="s">
        <v>22</v>
      </c>
      <c r="D11" s="5" t="s">
        <v>23</v>
      </c>
      <c r="E11" s="5" t="s">
        <v>18</v>
      </c>
      <c r="F11" s="6">
        <v>32279</v>
      </c>
      <c r="G11" s="7" t="s">
        <v>29</v>
      </c>
      <c r="H11" s="7">
        <v>4</v>
      </c>
      <c r="I11" s="7">
        <f t="shared" ca="1" si="0"/>
        <v>25</v>
      </c>
      <c r="J11" s="8">
        <f t="shared" ca="1" si="1"/>
        <v>51250</v>
      </c>
    </row>
    <row r="12" spans="1:10">
      <c r="A12" s="3" t="s">
        <v>39</v>
      </c>
      <c r="B12" s="4" t="s">
        <v>40</v>
      </c>
      <c r="C12" s="4" t="s">
        <v>22</v>
      </c>
      <c r="D12" s="5" t="s">
        <v>23</v>
      </c>
      <c r="E12" s="5" t="s">
        <v>18</v>
      </c>
      <c r="F12" s="6">
        <v>32490</v>
      </c>
      <c r="G12" s="7" t="s">
        <v>29</v>
      </c>
      <c r="H12" s="7">
        <v>4</v>
      </c>
      <c r="I12" s="7">
        <f t="shared" ca="1" si="0"/>
        <v>25</v>
      </c>
      <c r="J12" s="8">
        <f t="shared" ca="1" si="1"/>
        <v>51250</v>
      </c>
    </row>
    <row r="13" spans="1:10">
      <c r="A13" s="3" t="s">
        <v>30</v>
      </c>
      <c r="B13" s="4" t="s">
        <v>31</v>
      </c>
      <c r="C13" s="4" t="s">
        <v>22</v>
      </c>
      <c r="D13" s="5" t="s">
        <v>23</v>
      </c>
      <c r="E13" s="5" t="s">
        <v>18</v>
      </c>
      <c r="F13" s="6">
        <v>30441</v>
      </c>
      <c r="G13" s="7" t="s">
        <v>29</v>
      </c>
      <c r="H13" s="7">
        <v>3</v>
      </c>
      <c r="I13" s="7">
        <f t="shared" ca="1" si="0"/>
        <v>30</v>
      </c>
      <c r="J13" s="8">
        <f t="shared" ca="1" si="1"/>
        <v>46500</v>
      </c>
    </row>
  </sheetData>
  <sortState ref="A2:J13">
    <sortCondition ref="C2:C13"/>
    <sortCondition descending="1" ref="J2:J13"/>
  </sortState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K13"/>
  <sheetViews>
    <sheetView workbookViewId="0">
      <pane ySplit="1" topLeftCell="A2" activePane="bottomLeft" state="frozen"/>
      <selection pane="bottomLeft" activeCell="A2" sqref="A2"/>
    </sheetView>
  </sheetViews>
  <sheetFormatPr defaultRowHeight="16.5"/>
  <cols>
    <col min="1" max="1" width="6" bestFit="1" customWidth="1"/>
    <col min="2" max="2" width="8.125" bestFit="1" customWidth="1"/>
    <col min="3" max="5" width="6" bestFit="1" customWidth="1"/>
    <col min="6" max="6" width="8.5" customWidth="1"/>
    <col min="7" max="7" width="6" bestFit="1" customWidth="1"/>
    <col min="8" max="8" width="10.125" bestFit="1" customWidth="1"/>
    <col min="9" max="10" width="6" bestFit="1" customWidth="1"/>
    <col min="11" max="11" width="8" bestFit="1" customWidth="1"/>
  </cols>
  <sheetData>
    <row r="1" spans="1:1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48</v>
      </c>
      <c r="I1" s="2" t="s">
        <v>7</v>
      </c>
      <c r="J1" s="2" t="s">
        <v>8</v>
      </c>
      <c r="K1" s="2" t="s">
        <v>9</v>
      </c>
    </row>
    <row r="2" spans="1:11">
      <c r="A2" s="3" t="s">
        <v>10</v>
      </c>
      <c r="B2" s="4" t="s">
        <v>11</v>
      </c>
      <c r="C2" s="4" t="s">
        <v>12</v>
      </c>
      <c r="D2" s="5" t="s">
        <v>13</v>
      </c>
      <c r="E2" s="5" t="s">
        <v>14</v>
      </c>
      <c r="F2" s="6">
        <v>31111</v>
      </c>
      <c r="G2" s="7" t="s">
        <v>15</v>
      </c>
      <c r="H2" s="7" t="s">
        <v>49</v>
      </c>
      <c r="I2" s="7">
        <v>4</v>
      </c>
      <c r="J2" s="7">
        <f t="shared" ref="J2:J13" ca="1" si="0">YEAR(TODAY())-YEAR(F2)</f>
        <v>28</v>
      </c>
      <c r="K2" s="8">
        <f t="shared" ref="K2:K13" ca="1" si="1">IF(E2="主任",40000,30000)+I2*5000+J2*50</f>
        <v>61400</v>
      </c>
    </row>
    <row r="3" spans="1:11">
      <c r="A3" s="3" t="s">
        <v>16</v>
      </c>
      <c r="B3" s="4" t="s">
        <v>17</v>
      </c>
      <c r="C3" s="4" t="s">
        <v>12</v>
      </c>
      <c r="D3" s="5" t="s">
        <v>13</v>
      </c>
      <c r="E3" s="5" t="s">
        <v>18</v>
      </c>
      <c r="F3" s="6">
        <v>30654</v>
      </c>
      <c r="G3" s="7" t="s">
        <v>15</v>
      </c>
      <c r="H3" s="7" t="s">
        <v>59</v>
      </c>
      <c r="I3" s="7">
        <v>3</v>
      </c>
      <c r="J3" s="7">
        <f t="shared" ca="1" si="0"/>
        <v>30</v>
      </c>
      <c r="K3" s="8">
        <f t="shared" ca="1" si="1"/>
        <v>46500</v>
      </c>
    </row>
    <row r="4" spans="1:11">
      <c r="A4" s="3" t="s">
        <v>19</v>
      </c>
      <c r="B4" s="4" t="s">
        <v>20</v>
      </c>
      <c r="C4" s="4" t="s">
        <v>12</v>
      </c>
      <c r="D4" s="5" t="s">
        <v>13</v>
      </c>
      <c r="E4" s="5" t="s">
        <v>18</v>
      </c>
      <c r="F4" s="6">
        <v>26146</v>
      </c>
      <c r="G4" s="7" t="s">
        <v>15</v>
      </c>
      <c r="H4" s="7" t="s">
        <v>50</v>
      </c>
      <c r="I4" s="7">
        <v>4</v>
      </c>
      <c r="J4" s="7">
        <f t="shared" ca="1" si="0"/>
        <v>42</v>
      </c>
      <c r="K4" s="8">
        <f t="shared" ca="1" si="1"/>
        <v>52100</v>
      </c>
    </row>
    <row r="5" spans="1:11">
      <c r="A5" s="3" t="s">
        <v>21</v>
      </c>
      <c r="B5" s="49" t="s">
        <v>186</v>
      </c>
      <c r="C5" s="4" t="s">
        <v>12</v>
      </c>
      <c r="D5" s="5" t="s">
        <v>23</v>
      </c>
      <c r="E5" s="5" t="s">
        <v>14</v>
      </c>
      <c r="F5" s="6">
        <v>26823</v>
      </c>
      <c r="G5" s="7" t="s">
        <v>15</v>
      </c>
      <c r="H5" s="7" t="s">
        <v>58</v>
      </c>
      <c r="I5" s="7">
        <v>4</v>
      </c>
      <c r="J5" s="7">
        <f t="shared" ca="1" si="0"/>
        <v>40</v>
      </c>
      <c r="K5" s="8">
        <f t="shared" ca="1" si="1"/>
        <v>62000</v>
      </c>
    </row>
    <row r="6" spans="1:11">
      <c r="A6" s="3" t="s">
        <v>24</v>
      </c>
      <c r="B6" s="4" t="s">
        <v>25</v>
      </c>
      <c r="C6" s="4" t="s">
        <v>26</v>
      </c>
      <c r="D6" s="5" t="s">
        <v>23</v>
      </c>
      <c r="E6" s="5" t="s">
        <v>18</v>
      </c>
      <c r="F6" s="6">
        <v>29927</v>
      </c>
      <c r="G6" s="7" t="s">
        <v>15</v>
      </c>
      <c r="H6" s="7" t="s">
        <v>60</v>
      </c>
      <c r="I6" s="7">
        <v>5</v>
      </c>
      <c r="J6" s="7">
        <f t="shared" ca="1" si="0"/>
        <v>32</v>
      </c>
      <c r="K6" s="8">
        <f t="shared" ca="1" si="1"/>
        <v>56600</v>
      </c>
    </row>
    <row r="7" spans="1:11">
      <c r="A7" s="3" t="s">
        <v>27</v>
      </c>
      <c r="B7" s="4" t="s">
        <v>28</v>
      </c>
      <c r="C7" s="4" t="s">
        <v>22</v>
      </c>
      <c r="D7" s="5" t="s">
        <v>23</v>
      </c>
      <c r="E7" s="5" t="s">
        <v>18</v>
      </c>
      <c r="F7" s="6">
        <v>32279</v>
      </c>
      <c r="G7" s="7" t="s">
        <v>29</v>
      </c>
      <c r="H7" s="7" t="s">
        <v>54</v>
      </c>
      <c r="I7" s="7">
        <v>4</v>
      </c>
      <c r="J7" s="7">
        <f t="shared" ca="1" si="0"/>
        <v>25</v>
      </c>
      <c r="K7" s="8">
        <f t="shared" ca="1" si="1"/>
        <v>51250</v>
      </c>
    </row>
    <row r="8" spans="1:11">
      <c r="A8" s="3" t="s">
        <v>30</v>
      </c>
      <c r="B8" s="4" t="s">
        <v>31</v>
      </c>
      <c r="C8" s="4" t="s">
        <v>22</v>
      </c>
      <c r="D8" s="5" t="s">
        <v>23</v>
      </c>
      <c r="E8" s="5" t="s">
        <v>18</v>
      </c>
      <c r="F8" s="6">
        <v>30441</v>
      </c>
      <c r="G8" s="7" t="s">
        <v>29</v>
      </c>
      <c r="H8" s="7" t="s">
        <v>55</v>
      </c>
      <c r="I8" s="7">
        <v>3</v>
      </c>
      <c r="J8" s="7">
        <f t="shared" ca="1" si="0"/>
        <v>30</v>
      </c>
      <c r="K8" s="8">
        <f t="shared" ca="1" si="1"/>
        <v>46500</v>
      </c>
    </row>
    <row r="9" spans="1:11">
      <c r="A9" s="3" t="s">
        <v>32</v>
      </c>
      <c r="B9" s="4" t="s">
        <v>33</v>
      </c>
      <c r="C9" s="4" t="s">
        <v>34</v>
      </c>
      <c r="D9" s="5" t="s">
        <v>35</v>
      </c>
      <c r="E9" s="5" t="s">
        <v>18</v>
      </c>
      <c r="F9" s="6">
        <v>32024</v>
      </c>
      <c r="G9" s="7" t="s">
        <v>29</v>
      </c>
      <c r="H9" s="7" t="s">
        <v>51</v>
      </c>
      <c r="I9" s="7">
        <v>4</v>
      </c>
      <c r="J9" s="7">
        <f t="shared" ca="1" si="0"/>
        <v>26</v>
      </c>
      <c r="K9" s="8">
        <f t="shared" ca="1" si="1"/>
        <v>51300</v>
      </c>
    </row>
    <row r="10" spans="1:11">
      <c r="A10" s="3" t="s">
        <v>36</v>
      </c>
      <c r="B10" s="4" t="s">
        <v>37</v>
      </c>
      <c r="C10" s="4" t="s">
        <v>26</v>
      </c>
      <c r="D10" s="5" t="s">
        <v>35</v>
      </c>
      <c r="E10" s="5" t="s">
        <v>38</v>
      </c>
      <c r="F10" s="6">
        <v>29533</v>
      </c>
      <c r="G10" s="7" t="s">
        <v>15</v>
      </c>
      <c r="H10" s="7" t="s">
        <v>52</v>
      </c>
      <c r="I10" s="7">
        <v>4</v>
      </c>
      <c r="J10" s="7">
        <f t="shared" ca="1" si="0"/>
        <v>33</v>
      </c>
      <c r="K10" s="8">
        <f t="shared" ca="1" si="1"/>
        <v>51650</v>
      </c>
    </row>
    <row r="11" spans="1:11">
      <c r="A11" s="3" t="s">
        <v>39</v>
      </c>
      <c r="B11" s="4" t="s">
        <v>40</v>
      </c>
      <c r="C11" s="4" t="s">
        <v>22</v>
      </c>
      <c r="D11" s="5" t="s">
        <v>23</v>
      </c>
      <c r="E11" s="5" t="s">
        <v>18</v>
      </c>
      <c r="F11" s="6">
        <v>32490</v>
      </c>
      <c r="G11" s="7" t="s">
        <v>29</v>
      </c>
      <c r="H11" s="7" t="s">
        <v>56</v>
      </c>
      <c r="I11" s="7">
        <v>4</v>
      </c>
      <c r="J11" s="7">
        <f t="shared" ca="1" si="0"/>
        <v>25</v>
      </c>
      <c r="K11" s="8">
        <f t="shared" ca="1" si="1"/>
        <v>51250</v>
      </c>
    </row>
    <row r="12" spans="1:11">
      <c r="A12" s="3" t="s">
        <v>41</v>
      </c>
      <c r="B12" s="4" t="s">
        <v>42</v>
      </c>
      <c r="C12" s="4" t="s">
        <v>12</v>
      </c>
      <c r="D12" s="5" t="s">
        <v>43</v>
      </c>
      <c r="E12" s="5" t="s">
        <v>14</v>
      </c>
      <c r="F12" s="6">
        <v>29461</v>
      </c>
      <c r="G12" s="7" t="s">
        <v>15</v>
      </c>
      <c r="H12" s="7" t="s">
        <v>53</v>
      </c>
      <c r="I12" s="7">
        <v>3</v>
      </c>
      <c r="J12" s="7">
        <f t="shared" ca="1" si="0"/>
        <v>33</v>
      </c>
      <c r="K12" s="8">
        <f t="shared" ca="1" si="1"/>
        <v>56650</v>
      </c>
    </row>
    <row r="13" spans="1:11">
      <c r="A13" s="3" t="s">
        <v>44</v>
      </c>
      <c r="B13" s="4" t="s">
        <v>45</v>
      </c>
      <c r="C13" s="4" t="s">
        <v>12</v>
      </c>
      <c r="D13" s="5" t="s">
        <v>43</v>
      </c>
      <c r="E13" s="5" t="s">
        <v>18</v>
      </c>
      <c r="F13" s="6">
        <v>28732</v>
      </c>
      <c r="G13" s="7" t="s">
        <v>29</v>
      </c>
      <c r="H13" s="7" t="s">
        <v>57</v>
      </c>
      <c r="I13" s="7">
        <v>2</v>
      </c>
      <c r="J13" s="7">
        <f t="shared" ca="1" si="0"/>
        <v>35</v>
      </c>
      <c r="K13" s="8">
        <f t="shared" ca="1" si="1"/>
        <v>41750</v>
      </c>
    </row>
  </sheetData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K22"/>
  <sheetViews>
    <sheetView workbookViewId="0">
      <pane ySplit="1" topLeftCell="A2" activePane="bottomLeft" state="frozen"/>
      <selection pane="bottomLeft" activeCell="B2" sqref="B2"/>
    </sheetView>
  </sheetViews>
  <sheetFormatPr defaultRowHeight="16.5"/>
  <cols>
    <col min="1" max="1" width="9.875" customWidth="1"/>
    <col min="2" max="2" width="11.75" customWidth="1"/>
    <col min="3" max="5" width="6" bestFit="1" customWidth="1"/>
    <col min="6" max="6" width="8.5" customWidth="1"/>
    <col min="7" max="7" width="6" bestFit="1" customWidth="1"/>
    <col min="8" max="8" width="10.125" bestFit="1" customWidth="1"/>
    <col min="9" max="10" width="6" bestFit="1" customWidth="1"/>
    <col min="11" max="11" width="8" bestFit="1" customWidth="1"/>
  </cols>
  <sheetData>
    <row r="1" spans="1:1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48</v>
      </c>
      <c r="I1" s="2" t="s">
        <v>7</v>
      </c>
      <c r="J1" s="2" t="s">
        <v>8</v>
      </c>
      <c r="K1" s="2" t="s">
        <v>9</v>
      </c>
    </row>
    <row r="2" spans="1:11">
      <c r="A2" s="3" t="s">
        <v>10</v>
      </c>
      <c r="B2" s="4" t="s">
        <v>11</v>
      </c>
      <c r="C2" s="4" t="s">
        <v>12</v>
      </c>
      <c r="D2" s="5" t="s">
        <v>13</v>
      </c>
      <c r="E2" s="5" t="s">
        <v>14</v>
      </c>
      <c r="F2" s="6">
        <v>31111</v>
      </c>
      <c r="G2" s="7" t="s">
        <v>15</v>
      </c>
      <c r="H2" s="7" t="s">
        <v>49</v>
      </c>
      <c r="I2" s="7">
        <v>4</v>
      </c>
      <c r="J2" s="7">
        <f t="shared" ref="J2:J13" ca="1" si="0">YEAR(TODAY())-YEAR(F2)</f>
        <v>28</v>
      </c>
      <c r="K2" s="8">
        <f t="shared" ref="K2:K13" ca="1" si="1">IF(E2="主任",40000,30000)+I2*5000+J2*50</f>
        <v>61400</v>
      </c>
    </row>
    <row r="3" spans="1:11" hidden="1">
      <c r="A3" s="3" t="s">
        <v>16</v>
      </c>
      <c r="B3" s="4" t="s">
        <v>17</v>
      </c>
      <c r="C3" s="4" t="s">
        <v>12</v>
      </c>
      <c r="D3" s="5" t="s">
        <v>13</v>
      </c>
      <c r="E3" s="5" t="s">
        <v>18</v>
      </c>
      <c r="F3" s="6">
        <v>30654</v>
      </c>
      <c r="G3" s="7" t="s">
        <v>15</v>
      </c>
      <c r="H3" s="7" t="s">
        <v>59</v>
      </c>
      <c r="I3" s="7">
        <v>3</v>
      </c>
      <c r="J3" s="7">
        <f t="shared" ca="1" si="0"/>
        <v>30</v>
      </c>
      <c r="K3" s="8">
        <f t="shared" ca="1" si="1"/>
        <v>46500</v>
      </c>
    </row>
    <row r="4" spans="1:11" hidden="1">
      <c r="A4" s="3" t="s">
        <v>19</v>
      </c>
      <c r="B4" s="4" t="s">
        <v>20</v>
      </c>
      <c r="C4" s="4" t="s">
        <v>12</v>
      </c>
      <c r="D4" s="5" t="s">
        <v>13</v>
      </c>
      <c r="E4" s="5" t="s">
        <v>18</v>
      </c>
      <c r="F4" s="6">
        <v>26146</v>
      </c>
      <c r="G4" s="7" t="s">
        <v>15</v>
      </c>
      <c r="H4" s="7" t="s">
        <v>50</v>
      </c>
      <c r="I4" s="7">
        <v>4</v>
      </c>
      <c r="J4" s="7">
        <f t="shared" ca="1" si="0"/>
        <v>42</v>
      </c>
      <c r="K4" s="8">
        <f t="shared" ca="1" si="1"/>
        <v>52100</v>
      </c>
    </row>
    <row r="5" spans="1:11" hidden="1">
      <c r="A5" s="3" t="s">
        <v>21</v>
      </c>
      <c r="B5" s="49" t="s">
        <v>186</v>
      </c>
      <c r="C5" s="4" t="s">
        <v>12</v>
      </c>
      <c r="D5" s="5" t="s">
        <v>23</v>
      </c>
      <c r="E5" s="5" t="s">
        <v>14</v>
      </c>
      <c r="F5" s="6">
        <v>26823</v>
      </c>
      <c r="G5" s="7" t="s">
        <v>15</v>
      </c>
      <c r="H5" s="7" t="s">
        <v>58</v>
      </c>
      <c r="I5" s="7">
        <v>4</v>
      </c>
      <c r="J5" s="7">
        <f t="shared" ca="1" si="0"/>
        <v>40</v>
      </c>
      <c r="K5" s="8">
        <f t="shared" ca="1" si="1"/>
        <v>62000</v>
      </c>
    </row>
    <row r="6" spans="1:11" hidden="1">
      <c r="A6" s="3" t="s">
        <v>24</v>
      </c>
      <c r="B6" s="4" t="s">
        <v>25</v>
      </c>
      <c r="C6" s="4" t="s">
        <v>26</v>
      </c>
      <c r="D6" s="5" t="s">
        <v>23</v>
      </c>
      <c r="E6" s="5" t="s">
        <v>18</v>
      </c>
      <c r="F6" s="6">
        <v>29927</v>
      </c>
      <c r="G6" s="7" t="s">
        <v>15</v>
      </c>
      <c r="H6" s="7" t="s">
        <v>60</v>
      </c>
      <c r="I6" s="7">
        <v>5</v>
      </c>
      <c r="J6" s="7">
        <f t="shared" ca="1" si="0"/>
        <v>32</v>
      </c>
      <c r="K6" s="8">
        <f t="shared" ca="1" si="1"/>
        <v>56600</v>
      </c>
    </row>
    <row r="7" spans="1:11">
      <c r="A7" s="3" t="s">
        <v>27</v>
      </c>
      <c r="B7" s="4" t="s">
        <v>28</v>
      </c>
      <c r="C7" s="4" t="s">
        <v>22</v>
      </c>
      <c r="D7" s="5" t="s">
        <v>23</v>
      </c>
      <c r="E7" s="5" t="s">
        <v>18</v>
      </c>
      <c r="F7" s="6">
        <v>32279</v>
      </c>
      <c r="G7" s="7" t="s">
        <v>29</v>
      </c>
      <c r="H7" s="7" t="s">
        <v>54</v>
      </c>
      <c r="I7" s="7">
        <v>4</v>
      </c>
      <c r="J7" s="7">
        <f t="shared" ca="1" si="0"/>
        <v>25</v>
      </c>
      <c r="K7" s="8">
        <f t="shared" ca="1" si="1"/>
        <v>51250</v>
      </c>
    </row>
    <row r="8" spans="1:11" hidden="1">
      <c r="A8" s="3" t="s">
        <v>30</v>
      </c>
      <c r="B8" s="4" t="s">
        <v>31</v>
      </c>
      <c r="C8" s="4" t="s">
        <v>22</v>
      </c>
      <c r="D8" s="5" t="s">
        <v>23</v>
      </c>
      <c r="E8" s="5" t="s">
        <v>18</v>
      </c>
      <c r="F8" s="6">
        <v>30441</v>
      </c>
      <c r="G8" s="7" t="s">
        <v>29</v>
      </c>
      <c r="H8" s="7" t="s">
        <v>55</v>
      </c>
      <c r="I8" s="7">
        <v>3</v>
      </c>
      <c r="J8" s="7">
        <f t="shared" ca="1" si="0"/>
        <v>30</v>
      </c>
      <c r="K8" s="8">
        <f t="shared" ca="1" si="1"/>
        <v>46500</v>
      </c>
    </row>
    <row r="9" spans="1:11">
      <c r="A9" s="3" t="s">
        <v>32</v>
      </c>
      <c r="B9" s="4" t="s">
        <v>33</v>
      </c>
      <c r="C9" s="4" t="s">
        <v>34</v>
      </c>
      <c r="D9" s="5" t="s">
        <v>35</v>
      </c>
      <c r="E9" s="5" t="s">
        <v>18</v>
      </c>
      <c r="F9" s="6">
        <v>32024</v>
      </c>
      <c r="G9" s="7" t="s">
        <v>29</v>
      </c>
      <c r="H9" s="7" t="s">
        <v>51</v>
      </c>
      <c r="I9" s="7">
        <v>4</v>
      </c>
      <c r="J9" s="7">
        <f t="shared" ca="1" si="0"/>
        <v>26</v>
      </c>
      <c r="K9" s="8">
        <f t="shared" ca="1" si="1"/>
        <v>51300</v>
      </c>
    </row>
    <row r="10" spans="1:11" hidden="1">
      <c r="A10" s="3" t="s">
        <v>36</v>
      </c>
      <c r="B10" s="4" t="s">
        <v>37</v>
      </c>
      <c r="C10" s="4" t="s">
        <v>26</v>
      </c>
      <c r="D10" s="5" t="s">
        <v>35</v>
      </c>
      <c r="E10" s="5" t="s">
        <v>38</v>
      </c>
      <c r="F10" s="6">
        <v>29533</v>
      </c>
      <c r="G10" s="7" t="s">
        <v>15</v>
      </c>
      <c r="H10" s="7" t="s">
        <v>52</v>
      </c>
      <c r="I10" s="7">
        <v>4</v>
      </c>
      <c r="J10" s="7">
        <f t="shared" ca="1" si="0"/>
        <v>33</v>
      </c>
      <c r="K10" s="8">
        <f t="shared" ca="1" si="1"/>
        <v>51650</v>
      </c>
    </row>
    <row r="11" spans="1:11">
      <c r="A11" s="3" t="s">
        <v>39</v>
      </c>
      <c r="B11" s="4" t="s">
        <v>40</v>
      </c>
      <c r="C11" s="4" t="s">
        <v>22</v>
      </c>
      <c r="D11" s="5" t="s">
        <v>23</v>
      </c>
      <c r="E11" s="5" t="s">
        <v>18</v>
      </c>
      <c r="F11" s="6">
        <v>32490</v>
      </c>
      <c r="G11" s="7" t="s">
        <v>29</v>
      </c>
      <c r="H11" s="7" t="s">
        <v>56</v>
      </c>
      <c r="I11" s="7">
        <v>4</v>
      </c>
      <c r="J11" s="7">
        <f t="shared" ca="1" si="0"/>
        <v>25</v>
      </c>
      <c r="K11" s="8">
        <f t="shared" ca="1" si="1"/>
        <v>51250</v>
      </c>
    </row>
    <row r="12" spans="1:11" hidden="1">
      <c r="A12" s="3" t="s">
        <v>41</v>
      </c>
      <c r="B12" s="4" t="s">
        <v>42</v>
      </c>
      <c r="C12" s="4" t="s">
        <v>12</v>
      </c>
      <c r="D12" s="5" t="s">
        <v>43</v>
      </c>
      <c r="E12" s="5" t="s">
        <v>14</v>
      </c>
      <c r="F12" s="6">
        <v>29461</v>
      </c>
      <c r="G12" s="7" t="s">
        <v>15</v>
      </c>
      <c r="H12" s="7" t="s">
        <v>53</v>
      </c>
      <c r="I12" s="7">
        <v>3</v>
      </c>
      <c r="J12" s="7">
        <f t="shared" ca="1" si="0"/>
        <v>33</v>
      </c>
      <c r="K12" s="8">
        <f t="shared" ca="1" si="1"/>
        <v>56650</v>
      </c>
    </row>
    <row r="13" spans="1:11" hidden="1">
      <c r="A13" s="3" t="s">
        <v>44</v>
      </c>
      <c r="B13" s="4" t="s">
        <v>45</v>
      </c>
      <c r="C13" s="4" t="s">
        <v>12</v>
      </c>
      <c r="D13" s="5" t="s">
        <v>43</v>
      </c>
      <c r="E13" s="5" t="s">
        <v>18</v>
      </c>
      <c r="F13" s="6">
        <v>28732</v>
      </c>
      <c r="G13" s="7" t="s">
        <v>29</v>
      </c>
      <c r="H13" s="7" t="s">
        <v>57</v>
      </c>
      <c r="I13" s="7">
        <v>2</v>
      </c>
      <c r="J13" s="7">
        <f t="shared" ca="1" si="0"/>
        <v>35</v>
      </c>
      <c r="K13" s="8">
        <f t="shared" ca="1" si="1"/>
        <v>41750</v>
      </c>
    </row>
    <row r="15" spans="1:11">
      <c r="A15" s="2" t="s">
        <v>5</v>
      </c>
      <c r="B15" s="2" t="s">
        <v>5</v>
      </c>
    </row>
    <row r="16" spans="1:11">
      <c r="A16" s="19" t="s">
        <v>182</v>
      </c>
      <c r="B16" t="s">
        <v>183</v>
      </c>
    </row>
    <row r="18" spans="1:2">
      <c r="A18" s="1" t="s">
        <v>73</v>
      </c>
    </row>
    <row r="19" spans="1:2">
      <c r="A19" t="b">
        <f>AND(F2&gt;=DATE(1985,1,1),F2&lt;=DATE(1988,12,31))</f>
        <v>1</v>
      </c>
      <c r="B19" t="s">
        <v>193</v>
      </c>
    </row>
    <row r="21" spans="1:2">
      <c r="A21" s="20" t="s">
        <v>74</v>
      </c>
    </row>
    <row r="22" spans="1:2">
      <c r="A22" t="b">
        <f>AND(YEAR(F2)&gt;=1985,YEAR(F2)&lt;=1988)</f>
        <v>1</v>
      </c>
      <c r="B22" t="s">
        <v>194</v>
      </c>
    </row>
  </sheetData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K21"/>
  <sheetViews>
    <sheetView workbookViewId="0">
      <pane ySplit="1" topLeftCell="A5" activePane="bottomLeft" state="frozen"/>
      <selection pane="bottomLeft" activeCell="A4" sqref="A4"/>
    </sheetView>
  </sheetViews>
  <sheetFormatPr defaultRowHeight="16.5"/>
  <cols>
    <col min="1" max="1" width="6" bestFit="1" customWidth="1"/>
    <col min="2" max="2" width="8.125" bestFit="1" customWidth="1"/>
    <col min="3" max="5" width="6" bestFit="1" customWidth="1"/>
    <col min="6" max="6" width="8.5" customWidth="1"/>
    <col min="7" max="7" width="6" bestFit="1" customWidth="1"/>
    <col min="8" max="8" width="10.125" bestFit="1" customWidth="1"/>
    <col min="9" max="10" width="6" bestFit="1" customWidth="1"/>
    <col min="11" max="11" width="8" bestFit="1" customWidth="1"/>
  </cols>
  <sheetData>
    <row r="1" spans="1:1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48</v>
      </c>
      <c r="I1" s="2" t="s">
        <v>7</v>
      </c>
      <c r="J1" s="2" t="s">
        <v>8</v>
      </c>
      <c r="K1" s="2" t="s">
        <v>9</v>
      </c>
    </row>
    <row r="2" spans="1:11">
      <c r="A2" s="3" t="s">
        <v>10</v>
      </c>
      <c r="B2" s="4" t="s">
        <v>11</v>
      </c>
      <c r="C2" s="4" t="s">
        <v>12</v>
      </c>
      <c r="D2" s="5" t="s">
        <v>13</v>
      </c>
      <c r="E2" s="5" t="s">
        <v>14</v>
      </c>
      <c r="F2" s="6">
        <v>31111</v>
      </c>
      <c r="G2" s="7" t="s">
        <v>15</v>
      </c>
      <c r="H2" s="7" t="s">
        <v>49</v>
      </c>
      <c r="I2" s="7">
        <v>4</v>
      </c>
      <c r="J2" s="7">
        <f t="shared" ref="J2:J13" ca="1" si="0">YEAR(TODAY())-YEAR(F2)</f>
        <v>28</v>
      </c>
      <c r="K2" s="8">
        <f t="shared" ref="K2:K13" ca="1" si="1">IF(E2="主任",40000,30000)+I2*5000+J2*50</f>
        <v>61400</v>
      </c>
    </row>
    <row r="3" spans="1:11">
      <c r="A3" s="3" t="s">
        <v>16</v>
      </c>
      <c r="B3" s="4" t="s">
        <v>17</v>
      </c>
      <c r="C3" s="4" t="s">
        <v>12</v>
      </c>
      <c r="D3" s="5" t="s">
        <v>13</v>
      </c>
      <c r="E3" s="5" t="s">
        <v>18</v>
      </c>
      <c r="F3" s="6">
        <v>30654</v>
      </c>
      <c r="G3" s="7" t="s">
        <v>15</v>
      </c>
      <c r="H3" s="7" t="s">
        <v>59</v>
      </c>
      <c r="I3" s="7">
        <v>3</v>
      </c>
      <c r="J3" s="7">
        <f t="shared" ca="1" si="0"/>
        <v>30</v>
      </c>
      <c r="K3" s="8">
        <f t="shared" ca="1" si="1"/>
        <v>46500</v>
      </c>
    </row>
    <row r="4" spans="1:11">
      <c r="A4" s="3" t="s">
        <v>19</v>
      </c>
      <c r="B4" s="4" t="s">
        <v>20</v>
      </c>
      <c r="C4" s="4" t="s">
        <v>12</v>
      </c>
      <c r="D4" s="5" t="s">
        <v>13</v>
      </c>
      <c r="E4" s="5" t="s">
        <v>18</v>
      </c>
      <c r="F4" s="6">
        <v>26146</v>
      </c>
      <c r="G4" s="7" t="s">
        <v>15</v>
      </c>
      <c r="H4" s="7" t="s">
        <v>50</v>
      </c>
      <c r="I4" s="7">
        <v>4</v>
      </c>
      <c r="J4" s="7">
        <f t="shared" ca="1" si="0"/>
        <v>42</v>
      </c>
      <c r="K4" s="8">
        <f t="shared" ca="1" si="1"/>
        <v>52100</v>
      </c>
    </row>
    <row r="5" spans="1:11">
      <c r="A5" s="3" t="s">
        <v>21</v>
      </c>
      <c r="B5" s="49" t="s">
        <v>186</v>
      </c>
      <c r="C5" s="4" t="s">
        <v>12</v>
      </c>
      <c r="D5" s="5" t="s">
        <v>23</v>
      </c>
      <c r="E5" s="5" t="s">
        <v>14</v>
      </c>
      <c r="F5" s="6">
        <v>26823</v>
      </c>
      <c r="G5" s="7" t="s">
        <v>15</v>
      </c>
      <c r="H5" s="7" t="s">
        <v>58</v>
      </c>
      <c r="I5" s="7">
        <v>4</v>
      </c>
      <c r="J5" s="7">
        <f t="shared" ca="1" si="0"/>
        <v>40</v>
      </c>
      <c r="K5" s="8">
        <f t="shared" ca="1" si="1"/>
        <v>62000</v>
      </c>
    </row>
    <row r="6" spans="1:11">
      <c r="A6" s="3" t="s">
        <v>24</v>
      </c>
      <c r="B6" s="4" t="s">
        <v>25</v>
      </c>
      <c r="C6" s="4" t="s">
        <v>26</v>
      </c>
      <c r="D6" s="5" t="s">
        <v>23</v>
      </c>
      <c r="E6" s="5" t="s">
        <v>18</v>
      </c>
      <c r="F6" s="6">
        <v>29927</v>
      </c>
      <c r="G6" s="7" t="s">
        <v>15</v>
      </c>
      <c r="H6" s="7" t="s">
        <v>60</v>
      </c>
      <c r="I6" s="7">
        <v>5</v>
      </c>
      <c r="J6" s="7">
        <f t="shared" ca="1" si="0"/>
        <v>32</v>
      </c>
      <c r="K6" s="8">
        <f t="shared" ca="1" si="1"/>
        <v>56600</v>
      </c>
    </row>
    <row r="7" spans="1:11">
      <c r="A7" s="3" t="s">
        <v>27</v>
      </c>
      <c r="B7" s="4" t="s">
        <v>28</v>
      </c>
      <c r="C7" s="4" t="s">
        <v>22</v>
      </c>
      <c r="D7" s="5" t="s">
        <v>23</v>
      </c>
      <c r="E7" s="5" t="s">
        <v>18</v>
      </c>
      <c r="F7" s="6">
        <v>32279</v>
      </c>
      <c r="G7" s="7" t="s">
        <v>29</v>
      </c>
      <c r="H7" s="7" t="s">
        <v>54</v>
      </c>
      <c r="I7" s="7">
        <v>4</v>
      </c>
      <c r="J7" s="7">
        <f t="shared" ca="1" si="0"/>
        <v>25</v>
      </c>
      <c r="K7" s="8">
        <f t="shared" ca="1" si="1"/>
        <v>51250</v>
      </c>
    </row>
    <row r="8" spans="1:11">
      <c r="A8" s="3" t="s">
        <v>30</v>
      </c>
      <c r="B8" s="4" t="s">
        <v>31</v>
      </c>
      <c r="C8" s="4" t="s">
        <v>22</v>
      </c>
      <c r="D8" s="5" t="s">
        <v>23</v>
      </c>
      <c r="E8" s="5" t="s">
        <v>18</v>
      </c>
      <c r="F8" s="6">
        <v>30441</v>
      </c>
      <c r="G8" s="7" t="s">
        <v>29</v>
      </c>
      <c r="H8" s="7" t="s">
        <v>55</v>
      </c>
      <c r="I8" s="7">
        <v>3</v>
      </c>
      <c r="J8" s="7">
        <f t="shared" ca="1" si="0"/>
        <v>30</v>
      </c>
      <c r="K8" s="8">
        <f t="shared" ca="1" si="1"/>
        <v>46500</v>
      </c>
    </row>
    <row r="9" spans="1:11">
      <c r="A9" s="3" t="s">
        <v>32</v>
      </c>
      <c r="B9" s="4" t="s">
        <v>33</v>
      </c>
      <c r="C9" s="4" t="s">
        <v>34</v>
      </c>
      <c r="D9" s="5" t="s">
        <v>35</v>
      </c>
      <c r="E9" s="5" t="s">
        <v>18</v>
      </c>
      <c r="F9" s="6">
        <v>32024</v>
      </c>
      <c r="G9" s="7" t="s">
        <v>29</v>
      </c>
      <c r="H9" s="7" t="s">
        <v>51</v>
      </c>
      <c r="I9" s="7">
        <v>4</v>
      </c>
      <c r="J9" s="7">
        <f t="shared" ca="1" si="0"/>
        <v>26</v>
      </c>
      <c r="K9" s="8">
        <f t="shared" ca="1" si="1"/>
        <v>51300</v>
      </c>
    </row>
    <row r="10" spans="1:11">
      <c r="A10" s="3" t="s">
        <v>36</v>
      </c>
      <c r="B10" s="4" t="s">
        <v>37</v>
      </c>
      <c r="C10" s="4" t="s">
        <v>26</v>
      </c>
      <c r="D10" s="5" t="s">
        <v>35</v>
      </c>
      <c r="E10" s="5" t="s">
        <v>38</v>
      </c>
      <c r="F10" s="6">
        <v>29533</v>
      </c>
      <c r="G10" s="7" t="s">
        <v>15</v>
      </c>
      <c r="H10" s="7" t="s">
        <v>52</v>
      </c>
      <c r="I10" s="7">
        <v>4</v>
      </c>
      <c r="J10" s="7">
        <f t="shared" ca="1" si="0"/>
        <v>33</v>
      </c>
      <c r="K10" s="8">
        <f t="shared" ca="1" si="1"/>
        <v>51650</v>
      </c>
    </row>
    <row r="11" spans="1:11">
      <c r="A11" s="3" t="s">
        <v>39</v>
      </c>
      <c r="B11" s="4" t="s">
        <v>40</v>
      </c>
      <c r="C11" s="4" t="s">
        <v>22</v>
      </c>
      <c r="D11" s="5" t="s">
        <v>23</v>
      </c>
      <c r="E11" s="5" t="s">
        <v>18</v>
      </c>
      <c r="F11" s="6">
        <v>32490</v>
      </c>
      <c r="G11" s="7" t="s">
        <v>29</v>
      </c>
      <c r="H11" s="7" t="s">
        <v>56</v>
      </c>
      <c r="I11" s="7">
        <v>4</v>
      </c>
      <c r="J11" s="7">
        <f t="shared" ca="1" si="0"/>
        <v>25</v>
      </c>
      <c r="K11" s="8">
        <f t="shared" ca="1" si="1"/>
        <v>51250</v>
      </c>
    </row>
    <row r="12" spans="1:11">
      <c r="A12" s="3" t="s">
        <v>41</v>
      </c>
      <c r="B12" s="4" t="s">
        <v>42</v>
      </c>
      <c r="C12" s="4" t="s">
        <v>12</v>
      </c>
      <c r="D12" s="5" t="s">
        <v>43</v>
      </c>
      <c r="E12" s="5" t="s">
        <v>14</v>
      </c>
      <c r="F12" s="6">
        <v>29461</v>
      </c>
      <c r="G12" s="7" t="s">
        <v>15</v>
      </c>
      <c r="H12" s="7" t="s">
        <v>53</v>
      </c>
      <c r="I12" s="7">
        <v>3</v>
      </c>
      <c r="J12" s="7">
        <f t="shared" ca="1" si="0"/>
        <v>33</v>
      </c>
      <c r="K12" s="8">
        <f t="shared" ca="1" si="1"/>
        <v>56650</v>
      </c>
    </row>
    <row r="13" spans="1:11">
      <c r="A13" s="3" t="s">
        <v>44</v>
      </c>
      <c r="B13" s="4" t="s">
        <v>45</v>
      </c>
      <c r="C13" s="4" t="s">
        <v>12</v>
      </c>
      <c r="D13" s="5" t="s">
        <v>43</v>
      </c>
      <c r="E13" s="5" t="s">
        <v>18</v>
      </c>
      <c r="F13" s="6">
        <v>28732</v>
      </c>
      <c r="G13" s="7" t="s">
        <v>29</v>
      </c>
      <c r="H13" s="7" t="s">
        <v>57</v>
      </c>
      <c r="I13" s="7">
        <v>2</v>
      </c>
      <c r="J13" s="7">
        <f t="shared" ca="1" si="0"/>
        <v>35</v>
      </c>
      <c r="K13" s="8">
        <f t="shared" ca="1" si="1"/>
        <v>41750</v>
      </c>
    </row>
    <row r="15" spans="1:11">
      <c r="A15" s="2" t="s">
        <v>5</v>
      </c>
      <c r="B15" s="2" t="s">
        <v>5</v>
      </c>
    </row>
    <row r="16" spans="1:11">
      <c r="A16" s="19"/>
    </row>
    <row r="18" spans="1:1">
      <c r="A18" s="1" t="s">
        <v>75</v>
      </c>
    </row>
    <row r="21" spans="1:1">
      <c r="A21" s="20" t="s">
        <v>76</v>
      </c>
    </row>
  </sheetData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K16"/>
  <sheetViews>
    <sheetView workbookViewId="0">
      <pane ySplit="1" topLeftCell="A2" activePane="bottomLeft" state="frozen"/>
      <selection pane="bottomLeft" activeCell="E2" sqref="E2"/>
    </sheetView>
  </sheetViews>
  <sheetFormatPr defaultRowHeight="16.5"/>
  <cols>
    <col min="1" max="1" width="7.125" bestFit="1" customWidth="1"/>
    <col min="2" max="2" width="8.125" bestFit="1" customWidth="1"/>
    <col min="3" max="5" width="6" bestFit="1" customWidth="1"/>
    <col min="6" max="6" width="8.5" customWidth="1"/>
    <col min="7" max="7" width="6" bestFit="1" customWidth="1"/>
    <col min="8" max="8" width="10.125" bestFit="1" customWidth="1"/>
    <col min="9" max="10" width="6" bestFit="1" customWidth="1"/>
    <col min="11" max="11" width="8" bestFit="1" customWidth="1"/>
  </cols>
  <sheetData>
    <row r="1" spans="1:1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48</v>
      </c>
      <c r="I1" s="2" t="s">
        <v>7</v>
      </c>
      <c r="J1" s="2" t="s">
        <v>8</v>
      </c>
      <c r="K1" s="2" t="s">
        <v>9</v>
      </c>
    </row>
    <row r="2" spans="1:11" hidden="1">
      <c r="A2" s="3" t="s">
        <v>10</v>
      </c>
      <c r="B2" s="4" t="s">
        <v>11</v>
      </c>
      <c r="C2" s="4" t="s">
        <v>12</v>
      </c>
      <c r="D2" s="5" t="s">
        <v>13</v>
      </c>
      <c r="E2" s="5" t="s">
        <v>14</v>
      </c>
      <c r="F2" s="6">
        <v>31111</v>
      </c>
      <c r="G2" s="7" t="s">
        <v>15</v>
      </c>
      <c r="H2" s="7" t="s">
        <v>49</v>
      </c>
      <c r="I2" s="7">
        <v>4</v>
      </c>
      <c r="J2" s="7">
        <f t="shared" ref="J2:J13" ca="1" si="0">YEAR(TODAY())-YEAR(F2)</f>
        <v>28</v>
      </c>
      <c r="K2" s="8">
        <f t="shared" ref="K2:K13" ca="1" si="1">IF(E2="主任",40000,30000)+I2*5000+J2*50</f>
        <v>61400</v>
      </c>
    </row>
    <row r="3" spans="1:11" hidden="1">
      <c r="A3" s="3" t="s">
        <v>16</v>
      </c>
      <c r="B3" s="4" t="s">
        <v>17</v>
      </c>
      <c r="C3" s="4" t="s">
        <v>12</v>
      </c>
      <c r="D3" s="5" t="s">
        <v>13</v>
      </c>
      <c r="E3" s="5" t="s">
        <v>18</v>
      </c>
      <c r="F3" s="6">
        <v>30654</v>
      </c>
      <c r="G3" s="7" t="s">
        <v>15</v>
      </c>
      <c r="H3" s="7" t="s">
        <v>59</v>
      </c>
      <c r="I3" s="7">
        <v>3</v>
      </c>
      <c r="J3" s="7">
        <f t="shared" ca="1" si="0"/>
        <v>30</v>
      </c>
      <c r="K3" s="8">
        <f t="shared" ca="1" si="1"/>
        <v>46500</v>
      </c>
    </row>
    <row r="4" spans="1:11" hidden="1">
      <c r="A4" s="3" t="s">
        <v>19</v>
      </c>
      <c r="B4" s="4" t="s">
        <v>20</v>
      </c>
      <c r="C4" s="4" t="s">
        <v>12</v>
      </c>
      <c r="D4" s="5" t="s">
        <v>13</v>
      </c>
      <c r="E4" s="5" t="s">
        <v>18</v>
      </c>
      <c r="F4" s="6">
        <v>26146</v>
      </c>
      <c r="G4" s="7" t="s">
        <v>15</v>
      </c>
      <c r="H4" s="7" t="s">
        <v>50</v>
      </c>
      <c r="I4" s="7">
        <v>4</v>
      </c>
      <c r="J4" s="7">
        <f t="shared" ca="1" si="0"/>
        <v>42</v>
      </c>
      <c r="K4" s="8">
        <f t="shared" ca="1" si="1"/>
        <v>52100</v>
      </c>
    </row>
    <row r="5" spans="1:11" hidden="1">
      <c r="A5" s="3" t="s">
        <v>21</v>
      </c>
      <c r="B5" s="49" t="s">
        <v>186</v>
      </c>
      <c r="C5" s="4" t="s">
        <v>12</v>
      </c>
      <c r="D5" s="5" t="s">
        <v>23</v>
      </c>
      <c r="E5" s="5" t="s">
        <v>14</v>
      </c>
      <c r="F5" s="6">
        <v>26823</v>
      </c>
      <c r="G5" s="7" t="s">
        <v>15</v>
      </c>
      <c r="H5" s="7" t="s">
        <v>58</v>
      </c>
      <c r="I5" s="7">
        <v>4</v>
      </c>
      <c r="J5" s="7">
        <f t="shared" ca="1" si="0"/>
        <v>40</v>
      </c>
      <c r="K5" s="8">
        <f t="shared" ca="1" si="1"/>
        <v>62000</v>
      </c>
    </row>
    <row r="6" spans="1:11" hidden="1">
      <c r="A6" s="3" t="s">
        <v>24</v>
      </c>
      <c r="B6" s="4" t="s">
        <v>25</v>
      </c>
      <c r="C6" s="4" t="s">
        <v>26</v>
      </c>
      <c r="D6" s="5" t="s">
        <v>23</v>
      </c>
      <c r="E6" s="5" t="s">
        <v>18</v>
      </c>
      <c r="F6" s="6">
        <v>29927</v>
      </c>
      <c r="G6" s="7" t="s">
        <v>15</v>
      </c>
      <c r="H6" s="7" t="s">
        <v>60</v>
      </c>
      <c r="I6" s="7">
        <v>5</v>
      </c>
      <c r="J6" s="7">
        <f t="shared" ca="1" si="0"/>
        <v>32</v>
      </c>
      <c r="K6" s="8">
        <f t="shared" ca="1" si="1"/>
        <v>56600</v>
      </c>
    </row>
    <row r="7" spans="1:11">
      <c r="A7" s="3" t="s">
        <v>27</v>
      </c>
      <c r="B7" s="4" t="s">
        <v>28</v>
      </c>
      <c r="C7" s="4" t="s">
        <v>22</v>
      </c>
      <c r="D7" s="5" t="s">
        <v>23</v>
      </c>
      <c r="E7" s="5" t="s">
        <v>18</v>
      </c>
      <c r="F7" s="6">
        <v>32279</v>
      </c>
      <c r="G7" s="7" t="s">
        <v>29</v>
      </c>
      <c r="H7" s="7" t="s">
        <v>54</v>
      </c>
      <c r="I7" s="7">
        <v>4</v>
      </c>
      <c r="J7" s="7">
        <f t="shared" ca="1" si="0"/>
        <v>25</v>
      </c>
      <c r="K7" s="8">
        <f t="shared" ca="1" si="1"/>
        <v>51250</v>
      </c>
    </row>
    <row r="8" spans="1:11">
      <c r="A8" s="3" t="s">
        <v>30</v>
      </c>
      <c r="B8" s="4" t="s">
        <v>31</v>
      </c>
      <c r="C8" s="4" t="s">
        <v>22</v>
      </c>
      <c r="D8" s="5" t="s">
        <v>23</v>
      </c>
      <c r="E8" s="5" t="s">
        <v>18</v>
      </c>
      <c r="F8" s="6">
        <v>30441</v>
      </c>
      <c r="G8" s="7" t="s">
        <v>29</v>
      </c>
      <c r="H8" s="7" t="s">
        <v>55</v>
      </c>
      <c r="I8" s="7">
        <v>3</v>
      </c>
      <c r="J8" s="7">
        <f t="shared" ca="1" si="0"/>
        <v>30</v>
      </c>
      <c r="K8" s="8">
        <f t="shared" ca="1" si="1"/>
        <v>46500</v>
      </c>
    </row>
    <row r="9" spans="1:11" hidden="1">
      <c r="A9" s="3" t="s">
        <v>32</v>
      </c>
      <c r="B9" s="4" t="s">
        <v>33</v>
      </c>
      <c r="C9" s="4" t="s">
        <v>34</v>
      </c>
      <c r="D9" s="5" t="s">
        <v>35</v>
      </c>
      <c r="E9" s="5" t="s">
        <v>18</v>
      </c>
      <c r="F9" s="6">
        <v>32024</v>
      </c>
      <c r="G9" s="7" t="s">
        <v>29</v>
      </c>
      <c r="H9" s="7" t="s">
        <v>51</v>
      </c>
      <c r="I9" s="7">
        <v>4</v>
      </c>
      <c r="J9" s="7">
        <f t="shared" ca="1" si="0"/>
        <v>26</v>
      </c>
      <c r="K9" s="8">
        <f t="shared" ca="1" si="1"/>
        <v>51300</v>
      </c>
    </row>
    <row r="10" spans="1:11" hidden="1">
      <c r="A10" s="3" t="s">
        <v>36</v>
      </c>
      <c r="B10" s="4" t="s">
        <v>37</v>
      </c>
      <c r="C10" s="4" t="s">
        <v>26</v>
      </c>
      <c r="D10" s="5" t="s">
        <v>35</v>
      </c>
      <c r="E10" s="5" t="s">
        <v>38</v>
      </c>
      <c r="F10" s="6">
        <v>29533</v>
      </c>
      <c r="G10" s="7" t="s">
        <v>15</v>
      </c>
      <c r="H10" s="7" t="s">
        <v>52</v>
      </c>
      <c r="I10" s="7">
        <v>4</v>
      </c>
      <c r="J10" s="7">
        <f t="shared" ca="1" si="0"/>
        <v>33</v>
      </c>
      <c r="K10" s="8">
        <f t="shared" ca="1" si="1"/>
        <v>51650</v>
      </c>
    </row>
    <row r="11" spans="1:11" hidden="1">
      <c r="A11" s="3" t="s">
        <v>39</v>
      </c>
      <c r="B11" s="4" t="s">
        <v>40</v>
      </c>
      <c r="C11" s="4" t="s">
        <v>22</v>
      </c>
      <c r="D11" s="5" t="s">
        <v>23</v>
      </c>
      <c r="E11" s="5" t="s">
        <v>18</v>
      </c>
      <c r="F11" s="6">
        <v>32490</v>
      </c>
      <c r="G11" s="7" t="s">
        <v>29</v>
      </c>
      <c r="H11" s="7" t="s">
        <v>56</v>
      </c>
      <c r="I11" s="7">
        <v>4</v>
      </c>
      <c r="J11" s="7">
        <f t="shared" ca="1" si="0"/>
        <v>25</v>
      </c>
      <c r="K11" s="8">
        <f t="shared" ca="1" si="1"/>
        <v>51250</v>
      </c>
    </row>
    <row r="12" spans="1:11" hidden="1">
      <c r="A12" s="3" t="s">
        <v>41</v>
      </c>
      <c r="B12" s="4" t="s">
        <v>42</v>
      </c>
      <c r="C12" s="4" t="s">
        <v>12</v>
      </c>
      <c r="D12" s="5" t="s">
        <v>43</v>
      </c>
      <c r="E12" s="5" t="s">
        <v>14</v>
      </c>
      <c r="F12" s="6">
        <v>29461</v>
      </c>
      <c r="G12" s="7" t="s">
        <v>15</v>
      </c>
      <c r="H12" s="7" t="s">
        <v>53</v>
      </c>
      <c r="I12" s="7">
        <v>3</v>
      </c>
      <c r="J12" s="7">
        <f t="shared" ca="1" si="0"/>
        <v>33</v>
      </c>
      <c r="K12" s="8">
        <f t="shared" ca="1" si="1"/>
        <v>56650</v>
      </c>
    </row>
    <row r="13" spans="1:11" hidden="1">
      <c r="A13" s="3" t="s">
        <v>44</v>
      </c>
      <c r="B13" s="4" t="s">
        <v>45</v>
      </c>
      <c r="C13" s="4" t="s">
        <v>12</v>
      </c>
      <c r="D13" s="5" t="s">
        <v>43</v>
      </c>
      <c r="E13" s="5" t="s">
        <v>18</v>
      </c>
      <c r="F13" s="6">
        <v>28732</v>
      </c>
      <c r="G13" s="7" t="s">
        <v>29</v>
      </c>
      <c r="H13" s="7" t="s">
        <v>57</v>
      </c>
      <c r="I13" s="7">
        <v>2</v>
      </c>
      <c r="J13" s="7">
        <f t="shared" ca="1" si="0"/>
        <v>35</v>
      </c>
      <c r="K13" s="8">
        <f t="shared" ca="1" si="1"/>
        <v>41750</v>
      </c>
    </row>
    <row r="15" spans="1:11">
      <c r="A15" s="1" t="s">
        <v>77</v>
      </c>
    </row>
    <row r="16" spans="1:11">
      <c r="A16" t="b">
        <f>MONTH(F2)=5</f>
        <v>0</v>
      </c>
      <c r="B16" t="s">
        <v>195</v>
      </c>
    </row>
  </sheetData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K15"/>
  <sheetViews>
    <sheetView workbookViewId="0">
      <pane ySplit="1" topLeftCell="A2" activePane="bottomLeft" state="frozen"/>
      <selection pane="bottomLeft" activeCell="B3" sqref="B3"/>
    </sheetView>
  </sheetViews>
  <sheetFormatPr defaultRowHeight="16.5"/>
  <cols>
    <col min="1" max="1" width="6" bestFit="1" customWidth="1"/>
    <col min="2" max="2" width="8.125" bestFit="1" customWidth="1"/>
    <col min="3" max="5" width="6" bestFit="1" customWidth="1"/>
    <col min="6" max="6" width="8.5" customWidth="1"/>
    <col min="7" max="7" width="6" bestFit="1" customWidth="1"/>
    <col min="8" max="8" width="10.125" bestFit="1" customWidth="1"/>
    <col min="9" max="10" width="6" bestFit="1" customWidth="1"/>
    <col min="11" max="11" width="8" bestFit="1" customWidth="1"/>
  </cols>
  <sheetData>
    <row r="1" spans="1:1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48</v>
      </c>
      <c r="I1" s="2" t="s">
        <v>7</v>
      </c>
      <c r="J1" s="2" t="s">
        <v>8</v>
      </c>
      <c r="K1" s="2" t="s">
        <v>9</v>
      </c>
    </row>
    <row r="2" spans="1:11">
      <c r="A2" s="3" t="s">
        <v>10</v>
      </c>
      <c r="B2" s="4" t="s">
        <v>11</v>
      </c>
      <c r="C2" s="4" t="s">
        <v>12</v>
      </c>
      <c r="D2" s="5" t="s">
        <v>13</v>
      </c>
      <c r="E2" s="5" t="s">
        <v>14</v>
      </c>
      <c r="F2" s="6">
        <v>31111</v>
      </c>
      <c r="G2" s="7" t="s">
        <v>15</v>
      </c>
      <c r="H2" s="7" t="s">
        <v>49</v>
      </c>
      <c r="I2" s="7">
        <v>4</v>
      </c>
      <c r="J2" s="7">
        <f t="shared" ref="J2:J13" ca="1" si="0">YEAR(TODAY())-YEAR(F2)</f>
        <v>28</v>
      </c>
      <c r="K2" s="8">
        <f t="shared" ref="K2:K13" ca="1" si="1">IF(E2="主任",40000,30000)+I2*5000+J2*50</f>
        <v>61400</v>
      </c>
    </row>
    <row r="3" spans="1:11">
      <c r="A3" s="3" t="s">
        <v>16</v>
      </c>
      <c r="B3" s="4" t="s">
        <v>17</v>
      </c>
      <c r="C3" s="4" t="s">
        <v>12</v>
      </c>
      <c r="D3" s="5" t="s">
        <v>13</v>
      </c>
      <c r="E3" s="5" t="s">
        <v>18</v>
      </c>
      <c r="F3" s="6">
        <v>30654</v>
      </c>
      <c r="G3" s="7" t="s">
        <v>15</v>
      </c>
      <c r="H3" s="7" t="s">
        <v>59</v>
      </c>
      <c r="I3" s="7">
        <v>3</v>
      </c>
      <c r="J3" s="7">
        <f t="shared" ca="1" si="0"/>
        <v>30</v>
      </c>
      <c r="K3" s="8">
        <f t="shared" ca="1" si="1"/>
        <v>46500</v>
      </c>
    </row>
    <row r="4" spans="1:11">
      <c r="A4" s="3" t="s">
        <v>19</v>
      </c>
      <c r="B4" s="4" t="s">
        <v>20</v>
      </c>
      <c r="C4" s="4" t="s">
        <v>12</v>
      </c>
      <c r="D4" s="5" t="s">
        <v>13</v>
      </c>
      <c r="E4" s="5" t="s">
        <v>18</v>
      </c>
      <c r="F4" s="6">
        <v>26146</v>
      </c>
      <c r="G4" s="7" t="s">
        <v>15</v>
      </c>
      <c r="H4" s="7" t="s">
        <v>50</v>
      </c>
      <c r="I4" s="7">
        <v>4</v>
      </c>
      <c r="J4" s="7">
        <f t="shared" ca="1" si="0"/>
        <v>42</v>
      </c>
      <c r="K4" s="8">
        <f t="shared" ca="1" si="1"/>
        <v>52100</v>
      </c>
    </row>
    <row r="5" spans="1:11">
      <c r="A5" s="3" t="s">
        <v>21</v>
      </c>
      <c r="B5" s="49" t="s">
        <v>186</v>
      </c>
      <c r="C5" s="4" t="s">
        <v>12</v>
      </c>
      <c r="D5" s="5" t="s">
        <v>23</v>
      </c>
      <c r="E5" s="5" t="s">
        <v>14</v>
      </c>
      <c r="F5" s="6">
        <v>26823</v>
      </c>
      <c r="G5" s="7" t="s">
        <v>15</v>
      </c>
      <c r="H5" s="7" t="s">
        <v>58</v>
      </c>
      <c r="I5" s="7">
        <v>4</v>
      </c>
      <c r="J5" s="7">
        <f t="shared" ca="1" si="0"/>
        <v>40</v>
      </c>
      <c r="K5" s="8">
        <f t="shared" ca="1" si="1"/>
        <v>62000</v>
      </c>
    </row>
    <row r="6" spans="1:11">
      <c r="A6" s="3" t="s">
        <v>24</v>
      </c>
      <c r="B6" s="4" t="s">
        <v>25</v>
      </c>
      <c r="C6" s="4" t="s">
        <v>26</v>
      </c>
      <c r="D6" s="5" t="s">
        <v>23</v>
      </c>
      <c r="E6" s="5" t="s">
        <v>18</v>
      </c>
      <c r="F6" s="6">
        <v>29927</v>
      </c>
      <c r="G6" s="7" t="s">
        <v>15</v>
      </c>
      <c r="H6" s="7" t="s">
        <v>60</v>
      </c>
      <c r="I6" s="7">
        <v>5</v>
      </c>
      <c r="J6" s="7">
        <f t="shared" ca="1" si="0"/>
        <v>32</v>
      </c>
      <c r="K6" s="8">
        <f t="shared" ca="1" si="1"/>
        <v>56600</v>
      </c>
    </row>
    <row r="7" spans="1:11">
      <c r="A7" s="3" t="s">
        <v>27</v>
      </c>
      <c r="B7" s="4" t="s">
        <v>28</v>
      </c>
      <c r="C7" s="4" t="s">
        <v>22</v>
      </c>
      <c r="D7" s="5" t="s">
        <v>23</v>
      </c>
      <c r="E7" s="5" t="s">
        <v>18</v>
      </c>
      <c r="F7" s="6">
        <v>32279</v>
      </c>
      <c r="G7" s="7" t="s">
        <v>29</v>
      </c>
      <c r="H7" s="7" t="s">
        <v>54</v>
      </c>
      <c r="I7" s="7">
        <v>4</v>
      </c>
      <c r="J7" s="7">
        <f t="shared" ca="1" si="0"/>
        <v>25</v>
      </c>
      <c r="K7" s="8">
        <f t="shared" ca="1" si="1"/>
        <v>51250</v>
      </c>
    </row>
    <row r="8" spans="1:11">
      <c r="A8" s="3" t="s">
        <v>30</v>
      </c>
      <c r="B8" s="4" t="s">
        <v>31</v>
      </c>
      <c r="C8" s="4" t="s">
        <v>22</v>
      </c>
      <c r="D8" s="5" t="s">
        <v>23</v>
      </c>
      <c r="E8" s="5" t="s">
        <v>18</v>
      </c>
      <c r="F8" s="6">
        <v>30441</v>
      </c>
      <c r="G8" s="7" t="s">
        <v>29</v>
      </c>
      <c r="H8" s="7" t="s">
        <v>55</v>
      </c>
      <c r="I8" s="7">
        <v>3</v>
      </c>
      <c r="J8" s="7">
        <f t="shared" ca="1" si="0"/>
        <v>30</v>
      </c>
      <c r="K8" s="8">
        <f t="shared" ca="1" si="1"/>
        <v>46500</v>
      </c>
    </row>
    <row r="9" spans="1:11">
      <c r="A9" s="3" t="s">
        <v>32</v>
      </c>
      <c r="B9" s="4" t="s">
        <v>33</v>
      </c>
      <c r="C9" s="4" t="s">
        <v>34</v>
      </c>
      <c r="D9" s="5" t="s">
        <v>35</v>
      </c>
      <c r="E9" s="5" t="s">
        <v>18</v>
      </c>
      <c r="F9" s="6">
        <v>32024</v>
      </c>
      <c r="G9" s="7" t="s">
        <v>29</v>
      </c>
      <c r="H9" s="7" t="s">
        <v>51</v>
      </c>
      <c r="I9" s="7">
        <v>4</v>
      </c>
      <c r="J9" s="7">
        <f t="shared" ca="1" si="0"/>
        <v>26</v>
      </c>
      <c r="K9" s="8">
        <f t="shared" ca="1" si="1"/>
        <v>51300</v>
      </c>
    </row>
    <row r="10" spans="1:11">
      <c r="A10" s="3" t="s">
        <v>36</v>
      </c>
      <c r="B10" s="4" t="s">
        <v>37</v>
      </c>
      <c r="C10" s="4" t="s">
        <v>26</v>
      </c>
      <c r="D10" s="5" t="s">
        <v>35</v>
      </c>
      <c r="E10" s="5" t="s">
        <v>38</v>
      </c>
      <c r="F10" s="6">
        <v>29533</v>
      </c>
      <c r="G10" s="7" t="s">
        <v>15</v>
      </c>
      <c r="H10" s="7" t="s">
        <v>52</v>
      </c>
      <c r="I10" s="7">
        <v>4</v>
      </c>
      <c r="J10" s="7">
        <f t="shared" ca="1" si="0"/>
        <v>33</v>
      </c>
      <c r="K10" s="8">
        <f t="shared" ca="1" si="1"/>
        <v>51650</v>
      </c>
    </row>
    <row r="11" spans="1:11">
      <c r="A11" s="3" t="s">
        <v>39</v>
      </c>
      <c r="B11" s="4" t="s">
        <v>40</v>
      </c>
      <c r="C11" s="4" t="s">
        <v>22</v>
      </c>
      <c r="D11" s="5" t="s">
        <v>23</v>
      </c>
      <c r="E11" s="5" t="s">
        <v>18</v>
      </c>
      <c r="F11" s="6">
        <v>32490</v>
      </c>
      <c r="G11" s="7" t="s">
        <v>29</v>
      </c>
      <c r="H11" s="7" t="s">
        <v>56</v>
      </c>
      <c r="I11" s="7">
        <v>4</v>
      </c>
      <c r="J11" s="7">
        <f t="shared" ca="1" si="0"/>
        <v>25</v>
      </c>
      <c r="K11" s="8">
        <f t="shared" ca="1" si="1"/>
        <v>51250</v>
      </c>
    </row>
    <row r="12" spans="1:11">
      <c r="A12" s="3" t="s">
        <v>41</v>
      </c>
      <c r="B12" s="4" t="s">
        <v>42</v>
      </c>
      <c r="C12" s="4" t="s">
        <v>12</v>
      </c>
      <c r="D12" s="5" t="s">
        <v>43</v>
      </c>
      <c r="E12" s="5" t="s">
        <v>14</v>
      </c>
      <c r="F12" s="6">
        <v>29461</v>
      </c>
      <c r="G12" s="7" t="s">
        <v>15</v>
      </c>
      <c r="H12" s="7" t="s">
        <v>53</v>
      </c>
      <c r="I12" s="7">
        <v>3</v>
      </c>
      <c r="J12" s="7">
        <f t="shared" ca="1" si="0"/>
        <v>33</v>
      </c>
      <c r="K12" s="8">
        <f t="shared" ca="1" si="1"/>
        <v>56650</v>
      </c>
    </row>
    <row r="13" spans="1:11">
      <c r="A13" s="3" t="s">
        <v>44</v>
      </c>
      <c r="B13" s="4" t="s">
        <v>45</v>
      </c>
      <c r="C13" s="4" t="s">
        <v>12</v>
      </c>
      <c r="D13" s="5" t="s">
        <v>43</v>
      </c>
      <c r="E13" s="5" t="s">
        <v>18</v>
      </c>
      <c r="F13" s="6">
        <v>28732</v>
      </c>
      <c r="G13" s="7" t="s">
        <v>29</v>
      </c>
      <c r="H13" s="7" t="s">
        <v>57</v>
      </c>
      <c r="I13" s="7">
        <v>2</v>
      </c>
      <c r="J13" s="7">
        <f t="shared" ca="1" si="0"/>
        <v>35</v>
      </c>
      <c r="K13" s="8">
        <f t="shared" ca="1" si="1"/>
        <v>41750</v>
      </c>
    </row>
    <row r="15" spans="1:11">
      <c r="A15" s="1" t="s">
        <v>77</v>
      </c>
    </row>
  </sheetData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K18"/>
  <sheetViews>
    <sheetView workbookViewId="0">
      <pane ySplit="1" topLeftCell="A2" activePane="bottomLeft" state="frozen"/>
      <selection pane="bottomLeft" activeCell="E13" sqref="E13"/>
    </sheetView>
  </sheetViews>
  <sheetFormatPr defaultRowHeight="16.5"/>
  <cols>
    <col min="1" max="1" width="12.625" customWidth="1"/>
    <col min="2" max="2" width="8.125" bestFit="1" customWidth="1"/>
    <col min="3" max="5" width="6" bestFit="1" customWidth="1"/>
    <col min="6" max="6" width="8.5" customWidth="1"/>
    <col min="7" max="7" width="6" bestFit="1" customWidth="1"/>
    <col min="8" max="8" width="10.125" bestFit="1" customWidth="1"/>
    <col min="9" max="10" width="6" bestFit="1" customWidth="1"/>
    <col min="11" max="11" width="8" bestFit="1" customWidth="1"/>
  </cols>
  <sheetData>
    <row r="1" spans="1:1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48</v>
      </c>
      <c r="I1" s="2" t="s">
        <v>7</v>
      </c>
      <c r="J1" s="2" t="s">
        <v>8</v>
      </c>
      <c r="K1" s="2" t="s">
        <v>9</v>
      </c>
    </row>
    <row r="2" spans="1:11" hidden="1">
      <c r="A2" s="3" t="s">
        <v>10</v>
      </c>
      <c r="B2" s="4" t="s">
        <v>11</v>
      </c>
      <c r="C2" s="4" t="s">
        <v>12</v>
      </c>
      <c r="D2" s="5" t="s">
        <v>13</v>
      </c>
      <c r="E2" s="5" t="s">
        <v>14</v>
      </c>
      <c r="F2" s="6">
        <v>31111</v>
      </c>
      <c r="G2" s="7" t="s">
        <v>15</v>
      </c>
      <c r="H2" s="7" t="s">
        <v>49</v>
      </c>
      <c r="I2" s="7">
        <v>4</v>
      </c>
      <c r="J2" s="7">
        <f t="shared" ref="J2:J13" ca="1" si="0">YEAR(TODAY())-YEAR(F2)</f>
        <v>28</v>
      </c>
      <c r="K2" s="8">
        <f t="shared" ref="K2:K13" ca="1" si="1">IF(E2="主任",40000,30000)+I2*5000+J2*50</f>
        <v>61400</v>
      </c>
    </row>
    <row r="3" spans="1:11">
      <c r="A3" s="3" t="s">
        <v>16</v>
      </c>
      <c r="B3" s="4" t="s">
        <v>17</v>
      </c>
      <c r="C3" s="4" t="s">
        <v>12</v>
      </c>
      <c r="D3" s="5" t="s">
        <v>13</v>
      </c>
      <c r="E3" s="5" t="s">
        <v>18</v>
      </c>
      <c r="F3" s="6">
        <v>30654</v>
      </c>
      <c r="G3" s="7" t="s">
        <v>15</v>
      </c>
      <c r="H3" s="7" t="s">
        <v>59</v>
      </c>
      <c r="I3" s="7">
        <v>3</v>
      </c>
      <c r="J3" s="7">
        <f t="shared" ca="1" si="0"/>
        <v>30</v>
      </c>
      <c r="K3" s="8">
        <f t="shared" ca="1" si="1"/>
        <v>46500</v>
      </c>
    </row>
    <row r="4" spans="1:11" hidden="1">
      <c r="A4" s="3" t="s">
        <v>19</v>
      </c>
      <c r="B4" s="4" t="s">
        <v>20</v>
      </c>
      <c r="C4" s="4" t="s">
        <v>12</v>
      </c>
      <c r="D4" s="5" t="s">
        <v>13</v>
      </c>
      <c r="E4" s="5" t="s">
        <v>18</v>
      </c>
      <c r="F4" s="6">
        <v>26146</v>
      </c>
      <c r="G4" s="7" t="s">
        <v>15</v>
      </c>
      <c r="H4" s="7" t="s">
        <v>50</v>
      </c>
      <c r="I4" s="7">
        <v>4</v>
      </c>
      <c r="J4" s="7">
        <f t="shared" ca="1" si="0"/>
        <v>42</v>
      </c>
      <c r="K4" s="8">
        <f t="shared" ca="1" si="1"/>
        <v>52100</v>
      </c>
    </row>
    <row r="5" spans="1:11" hidden="1">
      <c r="A5" s="3" t="s">
        <v>21</v>
      </c>
      <c r="B5" s="49" t="s">
        <v>186</v>
      </c>
      <c r="C5" s="4" t="s">
        <v>12</v>
      </c>
      <c r="D5" s="5" t="s">
        <v>23</v>
      </c>
      <c r="E5" s="5" t="s">
        <v>14</v>
      </c>
      <c r="F5" s="6">
        <v>26823</v>
      </c>
      <c r="G5" s="7" t="s">
        <v>15</v>
      </c>
      <c r="H5" s="7" t="s">
        <v>58</v>
      </c>
      <c r="I5" s="7">
        <v>4</v>
      </c>
      <c r="J5" s="7">
        <f t="shared" ca="1" si="0"/>
        <v>40</v>
      </c>
      <c r="K5" s="8">
        <f t="shared" ca="1" si="1"/>
        <v>62000</v>
      </c>
    </row>
    <row r="6" spans="1:11">
      <c r="A6" s="3" t="s">
        <v>24</v>
      </c>
      <c r="B6" s="4" t="s">
        <v>25</v>
      </c>
      <c r="C6" s="4" t="s">
        <v>26</v>
      </c>
      <c r="D6" s="5" t="s">
        <v>23</v>
      </c>
      <c r="E6" s="5" t="s">
        <v>18</v>
      </c>
      <c r="F6" s="6">
        <v>29927</v>
      </c>
      <c r="G6" s="7" t="s">
        <v>15</v>
      </c>
      <c r="H6" s="7" t="s">
        <v>60</v>
      </c>
      <c r="I6" s="7">
        <v>5</v>
      </c>
      <c r="J6" s="7">
        <f t="shared" ca="1" si="0"/>
        <v>32</v>
      </c>
      <c r="K6" s="8">
        <f t="shared" ca="1" si="1"/>
        <v>56600</v>
      </c>
    </row>
    <row r="7" spans="1:11" hidden="1">
      <c r="A7" s="3" t="s">
        <v>27</v>
      </c>
      <c r="B7" s="4" t="s">
        <v>28</v>
      </c>
      <c r="C7" s="4" t="s">
        <v>22</v>
      </c>
      <c r="D7" s="5" t="s">
        <v>23</v>
      </c>
      <c r="E7" s="5" t="s">
        <v>18</v>
      </c>
      <c r="F7" s="6">
        <v>32279</v>
      </c>
      <c r="G7" s="7" t="s">
        <v>29</v>
      </c>
      <c r="H7" s="7" t="s">
        <v>54</v>
      </c>
      <c r="I7" s="7">
        <v>4</v>
      </c>
      <c r="J7" s="7">
        <f t="shared" ca="1" si="0"/>
        <v>25</v>
      </c>
      <c r="K7" s="8">
        <f t="shared" ca="1" si="1"/>
        <v>51250</v>
      </c>
    </row>
    <row r="8" spans="1:11" hidden="1">
      <c r="A8" s="3" t="s">
        <v>30</v>
      </c>
      <c r="B8" s="4" t="s">
        <v>31</v>
      </c>
      <c r="C8" s="4" t="s">
        <v>22</v>
      </c>
      <c r="D8" s="5" t="s">
        <v>23</v>
      </c>
      <c r="E8" s="5" t="s">
        <v>18</v>
      </c>
      <c r="F8" s="6">
        <v>30441</v>
      </c>
      <c r="G8" s="7" t="s">
        <v>29</v>
      </c>
      <c r="H8" s="7" t="s">
        <v>55</v>
      </c>
      <c r="I8" s="7">
        <v>3</v>
      </c>
      <c r="J8" s="7">
        <f t="shared" ca="1" si="0"/>
        <v>30</v>
      </c>
      <c r="K8" s="8">
        <f t="shared" ca="1" si="1"/>
        <v>46500</v>
      </c>
    </row>
    <row r="9" spans="1:11" hidden="1">
      <c r="A9" s="3" t="s">
        <v>32</v>
      </c>
      <c r="B9" s="4" t="s">
        <v>33</v>
      </c>
      <c r="C9" s="4" t="s">
        <v>34</v>
      </c>
      <c r="D9" s="5" t="s">
        <v>35</v>
      </c>
      <c r="E9" s="5" t="s">
        <v>18</v>
      </c>
      <c r="F9" s="6">
        <v>32024</v>
      </c>
      <c r="G9" s="7" t="s">
        <v>29</v>
      </c>
      <c r="H9" s="7" t="s">
        <v>51</v>
      </c>
      <c r="I9" s="7">
        <v>4</v>
      </c>
      <c r="J9" s="7">
        <f t="shared" ca="1" si="0"/>
        <v>26</v>
      </c>
      <c r="K9" s="8">
        <f t="shared" ca="1" si="1"/>
        <v>51300</v>
      </c>
    </row>
    <row r="10" spans="1:11" hidden="1">
      <c r="A10" s="3" t="s">
        <v>36</v>
      </c>
      <c r="B10" s="4" t="s">
        <v>37</v>
      </c>
      <c r="C10" s="4" t="s">
        <v>26</v>
      </c>
      <c r="D10" s="5" t="s">
        <v>35</v>
      </c>
      <c r="E10" s="5" t="s">
        <v>38</v>
      </c>
      <c r="F10" s="6">
        <v>29533</v>
      </c>
      <c r="G10" s="7" t="s">
        <v>15</v>
      </c>
      <c r="H10" s="7" t="s">
        <v>52</v>
      </c>
      <c r="I10" s="7">
        <v>4</v>
      </c>
      <c r="J10" s="7">
        <f t="shared" ca="1" si="0"/>
        <v>33</v>
      </c>
      <c r="K10" s="8">
        <f t="shared" ca="1" si="1"/>
        <v>51650</v>
      </c>
    </row>
    <row r="11" spans="1:11">
      <c r="A11" s="3" t="s">
        <v>39</v>
      </c>
      <c r="B11" s="4" t="s">
        <v>40</v>
      </c>
      <c r="C11" s="4" t="s">
        <v>22</v>
      </c>
      <c r="D11" s="5" t="s">
        <v>23</v>
      </c>
      <c r="E11" s="5" t="s">
        <v>18</v>
      </c>
      <c r="F11" s="6">
        <v>32490</v>
      </c>
      <c r="G11" s="7" t="s">
        <v>29</v>
      </c>
      <c r="H11" s="7" t="s">
        <v>56</v>
      </c>
      <c r="I11" s="7">
        <v>4</v>
      </c>
      <c r="J11" s="7">
        <f t="shared" ca="1" si="0"/>
        <v>25</v>
      </c>
      <c r="K11" s="8">
        <f t="shared" ca="1" si="1"/>
        <v>51250</v>
      </c>
    </row>
    <row r="12" spans="1:11" hidden="1">
      <c r="A12" s="3" t="s">
        <v>41</v>
      </c>
      <c r="B12" s="4" t="s">
        <v>42</v>
      </c>
      <c r="C12" s="4" t="s">
        <v>12</v>
      </c>
      <c r="D12" s="5" t="s">
        <v>43</v>
      </c>
      <c r="E12" s="5" t="s">
        <v>14</v>
      </c>
      <c r="F12" s="6">
        <v>29461</v>
      </c>
      <c r="G12" s="7" t="s">
        <v>15</v>
      </c>
      <c r="H12" s="7" t="s">
        <v>53</v>
      </c>
      <c r="I12" s="7">
        <v>3</v>
      </c>
      <c r="J12" s="7">
        <f t="shared" ca="1" si="0"/>
        <v>33</v>
      </c>
      <c r="K12" s="8">
        <f t="shared" ca="1" si="1"/>
        <v>56650</v>
      </c>
    </row>
    <row r="13" spans="1:11" hidden="1">
      <c r="A13" s="3" t="s">
        <v>44</v>
      </c>
      <c r="B13" s="4" t="s">
        <v>45</v>
      </c>
      <c r="C13" s="4" t="s">
        <v>12</v>
      </c>
      <c r="D13" s="5" t="s">
        <v>43</v>
      </c>
      <c r="E13" s="5" t="s">
        <v>18</v>
      </c>
      <c r="F13" s="6">
        <v>28732</v>
      </c>
      <c r="G13" s="7" t="s">
        <v>29</v>
      </c>
      <c r="H13" s="7" t="s">
        <v>57</v>
      </c>
      <c r="I13" s="7">
        <v>2</v>
      </c>
      <c r="J13" s="7">
        <f t="shared" ca="1" si="0"/>
        <v>35</v>
      </c>
      <c r="K13" s="8">
        <f t="shared" ca="1" si="1"/>
        <v>41750</v>
      </c>
    </row>
    <row r="15" spans="1:11">
      <c r="A15" s="1" t="s">
        <v>73</v>
      </c>
    </row>
    <row r="16" spans="1:11">
      <c r="A16" t="b">
        <f>MONTH(F2)=$B$18</f>
        <v>0</v>
      </c>
      <c r="B16" t="s">
        <v>196</v>
      </c>
    </row>
    <row r="18" spans="1:2">
      <c r="A18" s="1" t="s">
        <v>78</v>
      </c>
      <c r="B18">
        <v>12</v>
      </c>
    </row>
  </sheetData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K18"/>
  <sheetViews>
    <sheetView workbookViewId="0">
      <pane ySplit="1" topLeftCell="A2" activePane="bottomLeft" state="frozen"/>
      <selection pane="bottomLeft" activeCell="B4" sqref="B4"/>
    </sheetView>
  </sheetViews>
  <sheetFormatPr defaultRowHeight="16.5"/>
  <cols>
    <col min="1" max="1" width="12.625" bestFit="1" customWidth="1"/>
    <col min="2" max="2" width="8.125" bestFit="1" customWidth="1"/>
    <col min="3" max="5" width="6" bestFit="1" customWidth="1"/>
    <col min="6" max="6" width="8.5" customWidth="1"/>
    <col min="7" max="7" width="6" bestFit="1" customWidth="1"/>
    <col min="8" max="8" width="10.125" bestFit="1" customWidth="1"/>
    <col min="9" max="10" width="6" bestFit="1" customWidth="1"/>
    <col min="11" max="11" width="8" bestFit="1" customWidth="1"/>
  </cols>
  <sheetData>
    <row r="1" spans="1:1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48</v>
      </c>
      <c r="I1" s="2" t="s">
        <v>7</v>
      </c>
      <c r="J1" s="2" t="s">
        <v>8</v>
      </c>
      <c r="K1" s="2" t="s">
        <v>9</v>
      </c>
    </row>
    <row r="2" spans="1:11">
      <c r="A2" s="3" t="s">
        <v>10</v>
      </c>
      <c r="B2" s="4" t="s">
        <v>11</v>
      </c>
      <c r="C2" s="4" t="s">
        <v>12</v>
      </c>
      <c r="D2" s="5" t="s">
        <v>13</v>
      </c>
      <c r="E2" s="5" t="s">
        <v>14</v>
      </c>
      <c r="F2" s="6">
        <v>31111</v>
      </c>
      <c r="G2" s="7" t="s">
        <v>15</v>
      </c>
      <c r="H2" s="7" t="s">
        <v>49</v>
      </c>
      <c r="I2" s="7">
        <v>4</v>
      </c>
      <c r="J2" s="7">
        <f t="shared" ref="J2:J13" ca="1" si="0">YEAR(TODAY())-YEAR(F2)</f>
        <v>28</v>
      </c>
      <c r="K2" s="8">
        <f t="shared" ref="K2:K13" ca="1" si="1">IF(E2="主任",40000,30000)+I2*5000+J2*50</f>
        <v>61400</v>
      </c>
    </row>
    <row r="3" spans="1:11">
      <c r="A3" s="3" t="s">
        <v>16</v>
      </c>
      <c r="B3" s="4" t="s">
        <v>17</v>
      </c>
      <c r="C3" s="4" t="s">
        <v>12</v>
      </c>
      <c r="D3" s="5" t="s">
        <v>13</v>
      </c>
      <c r="E3" s="5" t="s">
        <v>18</v>
      </c>
      <c r="F3" s="6">
        <v>30654</v>
      </c>
      <c r="G3" s="7" t="s">
        <v>15</v>
      </c>
      <c r="H3" s="7" t="s">
        <v>59</v>
      </c>
      <c r="I3" s="7">
        <v>3</v>
      </c>
      <c r="J3" s="7">
        <f t="shared" ca="1" si="0"/>
        <v>30</v>
      </c>
      <c r="K3" s="8">
        <f t="shared" ca="1" si="1"/>
        <v>46500</v>
      </c>
    </row>
    <row r="4" spans="1:11">
      <c r="A4" s="3" t="s">
        <v>19</v>
      </c>
      <c r="B4" s="4" t="s">
        <v>20</v>
      </c>
      <c r="C4" s="4" t="s">
        <v>12</v>
      </c>
      <c r="D4" s="5" t="s">
        <v>13</v>
      </c>
      <c r="E4" s="5" t="s">
        <v>18</v>
      </c>
      <c r="F4" s="6">
        <v>26146</v>
      </c>
      <c r="G4" s="7" t="s">
        <v>15</v>
      </c>
      <c r="H4" s="7" t="s">
        <v>50</v>
      </c>
      <c r="I4" s="7">
        <v>4</v>
      </c>
      <c r="J4" s="7">
        <f t="shared" ca="1" si="0"/>
        <v>42</v>
      </c>
      <c r="K4" s="8">
        <f t="shared" ca="1" si="1"/>
        <v>52100</v>
      </c>
    </row>
    <row r="5" spans="1:11">
      <c r="A5" s="3" t="s">
        <v>21</v>
      </c>
      <c r="B5" s="49" t="s">
        <v>186</v>
      </c>
      <c r="C5" s="4" t="s">
        <v>12</v>
      </c>
      <c r="D5" s="5" t="s">
        <v>23</v>
      </c>
      <c r="E5" s="5" t="s">
        <v>14</v>
      </c>
      <c r="F5" s="6">
        <v>26823</v>
      </c>
      <c r="G5" s="7" t="s">
        <v>15</v>
      </c>
      <c r="H5" s="7" t="s">
        <v>58</v>
      </c>
      <c r="I5" s="7">
        <v>4</v>
      </c>
      <c r="J5" s="7">
        <f t="shared" ca="1" si="0"/>
        <v>40</v>
      </c>
      <c r="K5" s="8">
        <f t="shared" ca="1" si="1"/>
        <v>62000</v>
      </c>
    </row>
    <row r="6" spans="1:11">
      <c r="A6" s="3" t="s">
        <v>24</v>
      </c>
      <c r="B6" s="4" t="s">
        <v>25</v>
      </c>
      <c r="C6" s="4" t="s">
        <v>26</v>
      </c>
      <c r="D6" s="5" t="s">
        <v>23</v>
      </c>
      <c r="E6" s="5" t="s">
        <v>18</v>
      </c>
      <c r="F6" s="6">
        <v>29927</v>
      </c>
      <c r="G6" s="7" t="s">
        <v>15</v>
      </c>
      <c r="H6" s="7" t="s">
        <v>60</v>
      </c>
      <c r="I6" s="7">
        <v>5</v>
      </c>
      <c r="J6" s="7">
        <f t="shared" ca="1" si="0"/>
        <v>32</v>
      </c>
      <c r="K6" s="8">
        <f t="shared" ca="1" si="1"/>
        <v>56600</v>
      </c>
    </row>
    <row r="7" spans="1:11">
      <c r="A7" s="3" t="s">
        <v>27</v>
      </c>
      <c r="B7" s="4" t="s">
        <v>28</v>
      </c>
      <c r="C7" s="4" t="s">
        <v>22</v>
      </c>
      <c r="D7" s="5" t="s">
        <v>23</v>
      </c>
      <c r="E7" s="5" t="s">
        <v>18</v>
      </c>
      <c r="F7" s="6">
        <v>32279</v>
      </c>
      <c r="G7" s="7" t="s">
        <v>29</v>
      </c>
      <c r="H7" s="7" t="s">
        <v>54</v>
      </c>
      <c r="I7" s="7">
        <v>4</v>
      </c>
      <c r="J7" s="7">
        <f t="shared" ca="1" si="0"/>
        <v>25</v>
      </c>
      <c r="K7" s="8">
        <f t="shared" ca="1" si="1"/>
        <v>51250</v>
      </c>
    </row>
    <row r="8" spans="1:11">
      <c r="A8" s="3" t="s">
        <v>30</v>
      </c>
      <c r="B8" s="4" t="s">
        <v>31</v>
      </c>
      <c r="C8" s="4" t="s">
        <v>22</v>
      </c>
      <c r="D8" s="5" t="s">
        <v>23</v>
      </c>
      <c r="E8" s="5" t="s">
        <v>18</v>
      </c>
      <c r="F8" s="6">
        <v>30441</v>
      </c>
      <c r="G8" s="7" t="s">
        <v>29</v>
      </c>
      <c r="H8" s="7" t="s">
        <v>55</v>
      </c>
      <c r="I8" s="7">
        <v>3</v>
      </c>
      <c r="J8" s="7">
        <f t="shared" ca="1" si="0"/>
        <v>30</v>
      </c>
      <c r="K8" s="8">
        <f t="shared" ca="1" si="1"/>
        <v>46500</v>
      </c>
    </row>
    <row r="9" spans="1:11">
      <c r="A9" s="3" t="s">
        <v>32</v>
      </c>
      <c r="B9" s="4" t="s">
        <v>33</v>
      </c>
      <c r="C9" s="4" t="s">
        <v>34</v>
      </c>
      <c r="D9" s="5" t="s">
        <v>35</v>
      </c>
      <c r="E9" s="5" t="s">
        <v>18</v>
      </c>
      <c r="F9" s="6">
        <v>32024</v>
      </c>
      <c r="G9" s="7" t="s">
        <v>29</v>
      </c>
      <c r="H9" s="7" t="s">
        <v>51</v>
      </c>
      <c r="I9" s="7">
        <v>4</v>
      </c>
      <c r="J9" s="7">
        <f t="shared" ca="1" si="0"/>
        <v>26</v>
      </c>
      <c r="K9" s="8">
        <f t="shared" ca="1" si="1"/>
        <v>51300</v>
      </c>
    </row>
    <row r="10" spans="1:11">
      <c r="A10" s="3" t="s">
        <v>36</v>
      </c>
      <c r="B10" s="4" t="s">
        <v>37</v>
      </c>
      <c r="C10" s="4" t="s">
        <v>26</v>
      </c>
      <c r="D10" s="5" t="s">
        <v>35</v>
      </c>
      <c r="E10" s="5" t="s">
        <v>38</v>
      </c>
      <c r="F10" s="6">
        <v>29533</v>
      </c>
      <c r="G10" s="7" t="s">
        <v>15</v>
      </c>
      <c r="H10" s="7" t="s">
        <v>52</v>
      </c>
      <c r="I10" s="7">
        <v>4</v>
      </c>
      <c r="J10" s="7">
        <f t="shared" ca="1" si="0"/>
        <v>33</v>
      </c>
      <c r="K10" s="8">
        <f t="shared" ca="1" si="1"/>
        <v>51650</v>
      </c>
    </row>
    <row r="11" spans="1:11">
      <c r="A11" s="3" t="s">
        <v>39</v>
      </c>
      <c r="B11" s="4" t="s">
        <v>40</v>
      </c>
      <c r="C11" s="4" t="s">
        <v>22</v>
      </c>
      <c r="D11" s="5" t="s">
        <v>23</v>
      </c>
      <c r="E11" s="5" t="s">
        <v>18</v>
      </c>
      <c r="F11" s="6">
        <v>32490</v>
      </c>
      <c r="G11" s="7" t="s">
        <v>29</v>
      </c>
      <c r="H11" s="7" t="s">
        <v>56</v>
      </c>
      <c r="I11" s="7">
        <v>4</v>
      </c>
      <c r="J11" s="7">
        <f t="shared" ca="1" si="0"/>
        <v>25</v>
      </c>
      <c r="K11" s="8">
        <f t="shared" ca="1" si="1"/>
        <v>51250</v>
      </c>
    </row>
    <row r="12" spans="1:11">
      <c r="A12" s="3" t="s">
        <v>41</v>
      </c>
      <c r="B12" s="4" t="s">
        <v>42</v>
      </c>
      <c r="C12" s="4" t="s">
        <v>12</v>
      </c>
      <c r="D12" s="5" t="s">
        <v>43</v>
      </c>
      <c r="E12" s="5" t="s">
        <v>14</v>
      </c>
      <c r="F12" s="6">
        <v>29461</v>
      </c>
      <c r="G12" s="7" t="s">
        <v>15</v>
      </c>
      <c r="H12" s="7" t="s">
        <v>53</v>
      </c>
      <c r="I12" s="7">
        <v>3</v>
      </c>
      <c r="J12" s="7">
        <f t="shared" ca="1" si="0"/>
        <v>33</v>
      </c>
      <c r="K12" s="8">
        <f t="shared" ca="1" si="1"/>
        <v>56650</v>
      </c>
    </row>
    <row r="13" spans="1:11">
      <c r="A13" s="3" t="s">
        <v>44</v>
      </c>
      <c r="B13" s="4" t="s">
        <v>45</v>
      </c>
      <c r="C13" s="4" t="s">
        <v>12</v>
      </c>
      <c r="D13" s="5" t="s">
        <v>43</v>
      </c>
      <c r="E13" s="5" t="s">
        <v>18</v>
      </c>
      <c r="F13" s="6">
        <v>28732</v>
      </c>
      <c r="G13" s="7" t="s">
        <v>29</v>
      </c>
      <c r="H13" s="7" t="s">
        <v>57</v>
      </c>
      <c r="I13" s="7">
        <v>2</v>
      </c>
      <c r="J13" s="7">
        <f t="shared" ca="1" si="0"/>
        <v>35</v>
      </c>
      <c r="K13" s="8">
        <f t="shared" ca="1" si="1"/>
        <v>41750</v>
      </c>
    </row>
    <row r="15" spans="1:11">
      <c r="A15" s="1" t="s">
        <v>73</v>
      </c>
    </row>
    <row r="18" spans="1:1">
      <c r="A18" s="1" t="s">
        <v>78</v>
      </c>
    </row>
  </sheetData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K18"/>
  <sheetViews>
    <sheetView workbookViewId="0">
      <pane ySplit="1" topLeftCell="A2" activePane="bottomLeft" state="frozen"/>
      <selection pane="bottomLeft" activeCell="F4" sqref="F4"/>
    </sheetView>
  </sheetViews>
  <sheetFormatPr defaultRowHeight="16.5"/>
  <cols>
    <col min="1" max="1" width="12.625" customWidth="1"/>
    <col min="2" max="2" width="8.125" bestFit="1" customWidth="1"/>
    <col min="3" max="5" width="6" bestFit="1" customWidth="1"/>
    <col min="6" max="6" width="8.5" customWidth="1"/>
    <col min="7" max="7" width="7.5" bestFit="1" customWidth="1"/>
    <col min="8" max="8" width="10.125" bestFit="1" customWidth="1"/>
    <col min="9" max="10" width="6" bestFit="1" customWidth="1"/>
    <col min="11" max="11" width="8" bestFit="1" customWidth="1"/>
  </cols>
  <sheetData>
    <row r="1" spans="1:1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48</v>
      </c>
      <c r="I1" s="2" t="s">
        <v>7</v>
      </c>
      <c r="J1" s="2" t="s">
        <v>8</v>
      </c>
      <c r="K1" s="2" t="s">
        <v>9</v>
      </c>
    </row>
    <row r="2" spans="1:11" hidden="1">
      <c r="A2" s="3" t="s">
        <v>10</v>
      </c>
      <c r="B2" s="4" t="s">
        <v>11</v>
      </c>
      <c r="C2" s="4" t="s">
        <v>12</v>
      </c>
      <c r="D2" s="5" t="s">
        <v>13</v>
      </c>
      <c r="E2" s="5" t="s">
        <v>14</v>
      </c>
      <c r="F2" s="6">
        <v>31111</v>
      </c>
      <c r="G2" s="7" t="s">
        <v>15</v>
      </c>
      <c r="H2" s="7" t="s">
        <v>49</v>
      </c>
      <c r="I2" s="7">
        <v>4</v>
      </c>
      <c r="J2" s="7">
        <f t="shared" ref="J2:J13" ca="1" si="0">YEAR(TODAY())-YEAR(F2)</f>
        <v>28</v>
      </c>
      <c r="K2" s="8">
        <f t="shared" ref="K2:K13" ca="1" si="1">IF(E2="主任",40000,30000)+I2*5000+J2*50</f>
        <v>61400</v>
      </c>
    </row>
    <row r="3" spans="1:11" hidden="1">
      <c r="A3" s="3" t="s">
        <v>16</v>
      </c>
      <c r="B3" s="4" t="s">
        <v>17</v>
      </c>
      <c r="C3" s="4" t="s">
        <v>12</v>
      </c>
      <c r="D3" s="5" t="s">
        <v>13</v>
      </c>
      <c r="E3" s="5" t="s">
        <v>18</v>
      </c>
      <c r="F3" s="6">
        <v>30654</v>
      </c>
      <c r="G3" s="7" t="s">
        <v>15</v>
      </c>
      <c r="H3" s="7" t="s">
        <v>59</v>
      </c>
      <c r="I3" s="7">
        <v>3</v>
      </c>
      <c r="J3" s="7">
        <f t="shared" ca="1" si="0"/>
        <v>30</v>
      </c>
      <c r="K3" s="8">
        <f t="shared" ca="1" si="1"/>
        <v>46500</v>
      </c>
    </row>
    <row r="4" spans="1:11">
      <c r="A4" s="3" t="s">
        <v>19</v>
      </c>
      <c r="B4" s="4" t="s">
        <v>20</v>
      </c>
      <c r="C4" s="4" t="s">
        <v>12</v>
      </c>
      <c r="D4" s="5" t="s">
        <v>13</v>
      </c>
      <c r="E4" s="5" t="s">
        <v>18</v>
      </c>
      <c r="F4" s="6">
        <v>26146</v>
      </c>
      <c r="G4" s="7" t="s">
        <v>15</v>
      </c>
      <c r="H4" s="7" t="s">
        <v>50</v>
      </c>
      <c r="I4" s="7">
        <v>4</v>
      </c>
      <c r="J4" s="7">
        <f t="shared" ca="1" si="0"/>
        <v>42</v>
      </c>
      <c r="K4" s="8">
        <f t="shared" ca="1" si="1"/>
        <v>52100</v>
      </c>
    </row>
    <row r="5" spans="1:11" hidden="1">
      <c r="A5" s="3" t="s">
        <v>21</v>
      </c>
      <c r="B5" s="49" t="s">
        <v>185</v>
      </c>
      <c r="C5" s="4" t="s">
        <v>12</v>
      </c>
      <c r="D5" s="5" t="s">
        <v>23</v>
      </c>
      <c r="E5" s="5" t="s">
        <v>14</v>
      </c>
      <c r="F5" s="6">
        <v>26823</v>
      </c>
      <c r="G5" s="7" t="s">
        <v>15</v>
      </c>
      <c r="H5" s="7" t="s">
        <v>58</v>
      </c>
      <c r="I5" s="7">
        <v>4</v>
      </c>
      <c r="J5" s="7">
        <f t="shared" ca="1" si="0"/>
        <v>40</v>
      </c>
      <c r="K5" s="8">
        <f t="shared" ca="1" si="1"/>
        <v>62000</v>
      </c>
    </row>
    <row r="6" spans="1:11" hidden="1">
      <c r="A6" s="3" t="s">
        <v>24</v>
      </c>
      <c r="B6" s="4" t="s">
        <v>25</v>
      </c>
      <c r="C6" s="4" t="s">
        <v>26</v>
      </c>
      <c r="D6" s="5" t="s">
        <v>23</v>
      </c>
      <c r="E6" s="5" t="s">
        <v>18</v>
      </c>
      <c r="F6" s="6">
        <v>29927</v>
      </c>
      <c r="G6" s="7" t="s">
        <v>15</v>
      </c>
      <c r="H6" s="7" t="s">
        <v>60</v>
      </c>
      <c r="I6" s="7">
        <v>5</v>
      </c>
      <c r="J6" s="7">
        <f t="shared" ca="1" si="0"/>
        <v>32</v>
      </c>
      <c r="K6" s="8">
        <f t="shared" ca="1" si="1"/>
        <v>56600</v>
      </c>
    </row>
    <row r="7" spans="1:11" hidden="1">
      <c r="A7" s="3" t="s">
        <v>27</v>
      </c>
      <c r="B7" s="4" t="s">
        <v>28</v>
      </c>
      <c r="C7" s="4" t="s">
        <v>22</v>
      </c>
      <c r="D7" s="5" t="s">
        <v>23</v>
      </c>
      <c r="E7" s="5" t="s">
        <v>18</v>
      </c>
      <c r="F7" s="6">
        <v>32279</v>
      </c>
      <c r="G7" s="7" t="s">
        <v>29</v>
      </c>
      <c r="H7" s="7" t="s">
        <v>54</v>
      </c>
      <c r="I7" s="7">
        <v>4</v>
      </c>
      <c r="J7" s="7">
        <f t="shared" ca="1" si="0"/>
        <v>25</v>
      </c>
      <c r="K7" s="8">
        <f t="shared" ca="1" si="1"/>
        <v>51250</v>
      </c>
    </row>
    <row r="8" spans="1:11" hidden="1">
      <c r="A8" s="3" t="s">
        <v>30</v>
      </c>
      <c r="B8" s="4" t="s">
        <v>31</v>
      </c>
      <c r="C8" s="4" t="s">
        <v>22</v>
      </c>
      <c r="D8" s="5" t="s">
        <v>23</v>
      </c>
      <c r="E8" s="5" t="s">
        <v>18</v>
      </c>
      <c r="F8" s="6">
        <v>30441</v>
      </c>
      <c r="G8" s="7" t="s">
        <v>29</v>
      </c>
      <c r="H8" s="7" t="s">
        <v>55</v>
      </c>
      <c r="I8" s="7">
        <v>3</v>
      </c>
      <c r="J8" s="7">
        <f t="shared" ca="1" si="0"/>
        <v>30</v>
      </c>
      <c r="K8" s="8">
        <f t="shared" ca="1" si="1"/>
        <v>46500</v>
      </c>
    </row>
    <row r="9" spans="1:11">
      <c r="A9" s="3" t="s">
        <v>32</v>
      </c>
      <c r="B9" s="4" t="s">
        <v>33</v>
      </c>
      <c r="C9" s="4" t="s">
        <v>34</v>
      </c>
      <c r="D9" s="5" t="s">
        <v>35</v>
      </c>
      <c r="E9" s="5" t="s">
        <v>18</v>
      </c>
      <c r="F9" s="6">
        <v>32024</v>
      </c>
      <c r="G9" s="7" t="s">
        <v>29</v>
      </c>
      <c r="H9" s="7" t="s">
        <v>51</v>
      </c>
      <c r="I9" s="7">
        <v>4</v>
      </c>
      <c r="J9" s="7">
        <f t="shared" ca="1" si="0"/>
        <v>26</v>
      </c>
      <c r="K9" s="8">
        <f t="shared" ca="1" si="1"/>
        <v>51300</v>
      </c>
    </row>
    <row r="10" spans="1:11" hidden="1">
      <c r="A10" s="3" t="s">
        <v>36</v>
      </c>
      <c r="B10" s="4" t="s">
        <v>37</v>
      </c>
      <c r="C10" s="4" t="s">
        <v>26</v>
      </c>
      <c r="D10" s="5" t="s">
        <v>35</v>
      </c>
      <c r="E10" s="5" t="s">
        <v>38</v>
      </c>
      <c r="F10" s="6">
        <v>29533</v>
      </c>
      <c r="G10" s="7" t="s">
        <v>15</v>
      </c>
      <c r="H10" s="7" t="s">
        <v>52</v>
      </c>
      <c r="I10" s="7">
        <v>4</v>
      </c>
      <c r="J10" s="7">
        <f t="shared" ca="1" si="0"/>
        <v>33</v>
      </c>
      <c r="K10" s="8">
        <f t="shared" ca="1" si="1"/>
        <v>51650</v>
      </c>
    </row>
    <row r="11" spans="1:11" hidden="1">
      <c r="A11" s="3" t="s">
        <v>39</v>
      </c>
      <c r="B11" s="4" t="s">
        <v>40</v>
      </c>
      <c r="C11" s="4" t="s">
        <v>22</v>
      </c>
      <c r="D11" s="5" t="s">
        <v>23</v>
      </c>
      <c r="E11" s="5" t="s">
        <v>18</v>
      </c>
      <c r="F11" s="6">
        <v>32490</v>
      </c>
      <c r="G11" s="7" t="s">
        <v>29</v>
      </c>
      <c r="H11" s="7" t="s">
        <v>56</v>
      </c>
      <c r="I11" s="7">
        <v>4</v>
      </c>
      <c r="J11" s="7">
        <f t="shared" ca="1" si="0"/>
        <v>25</v>
      </c>
      <c r="K11" s="8">
        <f t="shared" ca="1" si="1"/>
        <v>51250</v>
      </c>
    </row>
    <row r="12" spans="1:11">
      <c r="A12" s="3" t="s">
        <v>41</v>
      </c>
      <c r="B12" s="4" t="s">
        <v>42</v>
      </c>
      <c r="C12" s="4" t="s">
        <v>12</v>
      </c>
      <c r="D12" s="5" t="s">
        <v>43</v>
      </c>
      <c r="E12" s="5" t="s">
        <v>14</v>
      </c>
      <c r="F12" s="6">
        <v>29461</v>
      </c>
      <c r="G12" s="7" t="s">
        <v>15</v>
      </c>
      <c r="H12" s="7" t="s">
        <v>53</v>
      </c>
      <c r="I12" s="7">
        <v>3</v>
      </c>
      <c r="J12" s="7">
        <f t="shared" ca="1" si="0"/>
        <v>33</v>
      </c>
      <c r="K12" s="8">
        <f t="shared" ca="1" si="1"/>
        <v>56650</v>
      </c>
    </row>
    <row r="13" spans="1:11">
      <c r="A13" s="3" t="s">
        <v>44</v>
      </c>
      <c r="B13" s="4" t="s">
        <v>45</v>
      </c>
      <c r="C13" s="4" t="s">
        <v>12</v>
      </c>
      <c r="D13" s="5" t="s">
        <v>43</v>
      </c>
      <c r="E13" s="5" t="s">
        <v>18</v>
      </c>
      <c r="F13" s="6">
        <v>28732</v>
      </c>
      <c r="G13" s="7" t="s">
        <v>29</v>
      </c>
      <c r="H13" s="7" t="s">
        <v>57</v>
      </c>
      <c r="I13" s="7">
        <v>2</v>
      </c>
      <c r="J13" s="7">
        <f t="shared" ca="1" si="0"/>
        <v>35</v>
      </c>
      <c r="K13" s="8">
        <f t="shared" ca="1" si="1"/>
        <v>41750</v>
      </c>
    </row>
    <row r="15" spans="1:11">
      <c r="A15" s="1" t="s">
        <v>231</v>
      </c>
      <c r="G15" s="51" t="s">
        <v>232</v>
      </c>
      <c r="H15" s="51" t="s">
        <v>233</v>
      </c>
    </row>
    <row r="16" spans="1:11">
      <c r="A16" t="b">
        <f>AND(MONTH(F2)&gt;=$G$16,MONTH(F2)&lt;=$H$16)</f>
        <v>0</v>
      </c>
      <c r="G16">
        <v>8</v>
      </c>
      <c r="H16">
        <v>10</v>
      </c>
    </row>
    <row r="18" spans="1:1">
      <c r="A18" s="1"/>
    </row>
  </sheetData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rgb="FF00B0F0"/>
  </sheetPr>
  <dimension ref="A1:K18"/>
  <sheetViews>
    <sheetView workbookViewId="0">
      <pane ySplit="1" topLeftCell="A2" activePane="bottomLeft" state="frozen"/>
      <selection pane="bottomLeft" activeCell="A16" sqref="A16"/>
    </sheetView>
  </sheetViews>
  <sheetFormatPr defaultRowHeight="16.5"/>
  <cols>
    <col min="1" max="1" width="12.625" customWidth="1"/>
    <col min="2" max="2" width="8.125" bestFit="1" customWidth="1"/>
    <col min="3" max="5" width="6" bestFit="1" customWidth="1"/>
    <col min="6" max="6" width="8.5" customWidth="1"/>
    <col min="7" max="7" width="7.5" bestFit="1" customWidth="1"/>
    <col min="8" max="8" width="10.125" bestFit="1" customWidth="1"/>
    <col min="9" max="10" width="6" bestFit="1" customWidth="1"/>
    <col min="11" max="11" width="8" bestFit="1" customWidth="1"/>
  </cols>
  <sheetData>
    <row r="1" spans="1:1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48</v>
      </c>
      <c r="I1" s="2" t="s">
        <v>7</v>
      </c>
      <c r="J1" s="2" t="s">
        <v>8</v>
      </c>
      <c r="K1" s="2" t="s">
        <v>9</v>
      </c>
    </row>
    <row r="2" spans="1:11" hidden="1">
      <c r="A2" s="3" t="s">
        <v>10</v>
      </c>
      <c r="B2" s="4" t="s">
        <v>11</v>
      </c>
      <c r="C2" s="4" t="s">
        <v>12</v>
      </c>
      <c r="D2" s="5" t="s">
        <v>13</v>
      </c>
      <c r="E2" s="5" t="s">
        <v>14</v>
      </c>
      <c r="F2" s="6">
        <v>31111</v>
      </c>
      <c r="G2" s="7" t="s">
        <v>15</v>
      </c>
      <c r="H2" s="7" t="s">
        <v>49</v>
      </c>
      <c r="I2" s="7">
        <v>4</v>
      </c>
      <c r="J2" s="7">
        <f t="shared" ref="J2:J13" ca="1" si="0">YEAR(TODAY())-YEAR(F2)</f>
        <v>28</v>
      </c>
      <c r="K2" s="8">
        <f t="shared" ref="K2:K13" ca="1" si="1">IF(E2="主任",40000,30000)+I2*5000+J2*50</f>
        <v>61400</v>
      </c>
    </row>
    <row r="3" spans="1:11" hidden="1">
      <c r="A3" s="3" t="s">
        <v>16</v>
      </c>
      <c r="B3" s="4" t="s">
        <v>17</v>
      </c>
      <c r="C3" s="4" t="s">
        <v>12</v>
      </c>
      <c r="D3" s="5" t="s">
        <v>13</v>
      </c>
      <c r="E3" s="5" t="s">
        <v>18</v>
      </c>
      <c r="F3" s="6">
        <v>30654</v>
      </c>
      <c r="G3" s="7" t="s">
        <v>15</v>
      </c>
      <c r="H3" s="7" t="s">
        <v>59</v>
      </c>
      <c r="I3" s="7">
        <v>3</v>
      </c>
      <c r="J3" s="7">
        <f t="shared" ca="1" si="0"/>
        <v>30</v>
      </c>
      <c r="K3" s="8">
        <f t="shared" ca="1" si="1"/>
        <v>46500</v>
      </c>
    </row>
    <row r="4" spans="1:11">
      <c r="A4" s="3" t="s">
        <v>19</v>
      </c>
      <c r="B4" s="4" t="s">
        <v>20</v>
      </c>
      <c r="C4" s="4" t="s">
        <v>12</v>
      </c>
      <c r="D4" s="5" t="s">
        <v>13</v>
      </c>
      <c r="E4" s="5" t="s">
        <v>18</v>
      </c>
      <c r="F4" s="6">
        <v>26146</v>
      </c>
      <c r="G4" s="7" t="s">
        <v>15</v>
      </c>
      <c r="H4" s="7" t="s">
        <v>50</v>
      </c>
      <c r="I4" s="7">
        <v>4</v>
      </c>
      <c r="J4" s="7">
        <f t="shared" ca="1" si="0"/>
        <v>42</v>
      </c>
      <c r="K4" s="8">
        <f t="shared" ca="1" si="1"/>
        <v>52100</v>
      </c>
    </row>
    <row r="5" spans="1:11" hidden="1">
      <c r="A5" s="3" t="s">
        <v>21</v>
      </c>
      <c r="B5" s="49" t="s">
        <v>185</v>
      </c>
      <c r="C5" s="4" t="s">
        <v>12</v>
      </c>
      <c r="D5" s="5" t="s">
        <v>23</v>
      </c>
      <c r="E5" s="5" t="s">
        <v>14</v>
      </c>
      <c r="F5" s="6">
        <v>26823</v>
      </c>
      <c r="G5" s="7" t="s">
        <v>15</v>
      </c>
      <c r="H5" s="7" t="s">
        <v>58</v>
      </c>
      <c r="I5" s="7">
        <v>4</v>
      </c>
      <c r="J5" s="7">
        <f t="shared" ca="1" si="0"/>
        <v>40</v>
      </c>
      <c r="K5" s="8">
        <f t="shared" ca="1" si="1"/>
        <v>62000</v>
      </c>
    </row>
    <row r="6" spans="1:11" hidden="1">
      <c r="A6" s="3" t="s">
        <v>24</v>
      </c>
      <c r="B6" s="4" t="s">
        <v>25</v>
      </c>
      <c r="C6" s="4" t="s">
        <v>26</v>
      </c>
      <c r="D6" s="5" t="s">
        <v>23</v>
      </c>
      <c r="E6" s="5" t="s">
        <v>18</v>
      </c>
      <c r="F6" s="6">
        <v>29927</v>
      </c>
      <c r="G6" s="7" t="s">
        <v>15</v>
      </c>
      <c r="H6" s="7" t="s">
        <v>60</v>
      </c>
      <c r="I6" s="7">
        <v>5</v>
      </c>
      <c r="J6" s="7">
        <f t="shared" ca="1" si="0"/>
        <v>32</v>
      </c>
      <c r="K6" s="8">
        <f t="shared" ca="1" si="1"/>
        <v>56600</v>
      </c>
    </row>
    <row r="7" spans="1:11" hidden="1">
      <c r="A7" s="3" t="s">
        <v>27</v>
      </c>
      <c r="B7" s="4" t="s">
        <v>28</v>
      </c>
      <c r="C7" s="4" t="s">
        <v>22</v>
      </c>
      <c r="D7" s="5" t="s">
        <v>23</v>
      </c>
      <c r="E7" s="5" t="s">
        <v>18</v>
      </c>
      <c r="F7" s="6">
        <v>32279</v>
      </c>
      <c r="G7" s="7" t="s">
        <v>29</v>
      </c>
      <c r="H7" s="7" t="s">
        <v>54</v>
      </c>
      <c r="I7" s="7">
        <v>4</v>
      </c>
      <c r="J7" s="7">
        <f t="shared" ca="1" si="0"/>
        <v>25</v>
      </c>
      <c r="K7" s="8">
        <f t="shared" ca="1" si="1"/>
        <v>51250</v>
      </c>
    </row>
    <row r="8" spans="1:11" hidden="1">
      <c r="A8" s="3" t="s">
        <v>30</v>
      </c>
      <c r="B8" s="4" t="s">
        <v>31</v>
      </c>
      <c r="C8" s="4" t="s">
        <v>22</v>
      </c>
      <c r="D8" s="5" t="s">
        <v>23</v>
      </c>
      <c r="E8" s="5" t="s">
        <v>18</v>
      </c>
      <c r="F8" s="6">
        <v>30441</v>
      </c>
      <c r="G8" s="7" t="s">
        <v>29</v>
      </c>
      <c r="H8" s="7" t="s">
        <v>55</v>
      </c>
      <c r="I8" s="7">
        <v>3</v>
      </c>
      <c r="J8" s="7">
        <f t="shared" ca="1" si="0"/>
        <v>30</v>
      </c>
      <c r="K8" s="8">
        <f t="shared" ca="1" si="1"/>
        <v>46500</v>
      </c>
    </row>
    <row r="9" spans="1:11">
      <c r="A9" s="3" t="s">
        <v>32</v>
      </c>
      <c r="B9" s="4" t="s">
        <v>33</v>
      </c>
      <c r="C9" s="4" t="s">
        <v>34</v>
      </c>
      <c r="D9" s="5" t="s">
        <v>35</v>
      </c>
      <c r="E9" s="5" t="s">
        <v>18</v>
      </c>
      <c r="F9" s="6">
        <v>32024</v>
      </c>
      <c r="G9" s="7" t="s">
        <v>29</v>
      </c>
      <c r="H9" s="7" t="s">
        <v>51</v>
      </c>
      <c r="I9" s="7">
        <v>4</v>
      </c>
      <c r="J9" s="7">
        <f t="shared" ca="1" si="0"/>
        <v>26</v>
      </c>
      <c r="K9" s="8">
        <f t="shared" ca="1" si="1"/>
        <v>51300</v>
      </c>
    </row>
    <row r="10" spans="1:11" hidden="1">
      <c r="A10" s="3" t="s">
        <v>36</v>
      </c>
      <c r="B10" s="4" t="s">
        <v>37</v>
      </c>
      <c r="C10" s="4" t="s">
        <v>26</v>
      </c>
      <c r="D10" s="5" t="s">
        <v>35</v>
      </c>
      <c r="E10" s="5" t="s">
        <v>38</v>
      </c>
      <c r="F10" s="6">
        <v>29533</v>
      </c>
      <c r="G10" s="7" t="s">
        <v>15</v>
      </c>
      <c r="H10" s="7" t="s">
        <v>52</v>
      </c>
      <c r="I10" s="7">
        <v>4</v>
      </c>
      <c r="J10" s="7">
        <f t="shared" ca="1" si="0"/>
        <v>33</v>
      </c>
      <c r="K10" s="8">
        <f t="shared" ca="1" si="1"/>
        <v>51650</v>
      </c>
    </row>
    <row r="11" spans="1:11" hidden="1">
      <c r="A11" s="3" t="s">
        <v>39</v>
      </c>
      <c r="B11" s="4" t="s">
        <v>40</v>
      </c>
      <c r="C11" s="4" t="s">
        <v>22</v>
      </c>
      <c r="D11" s="5" t="s">
        <v>23</v>
      </c>
      <c r="E11" s="5" t="s">
        <v>18</v>
      </c>
      <c r="F11" s="6">
        <v>32490</v>
      </c>
      <c r="G11" s="7" t="s">
        <v>29</v>
      </c>
      <c r="H11" s="7" t="s">
        <v>56</v>
      </c>
      <c r="I11" s="7">
        <v>4</v>
      </c>
      <c r="J11" s="7">
        <f t="shared" ca="1" si="0"/>
        <v>25</v>
      </c>
      <c r="K11" s="8">
        <f t="shared" ca="1" si="1"/>
        <v>51250</v>
      </c>
    </row>
    <row r="12" spans="1:11">
      <c r="A12" s="3" t="s">
        <v>41</v>
      </c>
      <c r="B12" s="4" t="s">
        <v>42</v>
      </c>
      <c r="C12" s="4" t="s">
        <v>12</v>
      </c>
      <c r="D12" s="5" t="s">
        <v>43</v>
      </c>
      <c r="E12" s="5" t="s">
        <v>14</v>
      </c>
      <c r="F12" s="6">
        <v>29461</v>
      </c>
      <c r="G12" s="7" t="s">
        <v>15</v>
      </c>
      <c r="H12" s="7" t="s">
        <v>53</v>
      </c>
      <c r="I12" s="7">
        <v>3</v>
      </c>
      <c r="J12" s="7">
        <f t="shared" ca="1" si="0"/>
        <v>33</v>
      </c>
      <c r="K12" s="8">
        <f t="shared" ca="1" si="1"/>
        <v>56650</v>
      </c>
    </row>
    <row r="13" spans="1:11">
      <c r="A13" s="3" t="s">
        <v>44</v>
      </c>
      <c r="B13" s="4" t="s">
        <v>45</v>
      </c>
      <c r="C13" s="4" t="s">
        <v>12</v>
      </c>
      <c r="D13" s="5" t="s">
        <v>43</v>
      </c>
      <c r="E13" s="5" t="s">
        <v>18</v>
      </c>
      <c r="F13" s="6">
        <v>28732</v>
      </c>
      <c r="G13" s="7" t="s">
        <v>29</v>
      </c>
      <c r="H13" s="7" t="s">
        <v>57</v>
      </c>
      <c r="I13" s="7">
        <v>2</v>
      </c>
      <c r="J13" s="7">
        <f t="shared" ca="1" si="0"/>
        <v>35</v>
      </c>
      <c r="K13" s="8">
        <f t="shared" ca="1" si="1"/>
        <v>41750</v>
      </c>
    </row>
    <row r="15" spans="1:11">
      <c r="A15" s="1" t="s">
        <v>231</v>
      </c>
      <c r="G15" s="51" t="s">
        <v>232</v>
      </c>
      <c r="H15" s="51" t="s">
        <v>233</v>
      </c>
    </row>
    <row r="18" spans="1:1">
      <c r="A18" s="1"/>
    </row>
  </sheetData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D12"/>
  <sheetViews>
    <sheetView workbookViewId="0">
      <selection activeCell="B6" sqref="B6"/>
    </sheetView>
  </sheetViews>
  <sheetFormatPr defaultColWidth="9" defaultRowHeight="16.5"/>
  <cols>
    <col min="1" max="1" width="10.25" style="47" bestFit="1" customWidth="1"/>
    <col min="2" max="2" width="10.625" style="47" bestFit="1" customWidth="1"/>
    <col min="3" max="3" width="9" style="47"/>
    <col min="4" max="4" width="11.625" style="47" customWidth="1"/>
    <col min="5" max="16384" width="9" style="47"/>
  </cols>
  <sheetData>
    <row r="1" spans="1:4">
      <c r="A1" s="45" t="s">
        <v>79</v>
      </c>
      <c r="B1" s="46">
        <f ca="1">TODAY()</f>
        <v>41498</v>
      </c>
    </row>
    <row r="3" spans="1:4">
      <c r="A3" s="45" t="s">
        <v>87</v>
      </c>
      <c r="B3" s="45" t="s">
        <v>80</v>
      </c>
    </row>
    <row r="4" spans="1:4" hidden="1">
      <c r="A4" s="47" t="s">
        <v>81</v>
      </c>
      <c r="B4" s="48">
        <v>38394</v>
      </c>
      <c r="D4"/>
    </row>
    <row r="5" spans="1:4">
      <c r="A5" s="47" t="s">
        <v>82</v>
      </c>
      <c r="B5" s="48">
        <v>32556</v>
      </c>
      <c r="D5"/>
    </row>
    <row r="6" spans="1:4">
      <c r="A6" s="47" t="s">
        <v>83</v>
      </c>
      <c r="B6" s="48">
        <v>33740</v>
      </c>
      <c r="D6"/>
    </row>
    <row r="7" spans="1:4">
      <c r="A7" s="47" t="s">
        <v>84</v>
      </c>
      <c r="B7" s="48">
        <v>34402</v>
      </c>
      <c r="D7"/>
    </row>
    <row r="8" spans="1:4" hidden="1">
      <c r="A8" s="47" t="s">
        <v>85</v>
      </c>
      <c r="B8" s="48">
        <v>38570</v>
      </c>
      <c r="D8"/>
    </row>
    <row r="9" spans="1:4" hidden="1">
      <c r="A9" s="47" t="s">
        <v>86</v>
      </c>
      <c r="B9" s="48">
        <v>39336</v>
      </c>
      <c r="D9"/>
    </row>
    <row r="11" spans="1:4">
      <c r="A11" s="45" t="s">
        <v>184</v>
      </c>
    </row>
    <row r="12" spans="1:4">
      <c r="A12" s="47" t="b">
        <f ca="1">B4&lt;=DATE(YEAR(NOW())-10,MONTH(NOW()),DAY(NOW()))</f>
        <v>0</v>
      </c>
      <c r="B12" s="47" t="s">
        <v>197</v>
      </c>
    </row>
  </sheetData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J13"/>
  <sheetViews>
    <sheetView workbookViewId="0">
      <selection activeCell="A2" sqref="A2"/>
    </sheetView>
  </sheetViews>
  <sheetFormatPr defaultRowHeight="16.5"/>
  <cols>
    <col min="1" max="1" width="6" bestFit="1" customWidth="1"/>
    <col min="2" max="2" width="8.125" bestFit="1" customWidth="1"/>
    <col min="3" max="5" width="6" bestFit="1" customWidth="1"/>
    <col min="6" max="6" width="8.5" customWidth="1"/>
    <col min="7" max="9" width="6" bestFit="1" customWidth="1"/>
    <col min="10" max="10" width="8" bestFit="1" customWidth="1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2" t="s">
        <v>9</v>
      </c>
    </row>
    <row r="2" spans="1:10">
      <c r="A2" s="3" t="s">
        <v>10</v>
      </c>
      <c r="B2" s="4" t="s">
        <v>11</v>
      </c>
      <c r="C2" s="4" t="s">
        <v>12</v>
      </c>
      <c r="D2" s="5" t="s">
        <v>13</v>
      </c>
      <c r="E2" s="5" t="s">
        <v>14</v>
      </c>
      <c r="F2" s="6">
        <v>31111</v>
      </c>
      <c r="G2" s="7" t="s">
        <v>15</v>
      </c>
      <c r="H2" s="7">
        <v>4</v>
      </c>
      <c r="I2" s="7">
        <f t="shared" ref="I2:I13" ca="1" si="0">YEAR(TODAY())-YEAR(F2)</f>
        <v>28</v>
      </c>
      <c r="J2" s="8">
        <f t="shared" ref="J2:J13" ca="1" si="1">IF(E2="主任",40000,30000)+H2*5000+I2*50</f>
        <v>61400</v>
      </c>
    </row>
    <row r="3" spans="1:10">
      <c r="A3" s="3" t="s">
        <v>16</v>
      </c>
      <c r="B3" s="4" t="s">
        <v>17</v>
      </c>
      <c r="C3" s="4" t="s">
        <v>12</v>
      </c>
      <c r="D3" s="5" t="s">
        <v>13</v>
      </c>
      <c r="E3" s="5" t="s">
        <v>18</v>
      </c>
      <c r="F3" s="6">
        <v>30654</v>
      </c>
      <c r="G3" s="7" t="s">
        <v>15</v>
      </c>
      <c r="H3" s="7">
        <v>3</v>
      </c>
      <c r="I3" s="7">
        <f t="shared" ca="1" si="0"/>
        <v>30</v>
      </c>
      <c r="J3" s="8">
        <f t="shared" ca="1" si="1"/>
        <v>46500</v>
      </c>
    </row>
    <row r="4" spans="1:10">
      <c r="A4" s="3" t="s">
        <v>19</v>
      </c>
      <c r="B4" s="4" t="s">
        <v>20</v>
      </c>
      <c r="C4" s="4" t="s">
        <v>12</v>
      </c>
      <c r="D4" s="5" t="s">
        <v>13</v>
      </c>
      <c r="E4" s="5" t="s">
        <v>18</v>
      </c>
      <c r="F4" s="6">
        <v>26146</v>
      </c>
      <c r="G4" s="7" t="s">
        <v>15</v>
      </c>
      <c r="H4" s="7">
        <v>4</v>
      </c>
      <c r="I4" s="7">
        <f t="shared" ca="1" si="0"/>
        <v>42</v>
      </c>
      <c r="J4" s="8">
        <f t="shared" ca="1" si="1"/>
        <v>52100</v>
      </c>
    </row>
    <row r="5" spans="1:10">
      <c r="A5" s="3" t="s">
        <v>21</v>
      </c>
      <c r="B5" s="49" t="s">
        <v>185</v>
      </c>
      <c r="C5" s="4" t="s">
        <v>12</v>
      </c>
      <c r="D5" s="5" t="s">
        <v>23</v>
      </c>
      <c r="E5" s="5" t="s">
        <v>14</v>
      </c>
      <c r="F5" s="6">
        <v>26823</v>
      </c>
      <c r="G5" s="7" t="s">
        <v>15</v>
      </c>
      <c r="H5" s="7">
        <v>4</v>
      </c>
      <c r="I5" s="7">
        <f t="shared" ca="1" si="0"/>
        <v>40</v>
      </c>
      <c r="J5" s="8">
        <f t="shared" ca="1" si="1"/>
        <v>62000</v>
      </c>
    </row>
    <row r="6" spans="1:10">
      <c r="A6" s="3" t="s">
        <v>24</v>
      </c>
      <c r="B6" s="4" t="s">
        <v>25</v>
      </c>
      <c r="C6" s="4" t="s">
        <v>26</v>
      </c>
      <c r="D6" s="5" t="s">
        <v>23</v>
      </c>
      <c r="E6" s="5" t="s">
        <v>18</v>
      </c>
      <c r="F6" s="6">
        <v>29927</v>
      </c>
      <c r="G6" s="7" t="s">
        <v>15</v>
      </c>
      <c r="H6" s="7">
        <v>5</v>
      </c>
      <c r="I6" s="7">
        <f t="shared" ca="1" si="0"/>
        <v>32</v>
      </c>
      <c r="J6" s="8">
        <f t="shared" ca="1" si="1"/>
        <v>56600</v>
      </c>
    </row>
    <row r="7" spans="1:10">
      <c r="A7" s="3" t="s">
        <v>27</v>
      </c>
      <c r="B7" s="4" t="s">
        <v>28</v>
      </c>
      <c r="C7" s="4" t="s">
        <v>22</v>
      </c>
      <c r="D7" s="5" t="s">
        <v>23</v>
      </c>
      <c r="E7" s="5" t="s">
        <v>18</v>
      </c>
      <c r="F7" s="6">
        <v>32279</v>
      </c>
      <c r="G7" s="7" t="s">
        <v>29</v>
      </c>
      <c r="H7" s="7">
        <v>4</v>
      </c>
      <c r="I7" s="7">
        <f t="shared" ca="1" si="0"/>
        <v>25</v>
      </c>
      <c r="J7" s="8">
        <f t="shared" ca="1" si="1"/>
        <v>51250</v>
      </c>
    </row>
    <row r="8" spans="1:10">
      <c r="A8" s="3" t="s">
        <v>30</v>
      </c>
      <c r="B8" s="4" t="s">
        <v>31</v>
      </c>
      <c r="C8" s="4" t="s">
        <v>22</v>
      </c>
      <c r="D8" s="5" t="s">
        <v>23</v>
      </c>
      <c r="E8" s="5" t="s">
        <v>18</v>
      </c>
      <c r="F8" s="6">
        <v>30441</v>
      </c>
      <c r="G8" s="7" t="s">
        <v>29</v>
      </c>
      <c r="H8" s="7">
        <v>3</v>
      </c>
      <c r="I8" s="7">
        <f t="shared" ca="1" si="0"/>
        <v>30</v>
      </c>
      <c r="J8" s="8">
        <f t="shared" ca="1" si="1"/>
        <v>46500</v>
      </c>
    </row>
    <row r="9" spans="1:10">
      <c r="A9" s="3" t="s">
        <v>32</v>
      </c>
      <c r="B9" s="4" t="s">
        <v>33</v>
      </c>
      <c r="C9" s="4" t="s">
        <v>34</v>
      </c>
      <c r="D9" s="5" t="s">
        <v>35</v>
      </c>
      <c r="E9" s="5" t="s">
        <v>18</v>
      </c>
      <c r="F9" s="6">
        <v>32024</v>
      </c>
      <c r="G9" s="7" t="s">
        <v>29</v>
      </c>
      <c r="H9" s="7">
        <v>4</v>
      </c>
      <c r="I9" s="7">
        <f t="shared" ca="1" si="0"/>
        <v>26</v>
      </c>
      <c r="J9" s="8">
        <f t="shared" ca="1" si="1"/>
        <v>51300</v>
      </c>
    </row>
    <row r="10" spans="1:10">
      <c r="A10" s="3" t="s">
        <v>36</v>
      </c>
      <c r="B10" s="4" t="s">
        <v>37</v>
      </c>
      <c r="C10" s="4" t="s">
        <v>26</v>
      </c>
      <c r="D10" s="5" t="s">
        <v>35</v>
      </c>
      <c r="E10" s="5" t="s">
        <v>38</v>
      </c>
      <c r="F10" s="6">
        <v>29533</v>
      </c>
      <c r="G10" s="7" t="s">
        <v>15</v>
      </c>
      <c r="H10" s="7">
        <v>4</v>
      </c>
      <c r="I10" s="7">
        <f t="shared" ca="1" si="0"/>
        <v>33</v>
      </c>
      <c r="J10" s="8">
        <f t="shared" ca="1" si="1"/>
        <v>51650</v>
      </c>
    </row>
    <row r="11" spans="1:10">
      <c r="A11" s="3" t="s">
        <v>39</v>
      </c>
      <c r="B11" s="4" t="s">
        <v>40</v>
      </c>
      <c r="C11" s="4" t="s">
        <v>22</v>
      </c>
      <c r="D11" s="5" t="s">
        <v>23</v>
      </c>
      <c r="E11" s="5" t="s">
        <v>18</v>
      </c>
      <c r="F11" s="6">
        <v>32490</v>
      </c>
      <c r="G11" s="7" t="s">
        <v>29</v>
      </c>
      <c r="H11" s="7">
        <v>4</v>
      </c>
      <c r="I11" s="7">
        <f t="shared" ca="1" si="0"/>
        <v>25</v>
      </c>
      <c r="J11" s="8">
        <f t="shared" ca="1" si="1"/>
        <v>51250</v>
      </c>
    </row>
    <row r="12" spans="1:10">
      <c r="A12" s="3" t="s">
        <v>41</v>
      </c>
      <c r="B12" s="4" t="s">
        <v>42</v>
      </c>
      <c r="C12" s="4" t="s">
        <v>12</v>
      </c>
      <c r="D12" s="5" t="s">
        <v>43</v>
      </c>
      <c r="E12" s="5" t="s">
        <v>14</v>
      </c>
      <c r="F12" s="6">
        <v>29461</v>
      </c>
      <c r="G12" s="7" t="s">
        <v>15</v>
      </c>
      <c r="H12" s="7">
        <v>3</v>
      </c>
      <c r="I12" s="7">
        <f t="shared" ca="1" si="0"/>
        <v>33</v>
      </c>
      <c r="J12" s="8">
        <f t="shared" ca="1" si="1"/>
        <v>56650</v>
      </c>
    </row>
    <row r="13" spans="1:10">
      <c r="A13" s="3" t="s">
        <v>44</v>
      </c>
      <c r="B13" s="4" t="s">
        <v>45</v>
      </c>
      <c r="C13" s="4" t="s">
        <v>12</v>
      </c>
      <c r="D13" s="5" t="s">
        <v>43</v>
      </c>
      <c r="E13" s="5" t="s">
        <v>18</v>
      </c>
      <c r="F13" s="6">
        <v>28732</v>
      </c>
      <c r="G13" s="7" t="s">
        <v>29</v>
      </c>
      <c r="H13" s="7">
        <v>2</v>
      </c>
      <c r="I13" s="7">
        <f t="shared" ca="1" si="0"/>
        <v>35</v>
      </c>
      <c r="J13" s="8">
        <f t="shared" ca="1" si="1"/>
        <v>41750</v>
      </c>
    </row>
  </sheetData>
  <sortState ref="A2:J13">
    <sortCondition ref="A2"/>
  </sortState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B12"/>
  <sheetViews>
    <sheetView workbookViewId="0">
      <selection activeCell="B4" sqref="B4"/>
    </sheetView>
  </sheetViews>
  <sheetFormatPr defaultRowHeight="16.5"/>
  <cols>
    <col min="1" max="1" width="10.25" bestFit="1" customWidth="1"/>
    <col min="2" max="2" width="9.875" customWidth="1"/>
  </cols>
  <sheetData>
    <row r="1" spans="1:2">
      <c r="A1" s="45" t="s">
        <v>79</v>
      </c>
      <c r="B1" s="46">
        <f ca="1">TODAY()</f>
        <v>41498</v>
      </c>
    </row>
    <row r="2" spans="1:2">
      <c r="A2" s="47"/>
      <c r="B2" s="47"/>
    </row>
    <row r="3" spans="1:2">
      <c r="A3" s="45" t="s">
        <v>87</v>
      </c>
      <c r="B3" s="45" t="s">
        <v>80</v>
      </c>
    </row>
    <row r="4" spans="1:2">
      <c r="A4" s="47" t="s">
        <v>81</v>
      </c>
      <c r="B4" s="48">
        <v>38394</v>
      </c>
    </row>
    <row r="5" spans="1:2">
      <c r="A5" s="47" t="s">
        <v>82</v>
      </c>
      <c r="B5" s="48">
        <v>32556</v>
      </c>
    </row>
    <row r="6" spans="1:2">
      <c r="A6" s="47" t="s">
        <v>83</v>
      </c>
      <c r="B6" s="48">
        <v>33740</v>
      </c>
    </row>
    <row r="7" spans="1:2">
      <c r="A7" s="47" t="s">
        <v>84</v>
      </c>
      <c r="B7" s="48">
        <v>34402</v>
      </c>
    </row>
    <row r="8" spans="1:2">
      <c r="A8" s="47" t="s">
        <v>85</v>
      </c>
      <c r="B8" s="48">
        <v>38570</v>
      </c>
    </row>
    <row r="9" spans="1:2">
      <c r="A9" s="47" t="s">
        <v>86</v>
      </c>
      <c r="B9" s="48">
        <v>39336</v>
      </c>
    </row>
    <row r="10" spans="1:2">
      <c r="A10" s="22"/>
      <c r="B10" s="22"/>
    </row>
    <row r="11" spans="1:2">
      <c r="A11" s="21" t="s">
        <v>88</v>
      </c>
      <c r="B11" s="22"/>
    </row>
    <row r="12" spans="1:2">
      <c r="A12" s="22"/>
      <c r="B12" s="23"/>
    </row>
  </sheetData>
  <phoneticPr fontId="3" type="noConversion"/>
  <pageMargins left="0.75" right="0.75" top="1" bottom="1" header="0.5" footer="0.5"/>
  <headerFooter alignWithMargins="0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workbookViewId="0">
      <pane ySplit="1" topLeftCell="A13" activePane="bottomLeft" state="frozen"/>
      <selection pane="bottomLeft" activeCell="C2" sqref="C2"/>
    </sheetView>
  </sheetViews>
  <sheetFormatPr defaultRowHeight="16.5"/>
  <cols>
    <col min="1" max="1" width="6" bestFit="1" customWidth="1"/>
    <col min="2" max="2" width="7.5" bestFit="1" customWidth="1"/>
    <col min="3" max="5" width="6" bestFit="1" customWidth="1"/>
    <col min="6" max="6" width="8.5" customWidth="1"/>
    <col min="7" max="9" width="6" bestFit="1" customWidth="1"/>
    <col min="10" max="10" width="8" bestFit="1" customWidth="1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2" t="s">
        <v>9</v>
      </c>
    </row>
    <row r="2" spans="1:10">
      <c r="A2" s="3" t="s">
        <v>10</v>
      </c>
      <c r="B2" s="4" t="s">
        <v>11</v>
      </c>
      <c r="C2" s="4" t="s">
        <v>12</v>
      </c>
      <c r="D2" s="5" t="s">
        <v>13</v>
      </c>
      <c r="E2" s="5" t="s">
        <v>14</v>
      </c>
      <c r="F2" s="6">
        <v>31111</v>
      </c>
      <c r="G2" s="7" t="s">
        <v>15</v>
      </c>
      <c r="H2" s="7">
        <v>4</v>
      </c>
      <c r="I2" s="7">
        <f t="shared" ref="I2:I13" ca="1" si="0">YEAR(TODAY())-YEAR(F2)</f>
        <v>28</v>
      </c>
      <c r="J2" s="8">
        <f t="shared" ref="J2:J13" ca="1" si="1">IF(E2="主任",40000,30000)+H2*5000+I2*50</f>
        <v>61400</v>
      </c>
    </row>
    <row r="3" spans="1:10">
      <c r="A3" s="3" t="s">
        <v>16</v>
      </c>
      <c r="B3" s="4" t="s">
        <v>17</v>
      </c>
      <c r="C3" s="4" t="s">
        <v>12</v>
      </c>
      <c r="D3" s="5" t="s">
        <v>13</v>
      </c>
      <c r="E3" s="5" t="s">
        <v>18</v>
      </c>
      <c r="F3" s="6">
        <v>30654</v>
      </c>
      <c r="G3" s="7" t="s">
        <v>15</v>
      </c>
      <c r="H3" s="7">
        <v>3</v>
      </c>
      <c r="I3" s="7">
        <f t="shared" ca="1" si="0"/>
        <v>30</v>
      </c>
      <c r="J3" s="8">
        <f t="shared" ca="1" si="1"/>
        <v>46500</v>
      </c>
    </row>
    <row r="4" spans="1:10">
      <c r="A4" s="3" t="s">
        <v>19</v>
      </c>
      <c r="B4" s="4" t="s">
        <v>20</v>
      </c>
      <c r="C4" s="4" t="s">
        <v>12</v>
      </c>
      <c r="D4" s="5" t="s">
        <v>13</v>
      </c>
      <c r="E4" s="5" t="s">
        <v>18</v>
      </c>
      <c r="F4" s="6">
        <v>26146</v>
      </c>
      <c r="G4" s="7" t="s">
        <v>15</v>
      </c>
      <c r="H4" s="7">
        <v>4</v>
      </c>
      <c r="I4" s="7">
        <f t="shared" ca="1" si="0"/>
        <v>42</v>
      </c>
      <c r="J4" s="8">
        <f t="shared" ca="1" si="1"/>
        <v>52100</v>
      </c>
    </row>
    <row r="5" spans="1:10">
      <c r="A5" s="3" t="s">
        <v>21</v>
      </c>
      <c r="B5" s="49" t="s">
        <v>186</v>
      </c>
      <c r="C5" s="4" t="s">
        <v>12</v>
      </c>
      <c r="D5" s="5" t="s">
        <v>23</v>
      </c>
      <c r="E5" s="5" t="s">
        <v>14</v>
      </c>
      <c r="F5" s="6">
        <v>26823</v>
      </c>
      <c r="G5" s="7" t="s">
        <v>15</v>
      </c>
      <c r="H5" s="7">
        <v>4</v>
      </c>
      <c r="I5" s="7">
        <f t="shared" ca="1" si="0"/>
        <v>40</v>
      </c>
      <c r="J5" s="8">
        <f t="shared" ca="1" si="1"/>
        <v>62000</v>
      </c>
    </row>
    <row r="6" spans="1:10">
      <c r="A6" s="3" t="s">
        <v>24</v>
      </c>
      <c r="B6" s="4" t="s">
        <v>25</v>
      </c>
      <c r="C6" s="4" t="s">
        <v>26</v>
      </c>
      <c r="D6" s="5" t="s">
        <v>23</v>
      </c>
      <c r="E6" s="5" t="s">
        <v>18</v>
      </c>
      <c r="F6" s="6">
        <v>29927</v>
      </c>
      <c r="G6" s="7" t="s">
        <v>15</v>
      </c>
      <c r="H6" s="7">
        <v>5</v>
      </c>
      <c r="I6" s="7">
        <f t="shared" ca="1" si="0"/>
        <v>32</v>
      </c>
      <c r="J6" s="8">
        <f t="shared" ca="1" si="1"/>
        <v>56600</v>
      </c>
    </row>
    <row r="7" spans="1:10">
      <c r="A7" s="3" t="s">
        <v>27</v>
      </c>
      <c r="B7" s="4" t="s">
        <v>28</v>
      </c>
      <c r="C7" s="4" t="s">
        <v>22</v>
      </c>
      <c r="D7" s="5" t="s">
        <v>23</v>
      </c>
      <c r="E7" s="5" t="s">
        <v>18</v>
      </c>
      <c r="F7" s="6">
        <v>32279</v>
      </c>
      <c r="G7" s="7" t="s">
        <v>29</v>
      </c>
      <c r="H7" s="7">
        <v>4</v>
      </c>
      <c r="I7" s="7">
        <f t="shared" ca="1" si="0"/>
        <v>25</v>
      </c>
      <c r="J7" s="8">
        <f t="shared" ca="1" si="1"/>
        <v>51250</v>
      </c>
    </row>
    <row r="8" spans="1:10">
      <c r="A8" s="3" t="s">
        <v>30</v>
      </c>
      <c r="B8" s="4" t="s">
        <v>31</v>
      </c>
      <c r="C8" s="4" t="s">
        <v>22</v>
      </c>
      <c r="D8" s="5" t="s">
        <v>23</v>
      </c>
      <c r="E8" s="5" t="s">
        <v>18</v>
      </c>
      <c r="F8" s="6">
        <v>30441</v>
      </c>
      <c r="G8" s="7" t="s">
        <v>29</v>
      </c>
      <c r="H8" s="7">
        <v>3</v>
      </c>
      <c r="I8" s="7">
        <f t="shared" ca="1" si="0"/>
        <v>30</v>
      </c>
      <c r="J8" s="8">
        <f t="shared" ca="1" si="1"/>
        <v>46500</v>
      </c>
    </row>
    <row r="9" spans="1:10">
      <c r="A9" s="3" t="s">
        <v>32</v>
      </c>
      <c r="B9" s="4" t="s">
        <v>33</v>
      </c>
      <c r="C9" s="4" t="s">
        <v>34</v>
      </c>
      <c r="D9" s="5" t="s">
        <v>35</v>
      </c>
      <c r="E9" s="5" t="s">
        <v>18</v>
      </c>
      <c r="F9" s="6">
        <v>32024</v>
      </c>
      <c r="G9" s="7" t="s">
        <v>29</v>
      </c>
      <c r="H9" s="7">
        <v>4</v>
      </c>
      <c r="I9" s="7">
        <f t="shared" ca="1" si="0"/>
        <v>26</v>
      </c>
      <c r="J9" s="8">
        <f t="shared" ca="1" si="1"/>
        <v>51300</v>
      </c>
    </row>
    <row r="10" spans="1:10">
      <c r="A10" s="3" t="s">
        <v>36</v>
      </c>
      <c r="B10" s="4" t="s">
        <v>37</v>
      </c>
      <c r="C10" s="4" t="s">
        <v>26</v>
      </c>
      <c r="D10" s="5" t="s">
        <v>35</v>
      </c>
      <c r="E10" s="5" t="s">
        <v>38</v>
      </c>
      <c r="F10" s="6">
        <v>29533</v>
      </c>
      <c r="G10" s="7" t="s">
        <v>15</v>
      </c>
      <c r="H10" s="7">
        <v>4</v>
      </c>
      <c r="I10" s="7">
        <f t="shared" ca="1" si="0"/>
        <v>33</v>
      </c>
      <c r="J10" s="8">
        <f t="shared" ca="1" si="1"/>
        <v>51650</v>
      </c>
    </row>
    <row r="11" spans="1:10">
      <c r="A11" s="3" t="s">
        <v>39</v>
      </c>
      <c r="B11" s="4" t="s">
        <v>40</v>
      </c>
      <c r="C11" s="4" t="s">
        <v>22</v>
      </c>
      <c r="D11" s="5" t="s">
        <v>23</v>
      </c>
      <c r="E11" s="5" t="s">
        <v>18</v>
      </c>
      <c r="F11" s="6">
        <v>32490</v>
      </c>
      <c r="G11" s="7" t="s">
        <v>29</v>
      </c>
      <c r="H11" s="7">
        <v>4</v>
      </c>
      <c r="I11" s="7">
        <f t="shared" ca="1" si="0"/>
        <v>25</v>
      </c>
      <c r="J11" s="8">
        <f t="shared" ca="1" si="1"/>
        <v>51250</v>
      </c>
    </row>
    <row r="12" spans="1:10">
      <c r="A12" s="3" t="s">
        <v>41</v>
      </c>
      <c r="B12" s="4" t="s">
        <v>42</v>
      </c>
      <c r="C12" s="4" t="s">
        <v>12</v>
      </c>
      <c r="D12" s="5" t="s">
        <v>43</v>
      </c>
      <c r="E12" s="5" t="s">
        <v>14</v>
      </c>
      <c r="F12" s="6">
        <v>29461</v>
      </c>
      <c r="G12" s="7" t="s">
        <v>15</v>
      </c>
      <c r="H12" s="7">
        <v>3</v>
      </c>
      <c r="I12" s="7">
        <f t="shared" ca="1" si="0"/>
        <v>33</v>
      </c>
      <c r="J12" s="8">
        <f t="shared" ca="1" si="1"/>
        <v>56650</v>
      </c>
    </row>
    <row r="13" spans="1:10">
      <c r="A13" s="3" t="s">
        <v>44</v>
      </c>
      <c r="B13" s="4" t="s">
        <v>45</v>
      </c>
      <c r="C13" s="4" t="s">
        <v>12</v>
      </c>
      <c r="D13" s="5" t="s">
        <v>43</v>
      </c>
      <c r="E13" s="5" t="s">
        <v>18</v>
      </c>
      <c r="F13" s="6">
        <v>28732</v>
      </c>
      <c r="G13" s="7" t="s">
        <v>29</v>
      </c>
      <c r="H13" s="7">
        <v>2</v>
      </c>
      <c r="I13" s="7">
        <f t="shared" ca="1" si="0"/>
        <v>35</v>
      </c>
      <c r="J13" s="8">
        <f t="shared" ca="1" si="1"/>
        <v>41750</v>
      </c>
    </row>
    <row r="15" spans="1:10">
      <c r="A15" s="1" t="s">
        <v>3</v>
      </c>
    </row>
    <row r="16" spans="1:10">
      <c r="A16" s="5" t="s">
        <v>13</v>
      </c>
    </row>
    <row r="18" spans="1:10">
      <c r="A18" s="1" t="s">
        <v>0</v>
      </c>
      <c r="B18" s="1" t="s">
        <v>1</v>
      </c>
      <c r="C18" s="1" t="s">
        <v>2</v>
      </c>
      <c r="D18" s="1" t="s">
        <v>3</v>
      </c>
      <c r="E18" s="1" t="s">
        <v>4</v>
      </c>
      <c r="F18" s="1" t="s">
        <v>5</v>
      </c>
      <c r="G18" s="1" t="s">
        <v>6</v>
      </c>
      <c r="H18" s="2" t="s">
        <v>7</v>
      </c>
      <c r="I18" s="2" t="s">
        <v>8</v>
      </c>
      <c r="J18" s="2" t="s">
        <v>9</v>
      </c>
    </row>
    <row r="19" spans="1:10">
      <c r="A19" s="3" t="s">
        <v>10</v>
      </c>
      <c r="B19" s="4" t="s">
        <v>11</v>
      </c>
      <c r="C19" s="4" t="s">
        <v>12</v>
      </c>
      <c r="D19" s="5" t="s">
        <v>13</v>
      </c>
      <c r="E19" s="5" t="s">
        <v>14</v>
      </c>
      <c r="F19" s="6">
        <v>31111</v>
      </c>
      <c r="G19" s="7" t="s">
        <v>15</v>
      </c>
      <c r="H19" s="7">
        <v>4</v>
      </c>
      <c r="I19" s="7">
        <v>28</v>
      </c>
      <c r="J19" s="8">
        <v>61400</v>
      </c>
    </row>
    <row r="20" spans="1:10">
      <c r="A20" s="3" t="s">
        <v>16</v>
      </c>
      <c r="B20" s="4" t="s">
        <v>17</v>
      </c>
      <c r="C20" s="4" t="s">
        <v>12</v>
      </c>
      <c r="D20" s="5" t="s">
        <v>13</v>
      </c>
      <c r="E20" s="5" t="s">
        <v>18</v>
      </c>
      <c r="F20" s="6">
        <v>30654</v>
      </c>
      <c r="G20" s="7" t="s">
        <v>15</v>
      </c>
      <c r="H20" s="7">
        <v>3</v>
      </c>
      <c r="I20" s="7">
        <v>30</v>
      </c>
      <c r="J20" s="8">
        <v>46500</v>
      </c>
    </row>
    <row r="21" spans="1:10">
      <c r="A21" s="3" t="s">
        <v>19</v>
      </c>
      <c r="B21" s="4" t="s">
        <v>20</v>
      </c>
      <c r="C21" s="4" t="s">
        <v>12</v>
      </c>
      <c r="D21" s="5" t="s">
        <v>13</v>
      </c>
      <c r="E21" s="5" t="s">
        <v>18</v>
      </c>
      <c r="F21" s="6">
        <v>26146</v>
      </c>
      <c r="G21" s="7" t="s">
        <v>15</v>
      </c>
      <c r="H21" s="7">
        <v>4</v>
      </c>
      <c r="I21" s="7">
        <v>42</v>
      </c>
      <c r="J21" s="8">
        <v>52100</v>
      </c>
    </row>
  </sheetData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J16"/>
  <sheetViews>
    <sheetView workbookViewId="0">
      <pane ySplit="1" topLeftCell="A11" activePane="bottomLeft" state="frozen"/>
      <selection pane="bottomLeft" activeCell="D8" sqref="D8"/>
    </sheetView>
  </sheetViews>
  <sheetFormatPr defaultRowHeight="16.5"/>
  <cols>
    <col min="1" max="1" width="6" bestFit="1" customWidth="1"/>
    <col min="2" max="2" width="7.5" bestFit="1" customWidth="1"/>
    <col min="3" max="5" width="6" bestFit="1" customWidth="1"/>
    <col min="6" max="6" width="8.5" customWidth="1"/>
    <col min="7" max="9" width="6" bestFit="1" customWidth="1"/>
    <col min="10" max="10" width="8" bestFit="1" customWidth="1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2" t="s">
        <v>9</v>
      </c>
    </row>
    <row r="2" spans="1:10">
      <c r="A2" s="3" t="s">
        <v>10</v>
      </c>
      <c r="B2" s="4" t="s">
        <v>11</v>
      </c>
      <c r="C2" s="4" t="s">
        <v>12</v>
      </c>
      <c r="D2" s="5" t="s">
        <v>13</v>
      </c>
      <c r="E2" s="5" t="s">
        <v>14</v>
      </c>
      <c r="F2" s="6">
        <v>31111</v>
      </c>
      <c r="G2" s="7" t="s">
        <v>15</v>
      </c>
      <c r="H2" s="7">
        <v>4</v>
      </c>
      <c r="I2" s="7">
        <f t="shared" ref="I2:I13" ca="1" si="0">YEAR(TODAY())-YEAR(F2)</f>
        <v>28</v>
      </c>
      <c r="J2" s="8">
        <f t="shared" ref="J2:J13" ca="1" si="1">IF(E2="主任",40000,30000)+H2*5000+I2*50</f>
        <v>61400</v>
      </c>
    </row>
    <row r="3" spans="1:10">
      <c r="A3" s="3" t="s">
        <v>16</v>
      </c>
      <c r="B3" s="4" t="s">
        <v>17</v>
      </c>
      <c r="C3" s="4" t="s">
        <v>12</v>
      </c>
      <c r="D3" s="5" t="s">
        <v>13</v>
      </c>
      <c r="E3" s="5" t="s">
        <v>18</v>
      </c>
      <c r="F3" s="6">
        <v>30654</v>
      </c>
      <c r="G3" s="7" t="s">
        <v>15</v>
      </c>
      <c r="H3" s="7">
        <v>3</v>
      </c>
      <c r="I3" s="7">
        <f t="shared" ca="1" si="0"/>
        <v>30</v>
      </c>
      <c r="J3" s="8">
        <f t="shared" ca="1" si="1"/>
        <v>46500</v>
      </c>
    </row>
    <row r="4" spans="1:10">
      <c r="A4" s="3" t="s">
        <v>19</v>
      </c>
      <c r="B4" s="4" t="s">
        <v>20</v>
      </c>
      <c r="C4" s="4" t="s">
        <v>12</v>
      </c>
      <c r="D4" s="5" t="s">
        <v>13</v>
      </c>
      <c r="E4" s="5" t="s">
        <v>18</v>
      </c>
      <c r="F4" s="6">
        <v>26146</v>
      </c>
      <c r="G4" s="7" t="s">
        <v>15</v>
      </c>
      <c r="H4" s="7">
        <v>4</v>
      </c>
      <c r="I4" s="7">
        <f t="shared" ca="1" si="0"/>
        <v>42</v>
      </c>
      <c r="J4" s="8">
        <f t="shared" ca="1" si="1"/>
        <v>52100</v>
      </c>
    </row>
    <row r="5" spans="1:10">
      <c r="A5" s="3" t="s">
        <v>21</v>
      </c>
      <c r="B5" s="49" t="s">
        <v>186</v>
      </c>
      <c r="C5" s="4" t="s">
        <v>12</v>
      </c>
      <c r="D5" s="5" t="s">
        <v>23</v>
      </c>
      <c r="E5" s="5" t="s">
        <v>14</v>
      </c>
      <c r="F5" s="6">
        <v>26823</v>
      </c>
      <c r="G5" s="7" t="s">
        <v>15</v>
      </c>
      <c r="H5" s="7">
        <v>4</v>
      </c>
      <c r="I5" s="7">
        <f t="shared" ca="1" si="0"/>
        <v>40</v>
      </c>
      <c r="J5" s="8">
        <f t="shared" ca="1" si="1"/>
        <v>62000</v>
      </c>
    </row>
    <row r="6" spans="1:10">
      <c r="A6" s="3" t="s">
        <v>24</v>
      </c>
      <c r="B6" s="4" t="s">
        <v>25</v>
      </c>
      <c r="C6" s="4" t="s">
        <v>26</v>
      </c>
      <c r="D6" s="5" t="s">
        <v>23</v>
      </c>
      <c r="E6" s="5" t="s">
        <v>18</v>
      </c>
      <c r="F6" s="6">
        <v>29927</v>
      </c>
      <c r="G6" s="7" t="s">
        <v>15</v>
      </c>
      <c r="H6" s="7">
        <v>5</v>
      </c>
      <c r="I6" s="7">
        <f t="shared" ca="1" si="0"/>
        <v>32</v>
      </c>
      <c r="J6" s="8">
        <f t="shared" ca="1" si="1"/>
        <v>56600</v>
      </c>
    </row>
    <row r="7" spans="1:10">
      <c r="A7" s="3" t="s">
        <v>27</v>
      </c>
      <c r="B7" s="4" t="s">
        <v>28</v>
      </c>
      <c r="C7" s="4" t="s">
        <v>22</v>
      </c>
      <c r="D7" s="5" t="s">
        <v>23</v>
      </c>
      <c r="E7" s="5" t="s">
        <v>18</v>
      </c>
      <c r="F7" s="6">
        <v>32279</v>
      </c>
      <c r="G7" s="7" t="s">
        <v>29</v>
      </c>
      <c r="H7" s="7">
        <v>4</v>
      </c>
      <c r="I7" s="7">
        <f t="shared" ca="1" si="0"/>
        <v>25</v>
      </c>
      <c r="J7" s="8">
        <f t="shared" ca="1" si="1"/>
        <v>51250</v>
      </c>
    </row>
    <row r="8" spans="1:10">
      <c r="A8" s="3" t="s">
        <v>30</v>
      </c>
      <c r="B8" s="4" t="s">
        <v>31</v>
      </c>
      <c r="C8" s="4" t="s">
        <v>22</v>
      </c>
      <c r="D8" s="5" t="s">
        <v>23</v>
      </c>
      <c r="E8" s="5" t="s">
        <v>18</v>
      </c>
      <c r="F8" s="6">
        <v>30441</v>
      </c>
      <c r="G8" s="7" t="s">
        <v>29</v>
      </c>
      <c r="H8" s="7">
        <v>3</v>
      </c>
      <c r="I8" s="7">
        <f t="shared" ca="1" si="0"/>
        <v>30</v>
      </c>
      <c r="J8" s="8">
        <f t="shared" ca="1" si="1"/>
        <v>46500</v>
      </c>
    </row>
    <row r="9" spans="1:10">
      <c r="A9" s="3" t="s">
        <v>32</v>
      </c>
      <c r="B9" s="4" t="s">
        <v>33</v>
      </c>
      <c r="C9" s="4" t="s">
        <v>34</v>
      </c>
      <c r="D9" s="5" t="s">
        <v>35</v>
      </c>
      <c r="E9" s="5" t="s">
        <v>18</v>
      </c>
      <c r="F9" s="6">
        <v>32024</v>
      </c>
      <c r="G9" s="7" t="s">
        <v>29</v>
      </c>
      <c r="H9" s="7">
        <v>4</v>
      </c>
      <c r="I9" s="7">
        <f t="shared" ca="1" si="0"/>
        <v>26</v>
      </c>
      <c r="J9" s="8">
        <f t="shared" ca="1" si="1"/>
        <v>51300</v>
      </c>
    </row>
    <row r="10" spans="1:10">
      <c r="A10" s="3" t="s">
        <v>36</v>
      </c>
      <c r="B10" s="4" t="s">
        <v>37</v>
      </c>
      <c r="C10" s="4" t="s">
        <v>26</v>
      </c>
      <c r="D10" s="5" t="s">
        <v>35</v>
      </c>
      <c r="E10" s="5" t="s">
        <v>38</v>
      </c>
      <c r="F10" s="6">
        <v>29533</v>
      </c>
      <c r="G10" s="7" t="s">
        <v>15</v>
      </c>
      <c r="H10" s="7">
        <v>4</v>
      </c>
      <c r="I10" s="7">
        <f t="shared" ca="1" si="0"/>
        <v>33</v>
      </c>
      <c r="J10" s="8">
        <f t="shared" ca="1" si="1"/>
        <v>51650</v>
      </c>
    </row>
    <row r="11" spans="1:10">
      <c r="A11" s="3" t="s">
        <v>39</v>
      </c>
      <c r="B11" s="4" t="s">
        <v>40</v>
      </c>
      <c r="C11" s="4" t="s">
        <v>22</v>
      </c>
      <c r="D11" s="5" t="s">
        <v>23</v>
      </c>
      <c r="E11" s="5" t="s">
        <v>18</v>
      </c>
      <c r="F11" s="6">
        <v>32490</v>
      </c>
      <c r="G11" s="7" t="s">
        <v>29</v>
      </c>
      <c r="H11" s="7">
        <v>4</v>
      </c>
      <c r="I11" s="7">
        <f t="shared" ca="1" si="0"/>
        <v>25</v>
      </c>
      <c r="J11" s="8">
        <f t="shared" ca="1" si="1"/>
        <v>51250</v>
      </c>
    </row>
    <row r="12" spans="1:10">
      <c r="A12" s="3" t="s">
        <v>41</v>
      </c>
      <c r="B12" s="4" t="s">
        <v>42</v>
      </c>
      <c r="C12" s="4" t="s">
        <v>12</v>
      </c>
      <c r="D12" s="5" t="s">
        <v>43</v>
      </c>
      <c r="E12" s="5" t="s">
        <v>14</v>
      </c>
      <c r="F12" s="6">
        <v>29461</v>
      </c>
      <c r="G12" s="7" t="s">
        <v>15</v>
      </c>
      <c r="H12" s="7">
        <v>3</v>
      </c>
      <c r="I12" s="7">
        <f t="shared" ca="1" si="0"/>
        <v>33</v>
      </c>
      <c r="J12" s="8">
        <f t="shared" ca="1" si="1"/>
        <v>56650</v>
      </c>
    </row>
    <row r="13" spans="1:10">
      <c r="A13" s="3" t="s">
        <v>44</v>
      </c>
      <c r="B13" s="4" t="s">
        <v>45</v>
      </c>
      <c r="C13" s="4" t="s">
        <v>12</v>
      </c>
      <c r="D13" s="5" t="s">
        <v>43</v>
      </c>
      <c r="E13" s="5" t="s">
        <v>18</v>
      </c>
      <c r="F13" s="6">
        <v>28732</v>
      </c>
      <c r="G13" s="7" t="s">
        <v>29</v>
      </c>
      <c r="H13" s="7">
        <v>2</v>
      </c>
      <c r="I13" s="7">
        <f t="shared" ca="1" si="0"/>
        <v>35</v>
      </c>
      <c r="J13" s="8">
        <f t="shared" ca="1" si="1"/>
        <v>41750</v>
      </c>
    </row>
    <row r="15" spans="1:10">
      <c r="A15" s="1" t="s">
        <v>3</v>
      </c>
    </row>
    <row r="16" spans="1:10">
      <c r="A16" s="5" t="s">
        <v>13</v>
      </c>
    </row>
  </sheetData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workbookViewId="0">
      <pane ySplit="1" topLeftCell="A9" activePane="bottomLeft" state="frozen"/>
      <selection pane="bottomLeft" activeCell="F11" sqref="F11"/>
    </sheetView>
  </sheetViews>
  <sheetFormatPr defaultRowHeight="16.5"/>
  <cols>
    <col min="1" max="2" width="7.5" bestFit="1" customWidth="1"/>
    <col min="3" max="3" width="6" bestFit="1" customWidth="1"/>
    <col min="4" max="4" width="8" bestFit="1" customWidth="1"/>
    <col min="5" max="5" width="6" bestFit="1" customWidth="1"/>
    <col min="6" max="6" width="8.5" customWidth="1"/>
    <col min="7" max="9" width="6" bestFit="1" customWidth="1"/>
    <col min="10" max="10" width="8" bestFit="1" customWidth="1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2" t="s">
        <v>9</v>
      </c>
    </row>
    <row r="2" spans="1:10">
      <c r="A2" s="3" t="s">
        <v>10</v>
      </c>
      <c r="B2" s="4" t="s">
        <v>11</v>
      </c>
      <c r="C2" s="4" t="s">
        <v>12</v>
      </c>
      <c r="D2" s="5" t="s">
        <v>13</v>
      </c>
      <c r="E2" s="5" t="s">
        <v>14</v>
      </c>
      <c r="F2" s="6">
        <v>31111</v>
      </c>
      <c r="G2" s="7" t="s">
        <v>15</v>
      </c>
      <c r="H2" s="7">
        <v>4</v>
      </c>
      <c r="I2" s="7">
        <f t="shared" ref="I2:I13" ca="1" si="0">YEAR(TODAY())-YEAR(F2)</f>
        <v>28</v>
      </c>
      <c r="J2" s="8">
        <f t="shared" ref="J2:J13" ca="1" si="1">IF(E2="主任",40000,30000)+H2*5000+I2*50</f>
        <v>61400</v>
      </c>
    </row>
    <row r="3" spans="1:10">
      <c r="A3" s="3" t="s">
        <v>16</v>
      </c>
      <c r="B3" s="4" t="s">
        <v>17</v>
      </c>
      <c r="C3" s="4" t="s">
        <v>12</v>
      </c>
      <c r="D3" s="5" t="s">
        <v>13</v>
      </c>
      <c r="E3" s="5" t="s">
        <v>18</v>
      </c>
      <c r="F3" s="6">
        <v>30654</v>
      </c>
      <c r="G3" s="7" t="s">
        <v>15</v>
      </c>
      <c r="H3" s="7">
        <v>3</v>
      </c>
      <c r="I3" s="7">
        <f t="shared" ca="1" si="0"/>
        <v>30</v>
      </c>
      <c r="J3" s="8">
        <f t="shared" ca="1" si="1"/>
        <v>46500</v>
      </c>
    </row>
    <row r="4" spans="1:10">
      <c r="A4" s="3" t="s">
        <v>19</v>
      </c>
      <c r="B4" s="4" t="s">
        <v>20</v>
      </c>
      <c r="C4" s="4" t="s">
        <v>12</v>
      </c>
      <c r="D4" s="5" t="s">
        <v>13</v>
      </c>
      <c r="E4" s="5" t="s">
        <v>18</v>
      </c>
      <c r="F4" s="6">
        <v>26146</v>
      </c>
      <c r="G4" s="7" t="s">
        <v>15</v>
      </c>
      <c r="H4" s="7">
        <v>4</v>
      </c>
      <c r="I4" s="7">
        <f t="shared" ca="1" si="0"/>
        <v>42</v>
      </c>
      <c r="J4" s="8">
        <f t="shared" ca="1" si="1"/>
        <v>52100</v>
      </c>
    </row>
    <row r="5" spans="1:10">
      <c r="A5" s="3" t="s">
        <v>21</v>
      </c>
      <c r="B5" s="49" t="s">
        <v>186</v>
      </c>
      <c r="C5" s="4" t="s">
        <v>12</v>
      </c>
      <c r="D5" s="5" t="s">
        <v>23</v>
      </c>
      <c r="E5" s="5" t="s">
        <v>14</v>
      </c>
      <c r="F5" s="6">
        <v>26823</v>
      </c>
      <c r="G5" s="7" t="s">
        <v>15</v>
      </c>
      <c r="H5" s="7">
        <v>4</v>
      </c>
      <c r="I5" s="7">
        <f t="shared" ca="1" si="0"/>
        <v>40</v>
      </c>
      <c r="J5" s="8">
        <f t="shared" ca="1" si="1"/>
        <v>62000</v>
      </c>
    </row>
    <row r="6" spans="1:10">
      <c r="A6" s="3" t="s">
        <v>24</v>
      </c>
      <c r="B6" s="4" t="s">
        <v>25</v>
      </c>
      <c r="C6" s="4" t="s">
        <v>26</v>
      </c>
      <c r="D6" s="5" t="s">
        <v>23</v>
      </c>
      <c r="E6" s="5" t="s">
        <v>18</v>
      </c>
      <c r="F6" s="6">
        <v>29927</v>
      </c>
      <c r="G6" s="7" t="s">
        <v>15</v>
      </c>
      <c r="H6" s="7">
        <v>5</v>
      </c>
      <c r="I6" s="7">
        <f t="shared" ca="1" si="0"/>
        <v>32</v>
      </c>
      <c r="J6" s="8">
        <f t="shared" ca="1" si="1"/>
        <v>56600</v>
      </c>
    </row>
    <row r="7" spans="1:10">
      <c r="A7" s="3" t="s">
        <v>27</v>
      </c>
      <c r="B7" s="4" t="s">
        <v>28</v>
      </c>
      <c r="C7" s="4" t="s">
        <v>22</v>
      </c>
      <c r="D7" s="5" t="s">
        <v>23</v>
      </c>
      <c r="E7" s="5" t="s">
        <v>18</v>
      </c>
      <c r="F7" s="6">
        <v>32279</v>
      </c>
      <c r="G7" s="7" t="s">
        <v>29</v>
      </c>
      <c r="H7" s="7">
        <v>4</v>
      </c>
      <c r="I7" s="7">
        <f t="shared" ca="1" si="0"/>
        <v>25</v>
      </c>
      <c r="J7" s="8">
        <f t="shared" ca="1" si="1"/>
        <v>51250</v>
      </c>
    </row>
    <row r="8" spans="1:10">
      <c r="A8" s="3" t="s">
        <v>30</v>
      </c>
      <c r="B8" s="4" t="s">
        <v>31</v>
      </c>
      <c r="C8" s="4" t="s">
        <v>22</v>
      </c>
      <c r="D8" s="5" t="s">
        <v>23</v>
      </c>
      <c r="E8" s="5" t="s">
        <v>18</v>
      </c>
      <c r="F8" s="6">
        <v>30441</v>
      </c>
      <c r="G8" s="7" t="s">
        <v>29</v>
      </c>
      <c r="H8" s="7">
        <v>3</v>
      </c>
      <c r="I8" s="7">
        <f t="shared" ca="1" si="0"/>
        <v>30</v>
      </c>
      <c r="J8" s="8">
        <f t="shared" ca="1" si="1"/>
        <v>46500</v>
      </c>
    </row>
    <row r="9" spans="1:10">
      <c r="A9" s="3" t="s">
        <v>32</v>
      </c>
      <c r="B9" s="4" t="s">
        <v>33</v>
      </c>
      <c r="C9" s="4" t="s">
        <v>34</v>
      </c>
      <c r="D9" s="5" t="s">
        <v>35</v>
      </c>
      <c r="E9" s="5" t="s">
        <v>18</v>
      </c>
      <c r="F9" s="6">
        <v>32024</v>
      </c>
      <c r="G9" s="7" t="s">
        <v>29</v>
      </c>
      <c r="H9" s="7">
        <v>4</v>
      </c>
      <c r="I9" s="7">
        <f t="shared" ca="1" si="0"/>
        <v>26</v>
      </c>
      <c r="J9" s="8">
        <f t="shared" ca="1" si="1"/>
        <v>51300</v>
      </c>
    </row>
    <row r="10" spans="1:10">
      <c r="A10" s="3" t="s">
        <v>36</v>
      </c>
      <c r="B10" s="4" t="s">
        <v>37</v>
      </c>
      <c r="C10" s="4" t="s">
        <v>26</v>
      </c>
      <c r="D10" s="5" t="s">
        <v>35</v>
      </c>
      <c r="E10" s="5" t="s">
        <v>38</v>
      </c>
      <c r="F10" s="6">
        <v>29533</v>
      </c>
      <c r="G10" s="7" t="s">
        <v>15</v>
      </c>
      <c r="H10" s="7">
        <v>4</v>
      </c>
      <c r="I10" s="7">
        <f t="shared" ca="1" si="0"/>
        <v>33</v>
      </c>
      <c r="J10" s="8">
        <f t="shared" ca="1" si="1"/>
        <v>51650</v>
      </c>
    </row>
    <row r="11" spans="1:10">
      <c r="A11" s="3" t="s">
        <v>39</v>
      </c>
      <c r="B11" s="4" t="s">
        <v>40</v>
      </c>
      <c r="C11" s="4" t="s">
        <v>22</v>
      </c>
      <c r="D11" s="5" t="s">
        <v>23</v>
      </c>
      <c r="E11" s="5" t="s">
        <v>18</v>
      </c>
      <c r="F11" s="6">
        <v>32490</v>
      </c>
      <c r="G11" s="7" t="s">
        <v>29</v>
      </c>
      <c r="H11" s="7">
        <v>4</v>
      </c>
      <c r="I11" s="7">
        <f t="shared" ca="1" si="0"/>
        <v>25</v>
      </c>
      <c r="J11" s="8">
        <f t="shared" ca="1" si="1"/>
        <v>51250</v>
      </c>
    </row>
    <row r="12" spans="1:10">
      <c r="A12" s="3" t="s">
        <v>41</v>
      </c>
      <c r="B12" s="4" t="s">
        <v>42</v>
      </c>
      <c r="C12" s="4" t="s">
        <v>12</v>
      </c>
      <c r="D12" s="5" t="s">
        <v>43</v>
      </c>
      <c r="E12" s="5" t="s">
        <v>14</v>
      </c>
      <c r="F12" s="6">
        <v>29461</v>
      </c>
      <c r="G12" s="7" t="s">
        <v>15</v>
      </c>
      <c r="H12" s="7">
        <v>3</v>
      </c>
      <c r="I12" s="7">
        <f t="shared" ca="1" si="0"/>
        <v>33</v>
      </c>
      <c r="J12" s="8">
        <f t="shared" ca="1" si="1"/>
        <v>56650</v>
      </c>
    </row>
    <row r="13" spans="1:10">
      <c r="A13" s="3" t="s">
        <v>44</v>
      </c>
      <c r="B13" s="4" t="s">
        <v>45</v>
      </c>
      <c r="C13" s="4" t="s">
        <v>12</v>
      </c>
      <c r="D13" s="5" t="s">
        <v>43</v>
      </c>
      <c r="E13" s="5" t="s">
        <v>18</v>
      </c>
      <c r="F13" s="6">
        <v>28732</v>
      </c>
      <c r="G13" s="7" t="s">
        <v>29</v>
      </c>
      <c r="H13" s="7">
        <v>2</v>
      </c>
      <c r="I13" s="7">
        <f t="shared" ca="1" si="0"/>
        <v>35</v>
      </c>
      <c r="J13" s="8">
        <f t="shared" ca="1" si="1"/>
        <v>41750</v>
      </c>
    </row>
    <row r="15" spans="1:10">
      <c r="A15" s="1" t="s">
        <v>3</v>
      </c>
    </row>
    <row r="16" spans="1:10">
      <c r="A16" s="5" t="s">
        <v>13</v>
      </c>
    </row>
    <row r="18" spans="1:6">
      <c r="A18" s="1" t="str">
        <f>B1</f>
        <v>姓名</v>
      </c>
      <c r="B18" s="1" t="s">
        <v>3</v>
      </c>
      <c r="C18" s="2" t="s">
        <v>7</v>
      </c>
      <c r="D18" s="2" t="s">
        <v>9</v>
      </c>
      <c r="E18" s="1" t="s">
        <v>4</v>
      </c>
      <c r="F18" s="1" t="s">
        <v>5</v>
      </c>
    </row>
    <row r="19" spans="1:6">
      <c r="A19" s="4" t="s">
        <v>11</v>
      </c>
      <c r="B19" s="5" t="s">
        <v>13</v>
      </c>
      <c r="C19" s="7">
        <v>4</v>
      </c>
      <c r="D19" s="8">
        <v>61400</v>
      </c>
      <c r="E19" s="5" t="s">
        <v>14</v>
      </c>
      <c r="F19" s="6">
        <v>31111</v>
      </c>
    </row>
    <row r="20" spans="1:6">
      <c r="A20" s="4" t="s">
        <v>17</v>
      </c>
      <c r="B20" s="5" t="s">
        <v>13</v>
      </c>
      <c r="C20" s="7">
        <v>3</v>
      </c>
      <c r="D20" s="8">
        <v>46500</v>
      </c>
      <c r="E20" s="5" t="s">
        <v>18</v>
      </c>
      <c r="F20" s="6">
        <v>30654</v>
      </c>
    </row>
    <row r="21" spans="1:6">
      <c r="A21" s="4" t="s">
        <v>20</v>
      </c>
      <c r="B21" s="5" t="s">
        <v>13</v>
      </c>
      <c r="C21" s="7">
        <v>4</v>
      </c>
      <c r="D21" s="8">
        <v>52100</v>
      </c>
      <c r="E21" s="5" t="s">
        <v>18</v>
      </c>
      <c r="F21" s="6">
        <v>26146</v>
      </c>
    </row>
  </sheetData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J16"/>
  <sheetViews>
    <sheetView topLeftCell="A10" workbookViewId="0">
      <selection activeCell="C11" sqref="C11"/>
    </sheetView>
  </sheetViews>
  <sheetFormatPr defaultRowHeight="16.5"/>
  <cols>
    <col min="1" max="1" width="6" bestFit="1" customWidth="1"/>
    <col min="2" max="2" width="7.5" bestFit="1" customWidth="1"/>
    <col min="3" max="5" width="6" bestFit="1" customWidth="1"/>
    <col min="6" max="6" width="8.5" customWidth="1"/>
    <col min="7" max="9" width="6" bestFit="1" customWidth="1"/>
    <col min="10" max="10" width="8" bestFit="1" customWidth="1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2" t="s">
        <v>9</v>
      </c>
    </row>
    <row r="2" spans="1:10">
      <c r="A2" s="3" t="s">
        <v>10</v>
      </c>
      <c r="B2" s="4" t="s">
        <v>11</v>
      </c>
      <c r="C2" s="4" t="s">
        <v>12</v>
      </c>
      <c r="D2" s="5" t="s">
        <v>13</v>
      </c>
      <c r="E2" s="5" t="s">
        <v>14</v>
      </c>
      <c r="F2" s="6">
        <v>31111</v>
      </c>
      <c r="G2" s="7" t="s">
        <v>15</v>
      </c>
      <c r="H2" s="7">
        <v>4</v>
      </c>
      <c r="I2" s="7">
        <f t="shared" ref="I2:I13" ca="1" si="0">YEAR(TODAY())-YEAR(F2)</f>
        <v>28</v>
      </c>
      <c r="J2" s="8">
        <f t="shared" ref="J2:J13" ca="1" si="1">IF(E2="主任",40000,30000)+H2*5000+I2*50</f>
        <v>61400</v>
      </c>
    </row>
    <row r="3" spans="1:10">
      <c r="A3" s="3" t="s">
        <v>16</v>
      </c>
      <c r="B3" s="4" t="s">
        <v>17</v>
      </c>
      <c r="C3" s="4" t="s">
        <v>12</v>
      </c>
      <c r="D3" s="5" t="s">
        <v>13</v>
      </c>
      <c r="E3" s="5" t="s">
        <v>18</v>
      </c>
      <c r="F3" s="6">
        <v>30654</v>
      </c>
      <c r="G3" s="7" t="s">
        <v>15</v>
      </c>
      <c r="H3" s="7">
        <v>3</v>
      </c>
      <c r="I3" s="7">
        <f t="shared" ca="1" si="0"/>
        <v>30</v>
      </c>
      <c r="J3" s="8">
        <f t="shared" ca="1" si="1"/>
        <v>46500</v>
      </c>
    </row>
    <row r="4" spans="1:10">
      <c r="A4" s="3" t="s">
        <v>19</v>
      </c>
      <c r="B4" s="4" t="s">
        <v>20</v>
      </c>
      <c r="C4" s="4" t="s">
        <v>12</v>
      </c>
      <c r="D4" s="5" t="s">
        <v>13</v>
      </c>
      <c r="E4" s="5" t="s">
        <v>18</v>
      </c>
      <c r="F4" s="6">
        <v>26146</v>
      </c>
      <c r="G4" s="7" t="s">
        <v>15</v>
      </c>
      <c r="H4" s="7">
        <v>4</v>
      </c>
      <c r="I4" s="7">
        <f t="shared" ca="1" si="0"/>
        <v>42</v>
      </c>
      <c r="J4" s="8">
        <f t="shared" ca="1" si="1"/>
        <v>52100</v>
      </c>
    </row>
    <row r="5" spans="1:10">
      <c r="A5" s="3" t="s">
        <v>21</v>
      </c>
      <c r="B5" s="49" t="s">
        <v>186</v>
      </c>
      <c r="C5" s="4" t="s">
        <v>12</v>
      </c>
      <c r="D5" s="5" t="s">
        <v>23</v>
      </c>
      <c r="E5" s="5" t="s">
        <v>14</v>
      </c>
      <c r="F5" s="6">
        <v>26823</v>
      </c>
      <c r="G5" s="7" t="s">
        <v>15</v>
      </c>
      <c r="H5" s="7">
        <v>4</v>
      </c>
      <c r="I5" s="7">
        <f t="shared" ca="1" si="0"/>
        <v>40</v>
      </c>
      <c r="J5" s="8">
        <f t="shared" ca="1" si="1"/>
        <v>62000</v>
      </c>
    </row>
    <row r="6" spans="1:10">
      <c r="A6" s="3" t="s">
        <v>24</v>
      </c>
      <c r="B6" s="4" t="s">
        <v>25</v>
      </c>
      <c r="C6" s="4" t="s">
        <v>26</v>
      </c>
      <c r="D6" s="5" t="s">
        <v>23</v>
      </c>
      <c r="E6" s="5" t="s">
        <v>18</v>
      </c>
      <c r="F6" s="6">
        <v>29927</v>
      </c>
      <c r="G6" s="7" t="s">
        <v>15</v>
      </c>
      <c r="H6" s="7">
        <v>5</v>
      </c>
      <c r="I6" s="7">
        <f t="shared" ca="1" si="0"/>
        <v>32</v>
      </c>
      <c r="J6" s="8">
        <f t="shared" ca="1" si="1"/>
        <v>56600</v>
      </c>
    </row>
    <row r="7" spans="1:10">
      <c r="A7" s="3" t="s">
        <v>27</v>
      </c>
      <c r="B7" s="4" t="s">
        <v>28</v>
      </c>
      <c r="C7" s="4" t="s">
        <v>22</v>
      </c>
      <c r="D7" s="5" t="s">
        <v>23</v>
      </c>
      <c r="E7" s="5" t="s">
        <v>18</v>
      </c>
      <c r="F7" s="6">
        <v>32279</v>
      </c>
      <c r="G7" s="7" t="s">
        <v>29</v>
      </c>
      <c r="H7" s="7">
        <v>4</v>
      </c>
      <c r="I7" s="7">
        <f t="shared" ca="1" si="0"/>
        <v>25</v>
      </c>
      <c r="J7" s="8">
        <f t="shared" ca="1" si="1"/>
        <v>51250</v>
      </c>
    </row>
    <row r="8" spans="1:10">
      <c r="A8" s="3" t="s">
        <v>30</v>
      </c>
      <c r="B8" s="4" t="s">
        <v>31</v>
      </c>
      <c r="C8" s="4" t="s">
        <v>22</v>
      </c>
      <c r="D8" s="5" t="s">
        <v>23</v>
      </c>
      <c r="E8" s="5" t="s">
        <v>18</v>
      </c>
      <c r="F8" s="6">
        <v>30441</v>
      </c>
      <c r="G8" s="7" t="s">
        <v>29</v>
      </c>
      <c r="H8" s="7">
        <v>3</v>
      </c>
      <c r="I8" s="7">
        <f t="shared" ca="1" si="0"/>
        <v>30</v>
      </c>
      <c r="J8" s="8">
        <f t="shared" ca="1" si="1"/>
        <v>46500</v>
      </c>
    </row>
    <row r="9" spans="1:10">
      <c r="A9" s="3" t="s">
        <v>32</v>
      </c>
      <c r="B9" s="4" t="s">
        <v>33</v>
      </c>
      <c r="C9" s="4" t="s">
        <v>34</v>
      </c>
      <c r="D9" s="5" t="s">
        <v>35</v>
      </c>
      <c r="E9" s="5" t="s">
        <v>18</v>
      </c>
      <c r="F9" s="6">
        <v>32024</v>
      </c>
      <c r="G9" s="7" t="s">
        <v>29</v>
      </c>
      <c r="H9" s="7">
        <v>4</v>
      </c>
      <c r="I9" s="7">
        <f t="shared" ca="1" si="0"/>
        <v>26</v>
      </c>
      <c r="J9" s="8">
        <f t="shared" ca="1" si="1"/>
        <v>51300</v>
      </c>
    </row>
    <row r="10" spans="1:10">
      <c r="A10" s="3" t="s">
        <v>36</v>
      </c>
      <c r="B10" s="4" t="s">
        <v>37</v>
      </c>
      <c r="C10" s="4" t="s">
        <v>26</v>
      </c>
      <c r="D10" s="5" t="s">
        <v>35</v>
      </c>
      <c r="E10" s="5" t="s">
        <v>38</v>
      </c>
      <c r="F10" s="6">
        <v>29533</v>
      </c>
      <c r="G10" s="7" t="s">
        <v>15</v>
      </c>
      <c r="H10" s="7">
        <v>4</v>
      </c>
      <c r="I10" s="7">
        <f t="shared" ca="1" si="0"/>
        <v>33</v>
      </c>
      <c r="J10" s="8">
        <f t="shared" ca="1" si="1"/>
        <v>51650</v>
      </c>
    </row>
    <row r="11" spans="1:10">
      <c r="A11" s="3" t="s">
        <v>39</v>
      </c>
      <c r="B11" s="4" t="s">
        <v>40</v>
      </c>
      <c r="C11" s="4" t="s">
        <v>22</v>
      </c>
      <c r="D11" s="5" t="s">
        <v>23</v>
      </c>
      <c r="E11" s="5" t="s">
        <v>18</v>
      </c>
      <c r="F11" s="6">
        <v>32490</v>
      </c>
      <c r="G11" s="7" t="s">
        <v>29</v>
      </c>
      <c r="H11" s="7">
        <v>4</v>
      </c>
      <c r="I11" s="7">
        <f t="shared" ca="1" si="0"/>
        <v>25</v>
      </c>
      <c r="J11" s="8">
        <f t="shared" ca="1" si="1"/>
        <v>51250</v>
      </c>
    </row>
    <row r="12" spans="1:10">
      <c r="A12" s="3" t="s">
        <v>41</v>
      </c>
      <c r="B12" s="49" t="s">
        <v>224</v>
      </c>
      <c r="C12" s="4" t="s">
        <v>12</v>
      </c>
      <c r="D12" s="5" t="s">
        <v>43</v>
      </c>
      <c r="E12" s="5" t="s">
        <v>14</v>
      </c>
      <c r="F12" s="6">
        <v>29461</v>
      </c>
      <c r="G12" s="7" t="s">
        <v>15</v>
      </c>
      <c r="H12" s="7">
        <v>3</v>
      </c>
      <c r="I12" s="7">
        <f t="shared" ca="1" si="0"/>
        <v>33</v>
      </c>
      <c r="J12" s="8">
        <f t="shared" ca="1" si="1"/>
        <v>56650</v>
      </c>
    </row>
    <row r="13" spans="1:10">
      <c r="A13" s="3" t="s">
        <v>44</v>
      </c>
      <c r="B13" s="4" t="s">
        <v>45</v>
      </c>
      <c r="C13" s="4" t="s">
        <v>12</v>
      </c>
      <c r="D13" s="5" t="s">
        <v>43</v>
      </c>
      <c r="E13" s="5" t="s">
        <v>18</v>
      </c>
      <c r="F13" s="6">
        <v>28732</v>
      </c>
      <c r="G13" s="7" t="s">
        <v>29</v>
      </c>
      <c r="H13" s="7">
        <v>2</v>
      </c>
      <c r="I13" s="7">
        <f t="shared" ca="1" si="0"/>
        <v>35</v>
      </c>
      <c r="J13" s="8">
        <f t="shared" ca="1" si="1"/>
        <v>41750</v>
      </c>
    </row>
    <row r="15" spans="1:10">
      <c r="A15" s="1" t="s">
        <v>3</v>
      </c>
    </row>
    <row r="16" spans="1:10">
      <c r="A16" s="5" t="s">
        <v>13</v>
      </c>
    </row>
  </sheetData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workbookViewId="0">
      <selection activeCell="E3" sqref="E3"/>
    </sheetView>
  </sheetViews>
  <sheetFormatPr defaultRowHeight="16.5"/>
  <cols>
    <col min="1" max="1" width="8.375" bestFit="1" customWidth="1"/>
    <col min="2" max="2" width="7.875" customWidth="1"/>
    <col min="3" max="4" width="6.25" bestFit="1" customWidth="1"/>
    <col min="6" max="8" width="6.25" bestFit="1" customWidth="1"/>
  </cols>
  <sheetData>
    <row r="1" spans="1:9" ht="17.25" thickBot="1">
      <c r="A1" s="13" t="s">
        <v>1</v>
      </c>
      <c r="B1" s="13" t="s">
        <v>2</v>
      </c>
      <c r="C1" s="13" t="s">
        <v>3</v>
      </c>
      <c r="D1" s="13" t="s">
        <v>4</v>
      </c>
      <c r="E1" s="14" t="s">
        <v>5</v>
      </c>
      <c r="F1" s="14" t="s">
        <v>89</v>
      </c>
      <c r="G1" s="14" t="s">
        <v>90</v>
      </c>
      <c r="H1" s="14" t="s">
        <v>91</v>
      </c>
      <c r="I1" s="14" t="s">
        <v>92</v>
      </c>
    </row>
    <row r="2" spans="1:9">
      <c r="A2" s="16" t="s">
        <v>96</v>
      </c>
      <c r="B2" s="16" t="s">
        <v>12</v>
      </c>
      <c r="C2" s="15" t="s">
        <v>13</v>
      </c>
      <c r="D2" s="15" t="s">
        <v>14</v>
      </c>
      <c r="E2" s="24">
        <v>30020</v>
      </c>
      <c r="F2" s="17" t="s">
        <v>94</v>
      </c>
      <c r="G2" s="17">
        <v>4</v>
      </c>
      <c r="H2" s="17">
        <f t="shared" ref="H2:H7" ca="1" si="0">YEAR(TODAY())-YEAR(E2)</f>
        <v>31</v>
      </c>
      <c r="I2" s="18">
        <f t="shared" ref="I2:I7" ca="1" si="1">IF(D2="主任",40000,30000)+G2*5000+H2*50</f>
        <v>61550</v>
      </c>
    </row>
    <row r="3" spans="1:9">
      <c r="A3" s="16" t="s">
        <v>93</v>
      </c>
      <c r="B3" s="16" t="s">
        <v>12</v>
      </c>
      <c r="C3" s="15" t="s">
        <v>13</v>
      </c>
      <c r="D3" s="15" t="s">
        <v>18</v>
      </c>
      <c r="E3" s="24">
        <v>28650</v>
      </c>
      <c r="F3" s="17" t="s">
        <v>94</v>
      </c>
      <c r="G3" s="17">
        <v>3</v>
      </c>
      <c r="H3" s="17">
        <f t="shared" ca="1" si="0"/>
        <v>35</v>
      </c>
      <c r="I3" s="18">
        <f t="shared" ca="1" si="1"/>
        <v>46750</v>
      </c>
    </row>
    <row r="4" spans="1:9">
      <c r="A4" s="16" t="s">
        <v>188</v>
      </c>
      <c r="B4" s="16" t="s">
        <v>189</v>
      </c>
      <c r="C4" s="15" t="s">
        <v>23</v>
      </c>
      <c r="D4" s="15" t="s">
        <v>14</v>
      </c>
      <c r="E4" s="24">
        <v>24727</v>
      </c>
      <c r="F4" s="17" t="s">
        <v>94</v>
      </c>
      <c r="G4" s="17">
        <v>4</v>
      </c>
      <c r="H4" s="17">
        <f t="shared" ca="1" si="0"/>
        <v>46</v>
      </c>
      <c r="I4" s="18">
        <f t="shared" ca="1" si="1"/>
        <v>62300</v>
      </c>
    </row>
    <row r="5" spans="1:9">
      <c r="A5" s="16" t="s">
        <v>97</v>
      </c>
      <c r="B5" s="16" t="s">
        <v>95</v>
      </c>
      <c r="C5" s="15" t="s">
        <v>23</v>
      </c>
      <c r="D5" s="15" t="s">
        <v>18</v>
      </c>
      <c r="E5" s="24">
        <v>27831</v>
      </c>
      <c r="F5" s="17" t="s">
        <v>94</v>
      </c>
      <c r="G5" s="17">
        <v>5</v>
      </c>
      <c r="H5" s="17">
        <f t="shared" ca="1" si="0"/>
        <v>37</v>
      </c>
      <c r="I5" s="18">
        <f t="shared" ca="1" si="1"/>
        <v>56850</v>
      </c>
    </row>
    <row r="6" spans="1:9">
      <c r="A6" s="16" t="s">
        <v>93</v>
      </c>
      <c r="B6" s="16" t="s">
        <v>12</v>
      </c>
      <c r="C6" s="15" t="s">
        <v>13</v>
      </c>
      <c r="D6" s="15" t="s">
        <v>18</v>
      </c>
      <c r="E6" s="24">
        <v>28650</v>
      </c>
      <c r="F6" s="17" t="s">
        <v>94</v>
      </c>
      <c r="G6" s="17">
        <v>3</v>
      </c>
      <c r="H6" s="17">
        <f t="shared" ca="1" si="0"/>
        <v>35</v>
      </c>
      <c r="I6" s="18">
        <f t="shared" ca="1" si="1"/>
        <v>46750</v>
      </c>
    </row>
    <row r="7" spans="1:9">
      <c r="A7" s="16" t="s">
        <v>97</v>
      </c>
      <c r="B7" s="16" t="s">
        <v>95</v>
      </c>
      <c r="C7" s="15" t="s">
        <v>23</v>
      </c>
      <c r="D7" s="15" t="s">
        <v>18</v>
      </c>
      <c r="E7" s="24">
        <v>27831</v>
      </c>
      <c r="F7" s="17" t="s">
        <v>94</v>
      </c>
      <c r="G7" s="17">
        <v>5</v>
      </c>
      <c r="H7" s="17">
        <f t="shared" ca="1" si="0"/>
        <v>37</v>
      </c>
      <c r="I7" s="18">
        <f t="shared" ca="1" si="1"/>
        <v>56850</v>
      </c>
    </row>
    <row r="9" spans="1:9" ht="17.25" thickBot="1">
      <c r="A9" s="13" t="s">
        <v>98</v>
      </c>
      <c r="B9" s="13"/>
      <c r="C9" s="13"/>
    </row>
    <row r="10" spans="1:9" ht="17.25" thickBot="1">
      <c r="A10" s="13" t="s">
        <v>1</v>
      </c>
      <c r="B10" s="13" t="s">
        <v>2</v>
      </c>
      <c r="C10" s="13" t="s">
        <v>3</v>
      </c>
      <c r="D10" s="13" t="s">
        <v>4</v>
      </c>
      <c r="E10" s="14" t="s">
        <v>5</v>
      </c>
      <c r="F10" s="14" t="s">
        <v>6</v>
      </c>
      <c r="G10" s="14" t="s">
        <v>7</v>
      </c>
      <c r="H10" s="14" t="s">
        <v>8</v>
      </c>
      <c r="I10" s="14" t="s">
        <v>9</v>
      </c>
    </row>
    <row r="11" spans="1:9">
      <c r="A11" s="16" t="s">
        <v>17</v>
      </c>
      <c r="B11" s="16" t="s">
        <v>12</v>
      </c>
      <c r="C11" s="15" t="s">
        <v>13</v>
      </c>
      <c r="D11" s="15" t="s">
        <v>14</v>
      </c>
      <c r="E11" s="24">
        <v>30020</v>
      </c>
      <c r="F11" s="17" t="s">
        <v>15</v>
      </c>
      <c r="G11" s="17">
        <v>4</v>
      </c>
      <c r="H11" s="17">
        <v>31</v>
      </c>
      <c r="I11" s="18">
        <v>61550</v>
      </c>
    </row>
    <row r="12" spans="1:9">
      <c r="A12" s="16" t="s">
        <v>11</v>
      </c>
      <c r="B12" s="16" t="s">
        <v>12</v>
      </c>
      <c r="C12" s="15" t="s">
        <v>13</v>
      </c>
      <c r="D12" s="15" t="s">
        <v>18</v>
      </c>
      <c r="E12" s="24">
        <v>28650</v>
      </c>
      <c r="F12" s="17" t="s">
        <v>15</v>
      </c>
      <c r="G12" s="17">
        <v>3</v>
      </c>
      <c r="H12" s="17">
        <v>35</v>
      </c>
      <c r="I12" s="18">
        <v>46750</v>
      </c>
    </row>
    <row r="13" spans="1:9">
      <c r="A13" s="16" t="s">
        <v>185</v>
      </c>
      <c r="B13" s="16" t="s">
        <v>34</v>
      </c>
      <c r="C13" s="15" t="s">
        <v>23</v>
      </c>
      <c r="D13" s="15" t="s">
        <v>14</v>
      </c>
      <c r="E13" s="24">
        <v>24727</v>
      </c>
      <c r="F13" s="17" t="s">
        <v>15</v>
      </c>
      <c r="G13" s="17">
        <v>4</v>
      </c>
      <c r="H13" s="17">
        <v>46</v>
      </c>
      <c r="I13" s="18">
        <v>62300</v>
      </c>
    </row>
    <row r="14" spans="1:9">
      <c r="A14" s="16" t="s">
        <v>97</v>
      </c>
      <c r="B14" s="16" t="s">
        <v>26</v>
      </c>
      <c r="C14" s="15" t="s">
        <v>23</v>
      </c>
      <c r="D14" s="15" t="s">
        <v>18</v>
      </c>
      <c r="E14" s="24">
        <v>27831</v>
      </c>
      <c r="F14" s="17" t="s">
        <v>15</v>
      </c>
      <c r="G14" s="17">
        <v>5</v>
      </c>
      <c r="H14" s="17">
        <v>37</v>
      </c>
      <c r="I14" s="18">
        <v>56850</v>
      </c>
    </row>
  </sheetData>
  <phoneticPr fontId="3" type="noConversion"/>
  <pageMargins left="0.75" right="0.75" top="1" bottom="1" header="0.5" footer="0.5"/>
  <headerFooter alignWithMargins="0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I9"/>
  <sheetViews>
    <sheetView workbookViewId="0">
      <selection activeCell="B3" sqref="B3"/>
    </sheetView>
  </sheetViews>
  <sheetFormatPr defaultRowHeight="16.5"/>
  <sheetData>
    <row r="1" spans="1:9" ht="17.25" thickBot="1">
      <c r="A1" s="13" t="s">
        <v>1</v>
      </c>
      <c r="B1" s="13" t="s">
        <v>2</v>
      </c>
      <c r="C1" s="13" t="s">
        <v>3</v>
      </c>
      <c r="D1" s="13" t="s">
        <v>4</v>
      </c>
      <c r="E1" s="14" t="s">
        <v>5</v>
      </c>
      <c r="F1" s="14" t="s">
        <v>6</v>
      </c>
      <c r="G1" s="14" t="s">
        <v>7</v>
      </c>
      <c r="H1" s="14" t="s">
        <v>8</v>
      </c>
      <c r="I1" s="14" t="s">
        <v>9</v>
      </c>
    </row>
    <row r="2" spans="1:9">
      <c r="A2" s="16" t="s">
        <v>17</v>
      </c>
      <c r="B2" s="16" t="s">
        <v>12</v>
      </c>
      <c r="C2" s="15" t="s">
        <v>13</v>
      </c>
      <c r="D2" s="15" t="s">
        <v>14</v>
      </c>
      <c r="E2" s="24">
        <v>30020</v>
      </c>
      <c r="F2" s="17" t="s">
        <v>15</v>
      </c>
      <c r="G2" s="17">
        <v>4</v>
      </c>
      <c r="H2" s="17">
        <f t="shared" ref="H2:H7" ca="1" si="0">YEAR(TODAY())-YEAR(E2)</f>
        <v>31</v>
      </c>
      <c r="I2" s="18">
        <f t="shared" ref="I2:I7" ca="1" si="1">IF(D2="主任",40000,30000)+G2*5000+H2*50</f>
        <v>61550</v>
      </c>
    </row>
    <row r="3" spans="1:9">
      <c r="A3" s="16" t="s">
        <v>11</v>
      </c>
      <c r="B3" s="16" t="s">
        <v>12</v>
      </c>
      <c r="C3" s="15" t="s">
        <v>13</v>
      </c>
      <c r="D3" s="15" t="s">
        <v>18</v>
      </c>
      <c r="E3" s="24">
        <v>28650</v>
      </c>
      <c r="F3" s="17" t="s">
        <v>15</v>
      </c>
      <c r="G3" s="17">
        <v>3</v>
      </c>
      <c r="H3" s="17">
        <f t="shared" ca="1" si="0"/>
        <v>35</v>
      </c>
      <c r="I3" s="18">
        <f t="shared" ca="1" si="1"/>
        <v>46750</v>
      </c>
    </row>
    <row r="4" spans="1:9">
      <c r="A4" s="16" t="s">
        <v>188</v>
      </c>
      <c r="B4" s="16" t="s">
        <v>189</v>
      </c>
      <c r="C4" s="15" t="s">
        <v>23</v>
      </c>
      <c r="D4" s="15" t="s">
        <v>14</v>
      </c>
      <c r="E4" s="24">
        <v>24727</v>
      </c>
      <c r="F4" s="17" t="s">
        <v>15</v>
      </c>
      <c r="G4" s="17">
        <v>4</v>
      </c>
      <c r="H4" s="17">
        <f t="shared" ca="1" si="0"/>
        <v>46</v>
      </c>
      <c r="I4" s="18">
        <f t="shared" ca="1" si="1"/>
        <v>62300</v>
      </c>
    </row>
    <row r="5" spans="1:9">
      <c r="A5" s="16" t="s">
        <v>25</v>
      </c>
      <c r="B5" s="16" t="s">
        <v>26</v>
      </c>
      <c r="C5" s="15" t="s">
        <v>23</v>
      </c>
      <c r="D5" s="15" t="s">
        <v>18</v>
      </c>
      <c r="E5" s="24">
        <v>27831</v>
      </c>
      <c r="F5" s="17" t="s">
        <v>15</v>
      </c>
      <c r="G5" s="17">
        <v>5</v>
      </c>
      <c r="H5" s="17">
        <f t="shared" ca="1" si="0"/>
        <v>37</v>
      </c>
      <c r="I5" s="18">
        <f t="shared" ca="1" si="1"/>
        <v>56850</v>
      </c>
    </row>
    <row r="6" spans="1:9">
      <c r="A6" s="16" t="s">
        <v>11</v>
      </c>
      <c r="B6" s="16" t="s">
        <v>12</v>
      </c>
      <c r="C6" s="15" t="s">
        <v>13</v>
      </c>
      <c r="D6" s="15" t="s">
        <v>18</v>
      </c>
      <c r="E6" s="24">
        <v>28650</v>
      </c>
      <c r="F6" s="17" t="s">
        <v>15</v>
      </c>
      <c r="G6" s="17">
        <v>3</v>
      </c>
      <c r="H6" s="17">
        <f t="shared" ca="1" si="0"/>
        <v>35</v>
      </c>
      <c r="I6" s="18">
        <f t="shared" ca="1" si="1"/>
        <v>46750</v>
      </c>
    </row>
    <row r="7" spans="1:9">
      <c r="A7" s="16" t="s">
        <v>25</v>
      </c>
      <c r="B7" s="16" t="s">
        <v>26</v>
      </c>
      <c r="C7" s="15" t="s">
        <v>23</v>
      </c>
      <c r="D7" s="15" t="s">
        <v>18</v>
      </c>
      <c r="E7" s="24">
        <v>27831</v>
      </c>
      <c r="F7" s="17" t="s">
        <v>15</v>
      </c>
      <c r="G7" s="17">
        <v>5</v>
      </c>
      <c r="H7" s="17">
        <f t="shared" ca="1" si="0"/>
        <v>37</v>
      </c>
      <c r="I7" s="18">
        <f t="shared" ca="1" si="1"/>
        <v>56850</v>
      </c>
    </row>
    <row r="9" spans="1:9" ht="17.25" thickBot="1">
      <c r="A9" s="13" t="s">
        <v>99</v>
      </c>
      <c r="B9" s="13"/>
      <c r="C9" s="13"/>
    </row>
  </sheetData>
  <phoneticPr fontId="3" type="noConversion"/>
  <pageMargins left="0.75" right="0.75" top="1" bottom="1" header="0.5" footer="0.5"/>
  <headerFooter alignWithMargins="0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"/>
  <sheetViews>
    <sheetView workbookViewId="0">
      <selection activeCell="A2" sqref="A2"/>
    </sheetView>
  </sheetViews>
  <sheetFormatPr defaultRowHeight="16.5"/>
  <cols>
    <col min="1" max="1" width="8.375" bestFit="1" customWidth="1"/>
    <col min="2" max="2" width="7.875" customWidth="1"/>
    <col min="3" max="4" width="6.25" bestFit="1" customWidth="1"/>
    <col min="6" max="8" width="6.25" bestFit="1" customWidth="1"/>
  </cols>
  <sheetData>
    <row r="1" spans="1:9" ht="17.25" thickBot="1">
      <c r="A1" s="13" t="s">
        <v>1</v>
      </c>
      <c r="B1" s="13" t="s">
        <v>2</v>
      </c>
      <c r="C1" s="13" t="s">
        <v>3</v>
      </c>
      <c r="D1" s="13" t="s">
        <v>4</v>
      </c>
      <c r="E1" s="14" t="s">
        <v>5</v>
      </c>
      <c r="F1" s="14" t="s">
        <v>89</v>
      </c>
      <c r="G1" s="14" t="s">
        <v>90</v>
      </c>
      <c r="H1" s="14" t="s">
        <v>8</v>
      </c>
      <c r="I1" s="14" t="s">
        <v>9</v>
      </c>
    </row>
    <row r="2" spans="1:9">
      <c r="A2" s="16" t="s">
        <v>17</v>
      </c>
      <c r="B2" s="16" t="s">
        <v>12</v>
      </c>
      <c r="C2" s="15" t="s">
        <v>13</v>
      </c>
      <c r="D2" s="15" t="s">
        <v>14</v>
      </c>
      <c r="E2" s="24">
        <v>30020</v>
      </c>
      <c r="F2" s="17" t="s">
        <v>15</v>
      </c>
      <c r="G2" s="17">
        <v>4</v>
      </c>
      <c r="H2" s="17">
        <f ca="1">YEAR(TODAY())-YEAR(E2)</f>
        <v>31</v>
      </c>
      <c r="I2" s="18">
        <f ca="1">IF(D2="主任",40000,30000)+G2*5000+H2*50</f>
        <v>61550</v>
      </c>
    </row>
    <row r="3" spans="1:9">
      <c r="A3" s="16" t="s">
        <v>11</v>
      </c>
      <c r="B3" s="16" t="s">
        <v>12</v>
      </c>
      <c r="C3" s="15" t="s">
        <v>13</v>
      </c>
      <c r="D3" s="15" t="s">
        <v>18</v>
      </c>
      <c r="E3" s="24">
        <v>28650</v>
      </c>
      <c r="F3" s="17" t="s">
        <v>15</v>
      </c>
      <c r="G3" s="17">
        <v>3</v>
      </c>
      <c r="H3" s="17">
        <f ca="1">YEAR(TODAY())-YEAR(E3)</f>
        <v>35</v>
      </c>
      <c r="I3" s="18">
        <f ca="1">IF(D3="主任",40000,30000)+G3*5000+H3*50</f>
        <v>46750</v>
      </c>
    </row>
    <row r="4" spans="1:9">
      <c r="A4" s="16" t="s">
        <v>185</v>
      </c>
      <c r="B4" s="16" t="s">
        <v>34</v>
      </c>
      <c r="C4" s="15" t="s">
        <v>23</v>
      </c>
      <c r="D4" s="15" t="s">
        <v>14</v>
      </c>
      <c r="E4" s="24">
        <v>24727</v>
      </c>
      <c r="F4" s="17" t="s">
        <v>15</v>
      </c>
      <c r="G4" s="17">
        <v>4</v>
      </c>
      <c r="H4" s="17">
        <f ca="1">YEAR(TODAY())-YEAR(E4)</f>
        <v>46</v>
      </c>
      <c r="I4" s="18">
        <f ca="1">IF(D4="主任",40000,30000)+G4*5000+H4*50</f>
        <v>62300</v>
      </c>
    </row>
    <row r="5" spans="1:9">
      <c r="A5" s="16" t="s">
        <v>97</v>
      </c>
      <c r="B5" s="16" t="s">
        <v>26</v>
      </c>
      <c r="C5" s="15" t="s">
        <v>23</v>
      </c>
      <c r="D5" s="15" t="s">
        <v>18</v>
      </c>
      <c r="E5" s="24">
        <v>27831</v>
      </c>
      <c r="F5" s="17" t="s">
        <v>15</v>
      </c>
      <c r="G5" s="17">
        <v>5</v>
      </c>
      <c r="H5" s="17">
        <f ca="1">YEAR(TODAY())-YEAR(E5)</f>
        <v>37</v>
      </c>
      <c r="I5" s="18">
        <f ca="1">IF(D5="主任",40000,30000)+G5*5000+H5*50</f>
        <v>56850</v>
      </c>
    </row>
  </sheetData>
  <phoneticPr fontId="3" type="noConversion"/>
  <pageMargins left="0.75" right="0.75" top="1" bottom="1" header="0.5" footer="0.5"/>
  <headerFooter alignWithMargins="0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I7"/>
  <sheetViews>
    <sheetView workbookViewId="0">
      <selection activeCell="A2" sqref="A2"/>
    </sheetView>
  </sheetViews>
  <sheetFormatPr defaultRowHeight="16.5"/>
  <cols>
    <col min="1" max="1" width="8.375" bestFit="1" customWidth="1"/>
    <col min="2" max="2" width="7.875" customWidth="1"/>
    <col min="3" max="4" width="6.25" bestFit="1" customWidth="1"/>
    <col min="6" max="8" width="6.25" bestFit="1" customWidth="1"/>
  </cols>
  <sheetData>
    <row r="1" spans="1:9" ht="17.25" thickBot="1">
      <c r="A1" s="13" t="s">
        <v>1</v>
      </c>
      <c r="B1" s="13" t="s">
        <v>2</v>
      </c>
      <c r="C1" s="13" t="s">
        <v>3</v>
      </c>
      <c r="D1" s="13" t="s">
        <v>4</v>
      </c>
      <c r="E1" s="14" t="s">
        <v>5</v>
      </c>
      <c r="F1" s="14" t="s">
        <v>89</v>
      </c>
      <c r="G1" s="14" t="s">
        <v>90</v>
      </c>
      <c r="H1" s="14" t="s">
        <v>8</v>
      </c>
      <c r="I1" s="14" t="s">
        <v>9</v>
      </c>
    </row>
    <row r="2" spans="1:9">
      <c r="A2" s="16" t="s">
        <v>96</v>
      </c>
      <c r="B2" s="16" t="s">
        <v>12</v>
      </c>
      <c r="C2" s="15" t="s">
        <v>13</v>
      </c>
      <c r="D2" s="15" t="s">
        <v>14</v>
      </c>
      <c r="E2" s="24">
        <v>30020</v>
      </c>
      <c r="F2" s="17" t="s">
        <v>94</v>
      </c>
      <c r="G2" s="17">
        <v>4</v>
      </c>
      <c r="H2" s="17">
        <f t="shared" ref="H2:H7" ca="1" si="0">YEAR(TODAY())-YEAR(E2)</f>
        <v>31</v>
      </c>
      <c r="I2" s="18">
        <f t="shared" ref="I2:I7" ca="1" si="1">IF(D2="主任",40000,30000)+G2*5000+H2*50</f>
        <v>61550</v>
      </c>
    </row>
    <row r="3" spans="1:9">
      <c r="A3" s="16" t="s">
        <v>93</v>
      </c>
      <c r="B3" s="16" t="s">
        <v>12</v>
      </c>
      <c r="C3" s="15" t="s">
        <v>13</v>
      </c>
      <c r="D3" s="15" t="s">
        <v>18</v>
      </c>
      <c r="E3" s="24">
        <v>28650</v>
      </c>
      <c r="F3" s="17" t="s">
        <v>94</v>
      </c>
      <c r="G3" s="17">
        <v>3</v>
      </c>
      <c r="H3" s="17">
        <f t="shared" ca="1" si="0"/>
        <v>35</v>
      </c>
      <c r="I3" s="18">
        <f t="shared" ca="1" si="1"/>
        <v>46750</v>
      </c>
    </row>
    <row r="4" spans="1:9">
      <c r="A4" s="16" t="s">
        <v>185</v>
      </c>
      <c r="B4" s="16" t="s">
        <v>189</v>
      </c>
      <c r="C4" s="15" t="s">
        <v>23</v>
      </c>
      <c r="D4" s="15" t="s">
        <v>14</v>
      </c>
      <c r="E4" s="24">
        <v>24727</v>
      </c>
      <c r="F4" s="17" t="s">
        <v>94</v>
      </c>
      <c r="G4" s="17">
        <v>4</v>
      </c>
      <c r="H4" s="17">
        <f t="shared" ca="1" si="0"/>
        <v>46</v>
      </c>
      <c r="I4" s="18">
        <f t="shared" ca="1" si="1"/>
        <v>62300</v>
      </c>
    </row>
    <row r="5" spans="1:9">
      <c r="A5" s="16" t="s">
        <v>97</v>
      </c>
      <c r="B5" s="16" t="s">
        <v>95</v>
      </c>
      <c r="C5" s="15" t="s">
        <v>23</v>
      </c>
      <c r="D5" s="15" t="s">
        <v>18</v>
      </c>
      <c r="E5" s="24">
        <v>27831</v>
      </c>
      <c r="F5" s="17" t="s">
        <v>94</v>
      </c>
      <c r="G5" s="17">
        <v>5</v>
      </c>
      <c r="H5" s="17">
        <f t="shared" ca="1" si="0"/>
        <v>37</v>
      </c>
      <c r="I5" s="18">
        <f t="shared" ca="1" si="1"/>
        <v>56850</v>
      </c>
    </row>
    <row r="6" spans="1:9">
      <c r="A6" s="16" t="s">
        <v>93</v>
      </c>
      <c r="B6" s="16" t="s">
        <v>12</v>
      </c>
      <c r="C6" s="15" t="s">
        <v>13</v>
      </c>
      <c r="D6" s="15" t="s">
        <v>18</v>
      </c>
      <c r="E6" s="24">
        <v>28650</v>
      </c>
      <c r="F6" s="17" t="s">
        <v>94</v>
      </c>
      <c r="G6" s="17">
        <v>3</v>
      </c>
      <c r="H6" s="17">
        <f t="shared" ca="1" si="0"/>
        <v>35</v>
      </c>
      <c r="I6" s="18">
        <f t="shared" ca="1" si="1"/>
        <v>46750</v>
      </c>
    </row>
    <row r="7" spans="1:9">
      <c r="A7" s="16" t="s">
        <v>97</v>
      </c>
      <c r="B7" s="16" t="s">
        <v>95</v>
      </c>
      <c r="C7" s="15" t="s">
        <v>23</v>
      </c>
      <c r="D7" s="15" t="s">
        <v>18</v>
      </c>
      <c r="E7" s="24">
        <v>27831</v>
      </c>
      <c r="F7" s="17" t="s">
        <v>94</v>
      </c>
      <c r="G7" s="17">
        <v>5</v>
      </c>
      <c r="H7" s="17">
        <f t="shared" ca="1" si="0"/>
        <v>37</v>
      </c>
      <c r="I7" s="18">
        <f t="shared" ca="1" si="1"/>
        <v>56850</v>
      </c>
    </row>
  </sheetData>
  <phoneticPr fontId="3" type="noConversion"/>
  <pageMargins left="0.75" right="0.75" top="1" bottom="1" header="0.5" footer="0.5"/>
  <headerFooter alignWithMargins="0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workbookViewId="0">
      <pane ySplit="1" topLeftCell="A2" activePane="bottomLeft" state="frozen"/>
      <selection pane="bottomLeft" activeCell="C2" sqref="C2"/>
    </sheetView>
  </sheetViews>
  <sheetFormatPr defaultRowHeight="16.5" outlineLevelRow="2"/>
  <cols>
    <col min="1" max="1" width="6" bestFit="1" customWidth="1"/>
    <col min="2" max="2" width="8.125" bestFit="1" customWidth="1"/>
    <col min="3" max="3" width="12.625" bestFit="1" customWidth="1"/>
    <col min="4" max="5" width="6" bestFit="1" customWidth="1"/>
    <col min="6" max="6" width="8.5" customWidth="1"/>
    <col min="7" max="9" width="6" bestFit="1" customWidth="1"/>
    <col min="10" max="10" width="8" bestFit="1" customWidth="1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2" t="s">
        <v>9</v>
      </c>
    </row>
    <row r="2" spans="1:10" outlineLevel="2">
      <c r="A2" s="3" t="s">
        <v>10</v>
      </c>
      <c r="B2" s="4" t="s">
        <v>11</v>
      </c>
      <c r="C2" s="4" t="s">
        <v>12</v>
      </c>
      <c r="D2" s="5" t="s">
        <v>13</v>
      </c>
      <c r="E2" s="5" t="s">
        <v>14</v>
      </c>
      <c r="F2" s="6">
        <v>31111</v>
      </c>
      <c r="G2" s="7" t="s">
        <v>15</v>
      </c>
      <c r="H2" s="7">
        <v>4</v>
      </c>
      <c r="I2" s="7">
        <f t="shared" ref="I2:I14" ca="1" si="0">YEAR(TODAY())-YEAR(F2)</f>
        <v>28</v>
      </c>
      <c r="J2" s="8">
        <f t="shared" ref="J2:J14" ca="1" si="1">IF(E2="主任",40000,30000)+H2*5000+I2*50</f>
        <v>61400</v>
      </c>
    </row>
    <row r="3" spans="1:10" outlineLevel="2">
      <c r="A3" s="3" t="s">
        <v>16</v>
      </c>
      <c r="B3" s="4" t="s">
        <v>17</v>
      </c>
      <c r="C3" s="4" t="s">
        <v>12</v>
      </c>
      <c r="D3" s="5" t="s">
        <v>13</v>
      </c>
      <c r="E3" s="5" t="s">
        <v>18</v>
      </c>
      <c r="F3" s="6">
        <v>30654</v>
      </c>
      <c r="G3" s="7" t="s">
        <v>15</v>
      </c>
      <c r="H3" s="7">
        <v>3</v>
      </c>
      <c r="I3" s="7">
        <f t="shared" ca="1" si="0"/>
        <v>30</v>
      </c>
      <c r="J3" s="8">
        <f t="shared" ca="1" si="1"/>
        <v>46500</v>
      </c>
    </row>
    <row r="4" spans="1:10" outlineLevel="2">
      <c r="A4" s="3" t="s">
        <v>19</v>
      </c>
      <c r="B4" s="4" t="s">
        <v>20</v>
      </c>
      <c r="C4" s="4" t="s">
        <v>12</v>
      </c>
      <c r="D4" s="5" t="s">
        <v>13</v>
      </c>
      <c r="E4" s="5" t="s">
        <v>18</v>
      </c>
      <c r="F4" s="6">
        <v>26146</v>
      </c>
      <c r="G4" s="7" t="s">
        <v>15</v>
      </c>
      <c r="H4" s="7">
        <v>4</v>
      </c>
      <c r="I4" s="7">
        <f t="shared" ca="1" si="0"/>
        <v>42</v>
      </c>
      <c r="J4" s="8">
        <f t="shared" ca="1" si="1"/>
        <v>52100</v>
      </c>
    </row>
    <row r="5" spans="1:10" outlineLevel="2">
      <c r="A5" s="3" t="s">
        <v>32</v>
      </c>
      <c r="B5" s="4" t="s">
        <v>33</v>
      </c>
      <c r="C5" s="4" t="s">
        <v>34</v>
      </c>
      <c r="D5" s="5" t="s">
        <v>35</v>
      </c>
      <c r="E5" s="5" t="s">
        <v>18</v>
      </c>
      <c r="F5" s="6">
        <v>32024</v>
      </c>
      <c r="G5" s="7" t="s">
        <v>29</v>
      </c>
      <c r="H5" s="7">
        <v>4</v>
      </c>
      <c r="I5" s="7">
        <f t="shared" ca="1" si="0"/>
        <v>26</v>
      </c>
      <c r="J5" s="8">
        <f t="shared" ca="1" si="1"/>
        <v>51300</v>
      </c>
    </row>
    <row r="6" spans="1:10" outlineLevel="2">
      <c r="A6" s="3" t="s">
        <v>41</v>
      </c>
      <c r="B6" s="4" t="s">
        <v>42</v>
      </c>
      <c r="C6" s="4" t="s">
        <v>12</v>
      </c>
      <c r="D6" s="5" t="s">
        <v>43</v>
      </c>
      <c r="E6" s="5" t="s">
        <v>14</v>
      </c>
      <c r="F6" s="6">
        <v>29461</v>
      </c>
      <c r="G6" s="7" t="s">
        <v>15</v>
      </c>
      <c r="H6" s="7">
        <v>3</v>
      </c>
      <c r="I6" s="7">
        <f t="shared" ca="1" si="0"/>
        <v>33</v>
      </c>
      <c r="J6" s="8">
        <f t="shared" ca="1" si="1"/>
        <v>56650</v>
      </c>
    </row>
    <row r="7" spans="1:10" outlineLevel="2">
      <c r="A7" s="3" t="s">
        <v>44</v>
      </c>
      <c r="B7" s="4" t="s">
        <v>45</v>
      </c>
      <c r="C7" s="4" t="s">
        <v>12</v>
      </c>
      <c r="D7" s="5" t="s">
        <v>43</v>
      </c>
      <c r="E7" s="5" t="s">
        <v>18</v>
      </c>
      <c r="F7" s="6">
        <v>28732</v>
      </c>
      <c r="G7" s="7" t="s">
        <v>29</v>
      </c>
      <c r="H7" s="7">
        <v>2</v>
      </c>
      <c r="I7" s="7">
        <f t="shared" ca="1" si="0"/>
        <v>35</v>
      </c>
      <c r="J7" s="8">
        <f t="shared" ca="1" si="1"/>
        <v>41750</v>
      </c>
    </row>
    <row r="8" spans="1:10" outlineLevel="2">
      <c r="A8" s="3" t="s">
        <v>21</v>
      </c>
      <c r="B8" s="49" t="s">
        <v>186</v>
      </c>
      <c r="C8" s="4" t="s">
        <v>12</v>
      </c>
      <c r="D8" s="5" t="s">
        <v>23</v>
      </c>
      <c r="E8" s="5" t="s">
        <v>14</v>
      </c>
      <c r="F8" s="6">
        <v>26823</v>
      </c>
      <c r="G8" s="7" t="s">
        <v>15</v>
      </c>
      <c r="H8" s="7">
        <v>4</v>
      </c>
      <c r="I8" s="7">
        <f t="shared" ca="1" si="0"/>
        <v>40</v>
      </c>
      <c r="J8" s="8">
        <f t="shared" ca="1" si="1"/>
        <v>62000</v>
      </c>
    </row>
    <row r="9" spans="1:10" outlineLevel="1">
      <c r="A9" s="3"/>
      <c r="B9" s="49"/>
      <c r="C9" s="50" t="s">
        <v>225</v>
      </c>
      <c r="D9" s="5"/>
      <c r="E9" s="5"/>
      <c r="F9" s="6"/>
      <c r="G9" s="7"/>
      <c r="H9" s="7"/>
      <c r="I9" s="7">
        <f ca="1">SUBTOTAL(1,I2:I8)</f>
        <v>33.428571428571431</v>
      </c>
      <c r="J9" s="8">
        <f ca="1">SUBTOTAL(1,J2:J8)</f>
        <v>53100</v>
      </c>
    </row>
    <row r="10" spans="1:10" outlineLevel="2">
      <c r="A10" s="3" t="s">
        <v>24</v>
      </c>
      <c r="B10" s="4" t="s">
        <v>25</v>
      </c>
      <c r="C10" s="4" t="s">
        <v>26</v>
      </c>
      <c r="D10" s="5" t="s">
        <v>23</v>
      </c>
      <c r="E10" s="5" t="s">
        <v>18</v>
      </c>
      <c r="F10" s="6">
        <v>29927</v>
      </c>
      <c r="G10" s="7" t="s">
        <v>15</v>
      </c>
      <c r="H10" s="7">
        <v>5</v>
      </c>
      <c r="I10" s="7">
        <f t="shared" ca="1" si="0"/>
        <v>32</v>
      </c>
      <c r="J10" s="8">
        <f t="shared" ca="1" si="1"/>
        <v>56600</v>
      </c>
    </row>
    <row r="11" spans="1:10" outlineLevel="2">
      <c r="A11" s="3" t="s">
        <v>27</v>
      </c>
      <c r="B11" s="4" t="s">
        <v>28</v>
      </c>
      <c r="C11" s="4" t="s">
        <v>22</v>
      </c>
      <c r="D11" s="5" t="s">
        <v>23</v>
      </c>
      <c r="E11" s="5" t="s">
        <v>18</v>
      </c>
      <c r="F11" s="6">
        <v>32279</v>
      </c>
      <c r="G11" s="7" t="s">
        <v>29</v>
      </c>
      <c r="H11" s="7">
        <v>4</v>
      </c>
      <c r="I11" s="7">
        <f t="shared" ca="1" si="0"/>
        <v>25</v>
      </c>
      <c r="J11" s="8">
        <f t="shared" ca="1" si="1"/>
        <v>51250</v>
      </c>
    </row>
    <row r="12" spans="1:10" outlineLevel="2">
      <c r="A12" s="3" t="s">
        <v>30</v>
      </c>
      <c r="B12" s="4" t="s">
        <v>31</v>
      </c>
      <c r="C12" s="4" t="s">
        <v>22</v>
      </c>
      <c r="D12" s="5" t="s">
        <v>23</v>
      </c>
      <c r="E12" s="5" t="s">
        <v>18</v>
      </c>
      <c r="F12" s="6">
        <v>30441</v>
      </c>
      <c r="G12" s="7" t="s">
        <v>29</v>
      </c>
      <c r="H12" s="7">
        <v>3</v>
      </c>
      <c r="I12" s="7">
        <f t="shared" ca="1" si="0"/>
        <v>30</v>
      </c>
      <c r="J12" s="8">
        <f t="shared" ca="1" si="1"/>
        <v>46500</v>
      </c>
    </row>
    <row r="13" spans="1:10" outlineLevel="2">
      <c r="A13" s="3" t="s">
        <v>36</v>
      </c>
      <c r="B13" s="4" t="s">
        <v>37</v>
      </c>
      <c r="C13" s="4" t="s">
        <v>26</v>
      </c>
      <c r="D13" s="5" t="s">
        <v>35</v>
      </c>
      <c r="E13" s="5" t="s">
        <v>38</v>
      </c>
      <c r="F13" s="6">
        <v>29533</v>
      </c>
      <c r="G13" s="7" t="s">
        <v>15</v>
      </c>
      <c r="H13" s="7">
        <v>4</v>
      </c>
      <c r="I13" s="7">
        <f t="shared" ca="1" si="0"/>
        <v>33</v>
      </c>
      <c r="J13" s="8">
        <f t="shared" ca="1" si="1"/>
        <v>51650</v>
      </c>
    </row>
    <row r="14" spans="1:10" outlineLevel="2">
      <c r="A14" s="3" t="s">
        <v>39</v>
      </c>
      <c r="B14" s="4" t="s">
        <v>40</v>
      </c>
      <c r="C14" s="4" t="s">
        <v>22</v>
      </c>
      <c r="D14" s="5" t="s">
        <v>23</v>
      </c>
      <c r="E14" s="5" t="s">
        <v>18</v>
      </c>
      <c r="F14" s="6">
        <v>32490</v>
      </c>
      <c r="G14" s="7" t="s">
        <v>29</v>
      </c>
      <c r="H14" s="7">
        <v>4</v>
      </c>
      <c r="I14" s="7">
        <f t="shared" ca="1" si="0"/>
        <v>25</v>
      </c>
      <c r="J14" s="8">
        <f t="shared" ca="1" si="1"/>
        <v>51250</v>
      </c>
    </row>
    <row r="15" spans="1:10" outlineLevel="1">
      <c r="A15" s="3"/>
      <c r="B15" s="4"/>
      <c r="C15" s="50" t="s">
        <v>226</v>
      </c>
      <c r="D15" s="5"/>
      <c r="E15" s="5"/>
      <c r="F15" s="6"/>
      <c r="G15" s="7"/>
      <c r="H15" s="7"/>
      <c r="I15" s="7">
        <f ca="1">SUBTOTAL(1,I10:I14)</f>
        <v>29</v>
      </c>
      <c r="J15" s="8">
        <f ca="1">SUBTOTAL(1,J10:J14)</f>
        <v>51450</v>
      </c>
    </row>
    <row r="16" spans="1:10">
      <c r="A16" s="3"/>
      <c r="B16" s="4"/>
      <c r="C16" s="50" t="s">
        <v>227</v>
      </c>
      <c r="D16" s="5"/>
      <c r="E16" s="5"/>
      <c r="F16" s="6"/>
      <c r="G16" s="7"/>
      <c r="H16" s="7"/>
      <c r="I16" s="7">
        <f ca="1">SUBTOTAL(1,I2:I14)</f>
        <v>31.583333333333332</v>
      </c>
      <c r="J16" s="8">
        <f ca="1">SUBTOTAL(1,J2:J14)</f>
        <v>52412.5</v>
      </c>
    </row>
  </sheetData>
  <sortState ref="A2:J13">
    <sortCondition ref="C6"/>
  </sortState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activeCell="B2" sqref="B2"/>
    </sheetView>
  </sheetViews>
  <sheetFormatPr defaultRowHeight="16.5"/>
  <cols>
    <col min="1" max="1" width="6" bestFit="1" customWidth="1"/>
    <col min="2" max="2" width="8.125" bestFit="1" customWidth="1"/>
    <col min="3" max="5" width="6" bestFit="1" customWidth="1"/>
    <col min="6" max="6" width="8.5" customWidth="1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</row>
    <row r="2" spans="1:6">
      <c r="A2" s="3" t="s">
        <v>10</v>
      </c>
      <c r="B2" s="9" t="s">
        <v>11</v>
      </c>
      <c r="C2" s="4" t="s">
        <v>12</v>
      </c>
      <c r="D2" s="5" t="s">
        <v>13</v>
      </c>
      <c r="E2" s="5" t="s">
        <v>14</v>
      </c>
      <c r="F2" s="6">
        <v>31111</v>
      </c>
    </row>
    <row r="3" spans="1:6">
      <c r="A3" s="3" t="s">
        <v>24</v>
      </c>
      <c r="B3" s="9" t="s">
        <v>25</v>
      </c>
      <c r="C3" s="4" t="s">
        <v>26</v>
      </c>
      <c r="D3" s="5" t="s">
        <v>23</v>
      </c>
      <c r="E3" s="5" t="s">
        <v>18</v>
      </c>
      <c r="F3" s="6">
        <v>29927</v>
      </c>
    </row>
    <row r="4" spans="1:6">
      <c r="A4" s="3" t="s">
        <v>19</v>
      </c>
      <c r="B4" s="11" t="s">
        <v>46</v>
      </c>
      <c r="C4" s="4" t="s">
        <v>12</v>
      </c>
      <c r="D4" s="5" t="s">
        <v>13</v>
      </c>
      <c r="E4" s="5" t="s">
        <v>18</v>
      </c>
      <c r="F4" s="6">
        <v>26146</v>
      </c>
    </row>
    <row r="5" spans="1:6">
      <c r="A5" s="3" t="s">
        <v>27</v>
      </c>
      <c r="B5" s="11" t="s">
        <v>28</v>
      </c>
      <c r="C5" s="4" t="s">
        <v>22</v>
      </c>
      <c r="D5" s="5" t="s">
        <v>23</v>
      </c>
      <c r="E5" s="5" t="s">
        <v>18</v>
      </c>
      <c r="F5" s="6">
        <v>32279</v>
      </c>
    </row>
    <row r="6" spans="1:6">
      <c r="A6" s="3" t="s">
        <v>41</v>
      </c>
      <c r="B6" s="11" t="s">
        <v>47</v>
      </c>
      <c r="C6" s="4" t="s">
        <v>12</v>
      </c>
      <c r="D6" s="5" t="s">
        <v>43</v>
      </c>
      <c r="E6" s="5" t="s">
        <v>14</v>
      </c>
      <c r="F6" s="6">
        <v>29461</v>
      </c>
    </row>
    <row r="7" spans="1:6">
      <c r="A7" s="3" t="s">
        <v>39</v>
      </c>
      <c r="B7" s="12" t="s">
        <v>40</v>
      </c>
      <c r="C7" s="4" t="s">
        <v>22</v>
      </c>
      <c r="D7" s="5" t="s">
        <v>23</v>
      </c>
      <c r="E7" s="5" t="s">
        <v>18</v>
      </c>
      <c r="F7" s="6">
        <v>29533</v>
      </c>
    </row>
    <row r="8" spans="1:6">
      <c r="A8" s="3" t="s">
        <v>16</v>
      </c>
      <c r="B8" s="10" t="s">
        <v>17</v>
      </c>
      <c r="C8" s="4" t="s">
        <v>12</v>
      </c>
      <c r="D8" s="5" t="s">
        <v>13</v>
      </c>
      <c r="E8" s="5" t="s">
        <v>18</v>
      </c>
      <c r="F8" s="6">
        <v>30654</v>
      </c>
    </row>
    <row r="9" spans="1:6">
      <c r="A9" s="3" t="s">
        <v>30</v>
      </c>
      <c r="B9" s="10" t="s">
        <v>31</v>
      </c>
      <c r="C9" s="4" t="s">
        <v>22</v>
      </c>
      <c r="D9" s="5" t="s">
        <v>23</v>
      </c>
      <c r="E9" s="5" t="s">
        <v>18</v>
      </c>
      <c r="F9" s="6">
        <v>30441</v>
      </c>
    </row>
    <row r="10" spans="1:6">
      <c r="A10" s="3" t="s">
        <v>21</v>
      </c>
      <c r="B10" s="49" t="s">
        <v>186</v>
      </c>
      <c r="C10" s="4" t="s">
        <v>12</v>
      </c>
      <c r="D10" s="5" t="s">
        <v>23</v>
      </c>
      <c r="E10" s="5" t="s">
        <v>14</v>
      </c>
      <c r="F10" s="6">
        <v>26823</v>
      </c>
    </row>
    <row r="11" spans="1:6">
      <c r="A11" s="3" t="s">
        <v>32</v>
      </c>
      <c r="B11" s="4" t="s">
        <v>33</v>
      </c>
      <c r="C11" s="4" t="s">
        <v>34</v>
      </c>
      <c r="D11" s="5" t="s">
        <v>35</v>
      </c>
      <c r="E11" s="5" t="s">
        <v>18</v>
      </c>
      <c r="F11" s="6">
        <v>32024</v>
      </c>
    </row>
    <row r="12" spans="1:6">
      <c r="A12" s="3" t="s">
        <v>36</v>
      </c>
      <c r="B12" s="4" t="s">
        <v>37</v>
      </c>
      <c r="C12" s="4" t="s">
        <v>26</v>
      </c>
      <c r="D12" s="5" t="s">
        <v>35</v>
      </c>
      <c r="E12" s="5" t="s">
        <v>38</v>
      </c>
      <c r="F12" s="6">
        <v>32490</v>
      </c>
    </row>
    <row r="13" spans="1:6">
      <c r="A13" s="3" t="s">
        <v>44</v>
      </c>
      <c r="B13" s="4" t="s">
        <v>45</v>
      </c>
      <c r="C13" s="4" t="s">
        <v>12</v>
      </c>
      <c r="D13" s="5" t="s">
        <v>43</v>
      </c>
      <c r="E13" s="5" t="s">
        <v>18</v>
      </c>
      <c r="F13" s="6">
        <v>28732</v>
      </c>
    </row>
  </sheetData>
  <sortState ref="A2:F13">
    <sortCondition sortBy="cellColor" ref="B2:B13" dxfId="3"/>
    <sortCondition sortBy="cellColor" ref="B2:B13" dxfId="2"/>
    <sortCondition sortBy="cellColor" ref="B2:B13" dxfId="1"/>
    <sortCondition sortBy="cellColor" ref="B2:B13" dxfId="0"/>
  </sortState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J13"/>
  <sheetViews>
    <sheetView workbookViewId="0">
      <pane ySplit="1" topLeftCell="A2" activePane="bottomLeft" state="frozen"/>
      <selection pane="bottomLeft" activeCell="D7" sqref="D7"/>
    </sheetView>
  </sheetViews>
  <sheetFormatPr defaultRowHeight="16.5"/>
  <cols>
    <col min="1" max="1" width="6" bestFit="1" customWidth="1"/>
    <col min="2" max="2" width="8.125" bestFit="1" customWidth="1"/>
    <col min="3" max="3" width="9.25" customWidth="1"/>
    <col min="4" max="5" width="6" bestFit="1" customWidth="1"/>
    <col min="6" max="6" width="8.5" customWidth="1"/>
    <col min="7" max="9" width="6" bestFit="1" customWidth="1"/>
    <col min="10" max="10" width="8" bestFit="1" customWidth="1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2" t="s">
        <v>9</v>
      </c>
    </row>
    <row r="2" spans="1:10">
      <c r="A2" s="3" t="s">
        <v>10</v>
      </c>
      <c r="B2" s="4" t="s">
        <v>11</v>
      </c>
      <c r="C2" s="4" t="s">
        <v>12</v>
      </c>
      <c r="D2" s="5" t="s">
        <v>13</v>
      </c>
      <c r="E2" s="5" t="s">
        <v>14</v>
      </c>
      <c r="F2" s="6">
        <v>31111</v>
      </c>
      <c r="G2" s="7" t="s">
        <v>15</v>
      </c>
      <c r="H2" s="7">
        <v>4</v>
      </c>
      <c r="I2" s="7">
        <f t="shared" ref="I2:I13" ca="1" si="0">YEAR(TODAY())-YEAR(F2)</f>
        <v>28</v>
      </c>
      <c r="J2" s="8">
        <f t="shared" ref="J2:J13" ca="1" si="1">IF(E2="主任",40000,30000)+H2*5000+I2*50</f>
        <v>61400</v>
      </c>
    </row>
    <row r="3" spans="1:10">
      <c r="A3" s="3" t="s">
        <v>16</v>
      </c>
      <c r="B3" s="4" t="s">
        <v>17</v>
      </c>
      <c r="C3" s="4" t="s">
        <v>12</v>
      </c>
      <c r="D3" s="5" t="s">
        <v>13</v>
      </c>
      <c r="E3" s="5" t="s">
        <v>18</v>
      </c>
      <c r="F3" s="6">
        <v>30654</v>
      </c>
      <c r="G3" s="7" t="s">
        <v>15</v>
      </c>
      <c r="H3" s="7">
        <v>3</v>
      </c>
      <c r="I3" s="7">
        <f t="shared" ca="1" si="0"/>
        <v>30</v>
      </c>
      <c r="J3" s="8">
        <f t="shared" ca="1" si="1"/>
        <v>46500</v>
      </c>
    </row>
    <row r="4" spans="1:10">
      <c r="A4" s="3" t="s">
        <v>19</v>
      </c>
      <c r="B4" s="4" t="s">
        <v>20</v>
      </c>
      <c r="C4" s="4" t="s">
        <v>12</v>
      </c>
      <c r="D4" s="5" t="s">
        <v>13</v>
      </c>
      <c r="E4" s="5" t="s">
        <v>18</v>
      </c>
      <c r="F4" s="6">
        <v>26146</v>
      </c>
      <c r="G4" s="7" t="s">
        <v>15</v>
      </c>
      <c r="H4" s="7">
        <v>4</v>
      </c>
      <c r="I4" s="7">
        <f t="shared" ca="1" si="0"/>
        <v>42</v>
      </c>
      <c r="J4" s="8">
        <f t="shared" ca="1" si="1"/>
        <v>52100</v>
      </c>
    </row>
    <row r="5" spans="1:10">
      <c r="A5" s="3" t="s">
        <v>21</v>
      </c>
      <c r="B5" s="49" t="s">
        <v>186</v>
      </c>
      <c r="C5" s="4" t="s">
        <v>12</v>
      </c>
      <c r="D5" s="5" t="s">
        <v>23</v>
      </c>
      <c r="E5" s="5" t="s">
        <v>14</v>
      </c>
      <c r="F5" s="6">
        <v>26823</v>
      </c>
      <c r="G5" s="7" t="s">
        <v>15</v>
      </c>
      <c r="H5" s="7">
        <v>4</v>
      </c>
      <c r="I5" s="7">
        <f t="shared" ca="1" si="0"/>
        <v>40</v>
      </c>
      <c r="J5" s="8">
        <f t="shared" ca="1" si="1"/>
        <v>62000</v>
      </c>
    </row>
    <row r="6" spans="1:10">
      <c r="A6" s="3" t="s">
        <v>24</v>
      </c>
      <c r="B6" s="4" t="s">
        <v>25</v>
      </c>
      <c r="C6" s="4" t="s">
        <v>26</v>
      </c>
      <c r="D6" s="5" t="s">
        <v>23</v>
      </c>
      <c r="E6" s="5" t="s">
        <v>18</v>
      </c>
      <c r="F6" s="6">
        <v>29927</v>
      </c>
      <c r="G6" s="7" t="s">
        <v>15</v>
      </c>
      <c r="H6" s="7">
        <v>5</v>
      </c>
      <c r="I6" s="7">
        <f t="shared" ca="1" si="0"/>
        <v>32</v>
      </c>
      <c r="J6" s="8">
        <f t="shared" ca="1" si="1"/>
        <v>56600</v>
      </c>
    </row>
    <row r="7" spans="1:10">
      <c r="A7" s="3" t="s">
        <v>27</v>
      </c>
      <c r="B7" s="4" t="s">
        <v>28</v>
      </c>
      <c r="C7" s="4" t="s">
        <v>22</v>
      </c>
      <c r="D7" s="5" t="s">
        <v>23</v>
      </c>
      <c r="E7" s="5" t="s">
        <v>18</v>
      </c>
      <c r="F7" s="6">
        <v>32279</v>
      </c>
      <c r="G7" s="7" t="s">
        <v>29</v>
      </c>
      <c r="H7" s="7">
        <v>4</v>
      </c>
      <c r="I7" s="7">
        <f t="shared" ca="1" si="0"/>
        <v>25</v>
      </c>
      <c r="J7" s="8">
        <f t="shared" ca="1" si="1"/>
        <v>51250</v>
      </c>
    </row>
    <row r="8" spans="1:10">
      <c r="A8" s="3" t="s">
        <v>30</v>
      </c>
      <c r="B8" s="4" t="s">
        <v>31</v>
      </c>
      <c r="C8" s="4" t="s">
        <v>22</v>
      </c>
      <c r="D8" s="5" t="s">
        <v>23</v>
      </c>
      <c r="E8" s="5" t="s">
        <v>18</v>
      </c>
      <c r="F8" s="6">
        <v>30441</v>
      </c>
      <c r="G8" s="7" t="s">
        <v>29</v>
      </c>
      <c r="H8" s="7">
        <v>3</v>
      </c>
      <c r="I8" s="7">
        <f t="shared" ca="1" si="0"/>
        <v>30</v>
      </c>
      <c r="J8" s="8">
        <f t="shared" ca="1" si="1"/>
        <v>46500</v>
      </c>
    </row>
    <row r="9" spans="1:10">
      <c r="A9" s="3" t="s">
        <v>32</v>
      </c>
      <c r="B9" s="4" t="s">
        <v>33</v>
      </c>
      <c r="C9" s="4" t="s">
        <v>34</v>
      </c>
      <c r="D9" s="5" t="s">
        <v>35</v>
      </c>
      <c r="E9" s="5" t="s">
        <v>18</v>
      </c>
      <c r="F9" s="6">
        <v>32024</v>
      </c>
      <c r="G9" s="7" t="s">
        <v>29</v>
      </c>
      <c r="H9" s="7">
        <v>4</v>
      </c>
      <c r="I9" s="7">
        <f t="shared" ca="1" si="0"/>
        <v>26</v>
      </c>
      <c r="J9" s="8">
        <f t="shared" ca="1" si="1"/>
        <v>51300</v>
      </c>
    </row>
    <row r="10" spans="1:10">
      <c r="A10" s="3" t="s">
        <v>36</v>
      </c>
      <c r="B10" s="4" t="s">
        <v>37</v>
      </c>
      <c r="C10" s="4" t="s">
        <v>26</v>
      </c>
      <c r="D10" s="5" t="s">
        <v>35</v>
      </c>
      <c r="E10" s="5" t="s">
        <v>38</v>
      </c>
      <c r="F10" s="6">
        <v>29533</v>
      </c>
      <c r="G10" s="7" t="s">
        <v>15</v>
      </c>
      <c r="H10" s="7">
        <v>4</v>
      </c>
      <c r="I10" s="7">
        <f t="shared" ca="1" si="0"/>
        <v>33</v>
      </c>
      <c r="J10" s="8">
        <f t="shared" ca="1" si="1"/>
        <v>51650</v>
      </c>
    </row>
    <row r="11" spans="1:10">
      <c r="A11" s="3" t="s">
        <v>39</v>
      </c>
      <c r="B11" s="4" t="s">
        <v>40</v>
      </c>
      <c r="C11" s="4" t="s">
        <v>22</v>
      </c>
      <c r="D11" s="5" t="s">
        <v>23</v>
      </c>
      <c r="E11" s="5" t="s">
        <v>18</v>
      </c>
      <c r="F11" s="6">
        <v>32490</v>
      </c>
      <c r="G11" s="7" t="s">
        <v>29</v>
      </c>
      <c r="H11" s="7">
        <v>4</v>
      </c>
      <c r="I11" s="7">
        <f t="shared" ca="1" si="0"/>
        <v>25</v>
      </c>
      <c r="J11" s="8">
        <f t="shared" ca="1" si="1"/>
        <v>51250</v>
      </c>
    </row>
    <row r="12" spans="1:10">
      <c r="A12" s="3" t="s">
        <v>41</v>
      </c>
      <c r="B12" s="4" t="s">
        <v>42</v>
      </c>
      <c r="C12" s="4" t="s">
        <v>12</v>
      </c>
      <c r="D12" s="5" t="s">
        <v>43</v>
      </c>
      <c r="E12" s="5" t="s">
        <v>14</v>
      </c>
      <c r="F12" s="6">
        <v>29461</v>
      </c>
      <c r="G12" s="7" t="s">
        <v>15</v>
      </c>
      <c r="H12" s="7">
        <v>3</v>
      </c>
      <c r="I12" s="7">
        <f t="shared" ca="1" si="0"/>
        <v>33</v>
      </c>
      <c r="J12" s="8">
        <f t="shared" ca="1" si="1"/>
        <v>56650</v>
      </c>
    </row>
    <row r="13" spans="1:10">
      <c r="A13" s="3" t="s">
        <v>44</v>
      </c>
      <c r="B13" s="4" t="s">
        <v>45</v>
      </c>
      <c r="C13" s="4" t="s">
        <v>12</v>
      </c>
      <c r="D13" s="5" t="s">
        <v>43</v>
      </c>
      <c r="E13" s="5" t="s">
        <v>18</v>
      </c>
      <c r="F13" s="6">
        <v>28732</v>
      </c>
      <c r="G13" s="7" t="s">
        <v>29</v>
      </c>
      <c r="H13" s="7">
        <v>2</v>
      </c>
      <c r="I13" s="7">
        <f t="shared" ca="1" si="0"/>
        <v>35</v>
      </c>
      <c r="J13" s="8">
        <f t="shared" ca="1" si="1"/>
        <v>41750</v>
      </c>
    </row>
  </sheetData>
  <sortState ref="A2:J13">
    <sortCondition ref="A2"/>
  </sortState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workbookViewId="0">
      <pane ySplit="1" topLeftCell="A2" activePane="bottomLeft" state="frozen"/>
      <selection pane="bottomLeft" activeCell="B4" sqref="B4"/>
    </sheetView>
  </sheetViews>
  <sheetFormatPr defaultRowHeight="16.5" outlineLevelRow="3"/>
  <cols>
    <col min="1" max="1" width="6" bestFit="1" customWidth="1"/>
    <col min="2" max="2" width="8.125" bestFit="1" customWidth="1"/>
    <col min="3" max="3" width="12.625" bestFit="1" customWidth="1"/>
    <col min="4" max="5" width="6" bestFit="1" customWidth="1"/>
    <col min="6" max="6" width="8.5" customWidth="1"/>
    <col min="7" max="9" width="6" bestFit="1" customWidth="1"/>
    <col min="10" max="10" width="8" bestFit="1" customWidth="1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2" t="s">
        <v>9</v>
      </c>
    </row>
    <row r="2" spans="1:10" outlineLevel="3">
      <c r="A2" s="3" t="s">
        <v>10</v>
      </c>
      <c r="B2" s="4" t="s">
        <v>11</v>
      </c>
      <c r="C2" s="4" t="s">
        <v>12</v>
      </c>
      <c r="D2" s="5" t="s">
        <v>13</v>
      </c>
      <c r="E2" s="5" t="s">
        <v>14</v>
      </c>
      <c r="F2" s="6">
        <v>31111</v>
      </c>
      <c r="G2" s="7" t="s">
        <v>15</v>
      </c>
      <c r="H2" s="7">
        <v>4</v>
      </c>
      <c r="I2" s="7">
        <f t="shared" ref="I2:I7" ca="1" si="0">YEAR(TODAY())-YEAR(F2)</f>
        <v>28</v>
      </c>
      <c r="J2" s="8">
        <f t="shared" ref="J2:J7" ca="1" si="1">IF(E2="主任",40000,30000)+H2*5000+I2*50</f>
        <v>61400</v>
      </c>
    </row>
    <row r="3" spans="1:10" outlineLevel="3">
      <c r="A3" s="3" t="s">
        <v>16</v>
      </c>
      <c r="B3" s="4" t="s">
        <v>17</v>
      </c>
      <c r="C3" s="4" t="s">
        <v>12</v>
      </c>
      <c r="D3" s="5" t="s">
        <v>13</v>
      </c>
      <c r="E3" s="5" t="s">
        <v>18</v>
      </c>
      <c r="F3" s="6">
        <v>30654</v>
      </c>
      <c r="G3" s="7" t="s">
        <v>15</v>
      </c>
      <c r="H3" s="7">
        <v>3</v>
      </c>
      <c r="I3" s="7">
        <f t="shared" ca="1" si="0"/>
        <v>30</v>
      </c>
      <c r="J3" s="8">
        <f t="shared" ca="1" si="1"/>
        <v>46500</v>
      </c>
    </row>
    <row r="4" spans="1:10" outlineLevel="3">
      <c r="A4" s="3" t="s">
        <v>19</v>
      </c>
      <c r="B4" s="4" t="s">
        <v>20</v>
      </c>
      <c r="C4" s="4" t="s">
        <v>12</v>
      </c>
      <c r="D4" s="5" t="s">
        <v>13</v>
      </c>
      <c r="E4" s="5" t="s">
        <v>18</v>
      </c>
      <c r="F4" s="6">
        <v>26146</v>
      </c>
      <c r="G4" s="7" t="s">
        <v>15</v>
      </c>
      <c r="H4" s="7">
        <v>4</v>
      </c>
      <c r="I4" s="7">
        <f t="shared" ca="1" si="0"/>
        <v>42</v>
      </c>
      <c r="J4" s="8">
        <f t="shared" ca="1" si="1"/>
        <v>52100</v>
      </c>
    </row>
    <row r="5" spans="1:10" outlineLevel="3">
      <c r="A5" s="3" t="s">
        <v>32</v>
      </c>
      <c r="B5" s="4" t="s">
        <v>33</v>
      </c>
      <c r="C5" s="4" t="s">
        <v>34</v>
      </c>
      <c r="D5" s="5" t="s">
        <v>35</v>
      </c>
      <c r="E5" s="5" t="s">
        <v>18</v>
      </c>
      <c r="F5" s="6">
        <v>32024</v>
      </c>
      <c r="G5" s="7" t="s">
        <v>29</v>
      </c>
      <c r="H5" s="7">
        <v>4</v>
      </c>
      <c r="I5" s="7">
        <f t="shared" ca="1" si="0"/>
        <v>26</v>
      </c>
      <c r="J5" s="8">
        <f t="shared" ca="1" si="1"/>
        <v>51300</v>
      </c>
    </row>
    <row r="6" spans="1:10" outlineLevel="3">
      <c r="A6" s="3" t="s">
        <v>41</v>
      </c>
      <c r="B6" s="4" t="s">
        <v>42</v>
      </c>
      <c r="C6" s="4" t="s">
        <v>12</v>
      </c>
      <c r="D6" s="5" t="s">
        <v>43</v>
      </c>
      <c r="E6" s="5" t="s">
        <v>14</v>
      </c>
      <c r="F6" s="6">
        <v>29461</v>
      </c>
      <c r="G6" s="7" t="s">
        <v>15</v>
      </c>
      <c r="H6" s="7">
        <v>3</v>
      </c>
      <c r="I6" s="7">
        <f t="shared" ca="1" si="0"/>
        <v>33</v>
      </c>
      <c r="J6" s="8">
        <f t="shared" ca="1" si="1"/>
        <v>56650</v>
      </c>
    </row>
    <row r="7" spans="1:10" outlineLevel="3">
      <c r="A7" s="3" t="s">
        <v>44</v>
      </c>
      <c r="B7" s="4" t="s">
        <v>45</v>
      </c>
      <c r="C7" s="4" t="s">
        <v>12</v>
      </c>
      <c r="D7" s="5" t="s">
        <v>43</v>
      </c>
      <c r="E7" s="5" t="s">
        <v>18</v>
      </c>
      <c r="F7" s="6">
        <v>28732</v>
      </c>
      <c r="G7" s="7" t="s">
        <v>29</v>
      </c>
      <c r="H7" s="7">
        <v>2</v>
      </c>
      <c r="I7" s="7">
        <f t="shared" ca="1" si="0"/>
        <v>35</v>
      </c>
      <c r="J7" s="8">
        <f t="shared" ca="1" si="1"/>
        <v>41750</v>
      </c>
    </row>
    <row r="8" spans="1:10" outlineLevel="3">
      <c r="A8" s="3" t="s">
        <v>21</v>
      </c>
      <c r="B8" s="49" t="s">
        <v>186</v>
      </c>
      <c r="C8" s="4" t="s">
        <v>12</v>
      </c>
      <c r="D8" s="5" t="s">
        <v>23</v>
      </c>
      <c r="E8" s="5" t="s">
        <v>14</v>
      </c>
      <c r="F8" s="6">
        <v>26823</v>
      </c>
      <c r="G8" s="7" t="s">
        <v>15</v>
      </c>
      <c r="H8" s="7">
        <v>4</v>
      </c>
      <c r="I8" s="7">
        <f t="shared" ref="I8:I15" ca="1" si="2">YEAR(TODAY())-YEAR(F8)</f>
        <v>40</v>
      </c>
      <c r="J8" s="8">
        <f t="shared" ref="J8:J15" ca="1" si="3">IF(E8="主任",40000,30000)+H8*5000+I8*50</f>
        <v>62000</v>
      </c>
    </row>
    <row r="9" spans="1:10" outlineLevel="2">
      <c r="A9" s="3"/>
      <c r="B9" s="49"/>
      <c r="C9" s="50" t="s">
        <v>228</v>
      </c>
      <c r="D9" s="5"/>
      <c r="E9" s="5"/>
      <c r="F9" s="6"/>
      <c r="G9" s="7"/>
      <c r="H9" s="7"/>
      <c r="I9" s="7">
        <f ca="1">SUBTOTAL(4,I2:I8)</f>
        <v>42</v>
      </c>
      <c r="J9" s="8">
        <f ca="1">SUBTOTAL(4,J2:J8)</f>
        <v>62000</v>
      </c>
    </row>
    <row r="10" spans="1:10" outlineLevel="1">
      <c r="A10" s="3"/>
      <c r="B10" s="49"/>
      <c r="C10" s="50" t="s">
        <v>225</v>
      </c>
      <c r="D10" s="5"/>
      <c r="E10" s="5"/>
      <c r="F10" s="6"/>
      <c r="G10" s="7"/>
      <c r="H10" s="7"/>
      <c r="I10" s="7">
        <f ca="1">SUBTOTAL(1,I2:I8)</f>
        <v>33.428571428571431</v>
      </c>
      <c r="J10" s="8">
        <f ca="1">SUBTOTAL(1,J2:J8)</f>
        <v>53100</v>
      </c>
    </row>
    <row r="11" spans="1:10" outlineLevel="3">
      <c r="A11" s="3" t="s">
        <v>24</v>
      </c>
      <c r="B11" s="4" t="s">
        <v>25</v>
      </c>
      <c r="C11" s="4" t="s">
        <v>26</v>
      </c>
      <c r="D11" s="5" t="s">
        <v>23</v>
      </c>
      <c r="E11" s="5" t="s">
        <v>18</v>
      </c>
      <c r="F11" s="6">
        <v>29927</v>
      </c>
      <c r="G11" s="7" t="s">
        <v>15</v>
      </c>
      <c r="H11" s="7">
        <v>5</v>
      </c>
      <c r="I11" s="7">
        <f t="shared" ca="1" si="2"/>
        <v>32</v>
      </c>
      <c r="J11" s="8">
        <f t="shared" ca="1" si="3"/>
        <v>56600</v>
      </c>
    </row>
    <row r="12" spans="1:10" outlineLevel="3">
      <c r="A12" s="3" t="s">
        <v>27</v>
      </c>
      <c r="B12" s="4" t="s">
        <v>28</v>
      </c>
      <c r="C12" s="4" t="s">
        <v>22</v>
      </c>
      <c r="D12" s="5" t="s">
        <v>23</v>
      </c>
      <c r="E12" s="5" t="s">
        <v>18</v>
      </c>
      <c r="F12" s="6">
        <v>32279</v>
      </c>
      <c r="G12" s="7" t="s">
        <v>29</v>
      </c>
      <c r="H12" s="7">
        <v>4</v>
      </c>
      <c r="I12" s="7">
        <f t="shared" ca="1" si="2"/>
        <v>25</v>
      </c>
      <c r="J12" s="8">
        <f t="shared" ca="1" si="3"/>
        <v>51250</v>
      </c>
    </row>
    <row r="13" spans="1:10" outlineLevel="3">
      <c r="A13" s="3" t="s">
        <v>30</v>
      </c>
      <c r="B13" s="4" t="s">
        <v>31</v>
      </c>
      <c r="C13" s="4" t="s">
        <v>22</v>
      </c>
      <c r="D13" s="5" t="s">
        <v>23</v>
      </c>
      <c r="E13" s="5" t="s">
        <v>18</v>
      </c>
      <c r="F13" s="6">
        <v>30441</v>
      </c>
      <c r="G13" s="7" t="s">
        <v>29</v>
      </c>
      <c r="H13" s="7">
        <v>3</v>
      </c>
      <c r="I13" s="7">
        <f t="shared" ca="1" si="2"/>
        <v>30</v>
      </c>
      <c r="J13" s="8">
        <f t="shared" ca="1" si="3"/>
        <v>46500</v>
      </c>
    </row>
    <row r="14" spans="1:10" outlineLevel="3">
      <c r="A14" s="3" t="s">
        <v>36</v>
      </c>
      <c r="B14" s="4" t="s">
        <v>37</v>
      </c>
      <c r="C14" s="4" t="s">
        <v>26</v>
      </c>
      <c r="D14" s="5" t="s">
        <v>35</v>
      </c>
      <c r="E14" s="5" t="s">
        <v>38</v>
      </c>
      <c r="F14" s="6">
        <v>29533</v>
      </c>
      <c r="G14" s="7" t="s">
        <v>15</v>
      </c>
      <c r="H14" s="7">
        <v>4</v>
      </c>
      <c r="I14" s="7">
        <f t="shared" ca="1" si="2"/>
        <v>33</v>
      </c>
      <c r="J14" s="8">
        <f t="shared" ca="1" si="3"/>
        <v>51650</v>
      </c>
    </row>
    <row r="15" spans="1:10" outlineLevel="3">
      <c r="A15" s="3" t="s">
        <v>39</v>
      </c>
      <c r="B15" s="4" t="s">
        <v>40</v>
      </c>
      <c r="C15" s="4" t="s">
        <v>22</v>
      </c>
      <c r="D15" s="5" t="s">
        <v>23</v>
      </c>
      <c r="E15" s="5" t="s">
        <v>18</v>
      </c>
      <c r="F15" s="6">
        <v>32490</v>
      </c>
      <c r="G15" s="7" t="s">
        <v>29</v>
      </c>
      <c r="H15" s="7">
        <v>4</v>
      </c>
      <c r="I15" s="7">
        <f t="shared" ca="1" si="2"/>
        <v>25</v>
      </c>
      <c r="J15" s="8">
        <f t="shared" ca="1" si="3"/>
        <v>51250</v>
      </c>
    </row>
    <row r="16" spans="1:10" outlineLevel="2">
      <c r="A16" s="3"/>
      <c r="B16" s="4"/>
      <c r="C16" s="50" t="s">
        <v>229</v>
      </c>
      <c r="D16" s="5"/>
      <c r="E16" s="5"/>
      <c r="F16" s="6"/>
      <c r="G16" s="7"/>
      <c r="H16" s="7"/>
      <c r="I16" s="7">
        <f ca="1">SUBTOTAL(4,I11:I15)</f>
        <v>33</v>
      </c>
      <c r="J16" s="8">
        <f ca="1">SUBTOTAL(4,J11:J15)</f>
        <v>56600</v>
      </c>
    </row>
    <row r="17" spans="1:10" outlineLevel="1">
      <c r="A17" s="3"/>
      <c r="B17" s="4"/>
      <c r="C17" s="50" t="s">
        <v>226</v>
      </c>
      <c r="D17" s="5"/>
      <c r="E17" s="5"/>
      <c r="F17" s="6"/>
      <c r="G17" s="7"/>
      <c r="H17" s="7"/>
      <c r="I17" s="7">
        <f ca="1">SUBTOTAL(1,I11:I15)</f>
        <v>29</v>
      </c>
      <c r="J17" s="8">
        <f ca="1">SUBTOTAL(1,J11:J15)</f>
        <v>51450</v>
      </c>
    </row>
    <row r="18" spans="1:10">
      <c r="A18" s="3"/>
      <c r="B18" s="4"/>
      <c r="C18" s="50" t="s">
        <v>230</v>
      </c>
      <c r="D18" s="5"/>
      <c r="E18" s="5"/>
      <c r="F18" s="6"/>
      <c r="G18" s="7"/>
      <c r="H18" s="7"/>
      <c r="I18" s="7">
        <f ca="1">SUBTOTAL(4,I2:I15)</f>
        <v>42</v>
      </c>
      <c r="J18" s="8">
        <f ca="1">SUBTOTAL(4,J2:J15)</f>
        <v>62000</v>
      </c>
    </row>
    <row r="19" spans="1:10">
      <c r="A19" s="3"/>
      <c r="B19" s="4"/>
      <c r="C19" s="50" t="s">
        <v>227</v>
      </c>
      <c r="D19" s="5"/>
      <c r="E19" s="5"/>
      <c r="F19" s="6"/>
      <c r="G19" s="7"/>
      <c r="H19" s="7"/>
      <c r="I19" s="7">
        <f ca="1">SUBTOTAL(1,I2:I15)</f>
        <v>31.583333333333332</v>
      </c>
      <c r="J19" s="8">
        <f ca="1">SUBTOTAL(1,J2:J15)</f>
        <v>52412.5</v>
      </c>
    </row>
  </sheetData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J13"/>
  <sheetViews>
    <sheetView workbookViewId="0">
      <pane ySplit="1" topLeftCell="A2" activePane="bottomLeft" state="frozen"/>
      <selection pane="bottomLeft" activeCell="B3" sqref="B3"/>
    </sheetView>
  </sheetViews>
  <sheetFormatPr defaultRowHeight="16.5"/>
  <cols>
    <col min="1" max="1" width="6" bestFit="1" customWidth="1"/>
    <col min="2" max="2" width="8.125" bestFit="1" customWidth="1"/>
    <col min="3" max="3" width="12.625" bestFit="1" customWidth="1"/>
    <col min="4" max="5" width="6" bestFit="1" customWidth="1"/>
    <col min="6" max="6" width="8.5" customWidth="1"/>
    <col min="7" max="9" width="6" bestFit="1" customWidth="1"/>
    <col min="10" max="10" width="8" bestFit="1" customWidth="1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2" t="s">
        <v>9</v>
      </c>
    </row>
    <row r="2" spans="1:10">
      <c r="A2" s="3" t="s">
        <v>10</v>
      </c>
      <c r="B2" s="4" t="s">
        <v>11</v>
      </c>
      <c r="C2" s="4" t="s">
        <v>12</v>
      </c>
      <c r="D2" s="5" t="s">
        <v>13</v>
      </c>
      <c r="E2" s="5" t="s">
        <v>14</v>
      </c>
      <c r="F2" s="6">
        <v>31111</v>
      </c>
      <c r="G2" s="7" t="s">
        <v>15</v>
      </c>
      <c r="H2" s="7">
        <v>4</v>
      </c>
      <c r="I2" s="7">
        <f t="shared" ref="I2:I7" ca="1" si="0">YEAR(TODAY())-YEAR(F2)</f>
        <v>28</v>
      </c>
      <c r="J2" s="8">
        <f t="shared" ref="J2:J7" ca="1" si="1">IF(E2="主任",40000,30000)+H2*5000+I2*50</f>
        <v>61400</v>
      </c>
    </row>
    <row r="3" spans="1:10">
      <c r="A3" s="3" t="s">
        <v>16</v>
      </c>
      <c r="B3" s="4" t="s">
        <v>17</v>
      </c>
      <c r="C3" s="4" t="s">
        <v>12</v>
      </c>
      <c r="D3" s="5" t="s">
        <v>13</v>
      </c>
      <c r="E3" s="5" t="s">
        <v>18</v>
      </c>
      <c r="F3" s="6">
        <v>30654</v>
      </c>
      <c r="G3" s="7" t="s">
        <v>15</v>
      </c>
      <c r="H3" s="7">
        <v>3</v>
      </c>
      <c r="I3" s="7">
        <f t="shared" ca="1" si="0"/>
        <v>30</v>
      </c>
      <c r="J3" s="8">
        <f t="shared" ca="1" si="1"/>
        <v>46500</v>
      </c>
    </row>
    <row r="4" spans="1:10">
      <c r="A4" s="3" t="s">
        <v>19</v>
      </c>
      <c r="B4" s="4" t="s">
        <v>20</v>
      </c>
      <c r="C4" s="4" t="s">
        <v>12</v>
      </c>
      <c r="D4" s="5" t="s">
        <v>13</v>
      </c>
      <c r="E4" s="5" t="s">
        <v>18</v>
      </c>
      <c r="F4" s="6">
        <v>26146</v>
      </c>
      <c r="G4" s="7" t="s">
        <v>15</v>
      </c>
      <c r="H4" s="7">
        <v>4</v>
      </c>
      <c r="I4" s="7">
        <f t="shared" ca="1" si="0"/>
        <v>42</v>
      </c>
      <c r="J4" s="8">
        <f t="shared" ca="1" si="1"/>
        <v>52100</v>
      </c>
    </row>
    <row r="5" spans="1:10">
      <c r="A5" s="3" t="s">
        <v>32</v>
      </c>
      <c r="B5" s="4" t="s">
        <v>33</v>
      </c>
      <c r="C5" s="4" t="s">
        <v>34</v>
      </c>
      <c r="D5" s="5" t="s">
        <v>35</v>
      </c>
      <c r="E5" s="5" t="s">
        <v>18</v>
      </c>
      <c r="F5" s="6">
        <v>32024</v>
      </c>
      <c r="G5" s="7" t="s">
        <v>29</v>
      </c>
      <c r="H5" s="7">
        <v>4</v>
      </c>
      <c r="I5" s="7">
        <f t="shared" ca="1" si="0"/>
        <v>26</v>
      </c>
      <c r="J5" s="8">
        <f t="shared" ca="1" si="1"/>
        <v>51300</v>
      </c>
    </row>
    <row r="6" spans="1:10">
      <c r="A6" s="3" t="s">
        <v>41</v>
      </c>
      <c r="B6" s="4" t="s">
        <v>42</v>
      </c>
      <c r="C6" s="4" t="s">
        <v>12</v>
      </c>
      <c r="D6" s="5" t="s">
        <v>43</v>
      </c>
      <c r="E6" s="5" t="s">
        <v>14</v>
      </c>
      <c r="F6" s="6">
        <v>29461</v>
      </c>
      <c r="G6" s="7" t="s">
        <v>15</v>
      </c>
      <c r="H6" s="7">
        <v>3</v>
      </c>
      <c r="I6" s="7">
        <f t="shared" ca="1" si="0"/>
        <v>33</v>
      </c>
      <c r="J6" s="8">
        <f t="shared" ca="1" si="1"/>
        <v>56650</v>
      </c>
    </row>
    <row r="7" spans="1:10">
      <c r="A7" s="3" t="s">
        <v>44</v>
      </c>
      <c r="B7" s="4" t="s">
        <v>45</v>
      </c>
      <c r="C7" s="4" t="s">
        <v>12</v>
      </c>
      <c r="D7" s="5" t="s">
        <v>43</v>
      </c>
      <c r="E7" s="5" t="s">
        <v>18</v>
      </c>
      <c r="F7" s="6">
        <v>28732</v>
      </c>
      <c r="G7" s="7" t="s">
        <v>29</v>
      </c>
      <c r="H7" s="7">
        <v>2</v>
      </c>
      <c r="I7" s="7">
        <f t="shared" ca="1" si="0"/>
        <v>35</v>
      </c>
      <c r="J7" s="8">
        <f t="shared" ca="1" si="1"/>
        <v>41750</v>
      </c>
    </row>
    <row r="8" spans="1:10">
      <c r="A8" s="3" t="s">
        <v>21</v>
      </c>
      <c r="B8" s="49" t="s">
        <v>186</v>
      </c>
      <c r="C8" s="4" t="s">
        <v>12</v>
      </c>
      <c r="D8" s="5" t="s">
        <v>23</v>
      </c>
      <c r="E8" s="5" t="s">
        <v>14</v>
      </c>
      <c r="F8" s="6">
        <v>26823</v>
      </c>
      <c r="G8" s="7" t="s">
        <v>15</v>
      </c>
      <c r="H8" s="7">
        <v>4</v>
      </c>
      <c r="I8" s="7">
        <f t="shared" ref="I8:I13" ca="1" si="2">YEAR(TODAY())-YEAR(F8)</f>
        <v>40</v>
      </c>
      <c r="J8" s="8">
        <f t="shared" ref="J8:J13" ca="1" si="3">IF(E8="主任",40000,30000)+H8*5000+I8*50</f>
        <v>62000</v>
      </c>
    </row>
    <row r="9" spans="1:10">
      <c r="A9" s="3" t="s">
        <v>24</v>
      </c>
      <c r="B9" s="4" t="s">
        <v>25</v>
      </c>
      <c r="C9" s="4" t="s">
        <v>26</v>
      </c>
      <c r="D9" s="5" t="s">
        <v>23</v>
      </c>
      <c r="E9" s="5" t="s">
        <v>18</v>
      </c>
      <c r="F9" s="6">
        <v>29927</v>
      </c>
      <c r="G9" s="7" t="s">
        <v>15</v>
      </c>
      <c r="H9" s="7">
        <v>5</v>
      </c>
      <c r="I9" s="7">
        <f t="shared" ca="1" si="2"/>
        <v>32</v>
      </c>
      <c r="J9" s="8">
        <f t="shared" ca="1" si="3"/>
        <v>56600</v>
      </c>
    </row>
    <row r="10" spans="1:10">
      <c r="A10" s="3" t="s">
        <v>27</v>
      </c>
      <c r="B10" s="4" t="s">
        <v>28</v>
      </c>
      <c r="C10" s="4" t="s">
        <v>22</v>
      </c>
      <c r="D10" s="5" t="s">
        <v>23</v>
      </c>
      <c r="E10" s="5" t="s">
        <v>18</v>
      </c>
      <c r="F10" s="6">
        <v>32279</v>
      </c>
      <c r="G10" s="7" t="s">
        <v>29</v>
      </c>
      <c r="H10" s="7">
        <v>4</v>
      </c>
      <c r="I10" s="7">
        <f t="shared" ca="1" si="2"/>
        <v>25</v>
      </c>
      <c r="J10" s="8">
        <f t="shared" ca="1" si="3"/>
        <v>51250</v>
      </c>
    </row>
    <row r="11" spans="1:10">
      <c r="A11" s="3" t="s">
        <v>30</v>
      </c>
      <c r="B11" s="4" t="s">
        <v>31</v>
      </c>
      <c r="C11" s="4" t="s">
        <v>22</v>
      </c>
      <c r="D11" s="5" t="s">
        <v>23</v>
      </c>
      <c r="E11" s="5" t="s">
        <v>18</v>
      </c>
      <c r="F11" s="6">
        <v>30441</v>
      </c>
      <c r="G11" s="7" t="s">
        <v>29</v>
      </c>
      <c r="H11" s="7">
        <v>3</v>
      </c>
      <c r="I11" s="7">
        <f t="shared" ca="1" si="2"/>
        <v>30</v>
      </c>
      <c r="J11" s="8">
        <f t="shared" ca="1" si="3"/>
        <v>46500</v>
      </c>
    </row>
    <row r="12" spans="1:10">
      <c r="A12" s="3" t="s">
        <v>36</v>
      </c>
      <c r="B12" s="4" t="s">
        <v>37</v>
      </c>
      <c r="C12" s="4" t="s">
        <v>26</v>
      </c>
      <c r="D12" s="5" t="s">
        <v>35</v>
      </c>
      <c r="E12" s="5" t="s">
        <v>38</v>
      </c>
      <c r="F12" s="6">
        <v>29533</v>
      </c>
      <c r="G12" s="7" t="s">
        <v>15</v>
      </c>
      <c r="H12" s="7">
        <v>4</v>
      </c>
      <c r="I12" s="7">
        <f t="shared" ca="1" si="2"/>
        <v>33</v>
      </c>
      <c r="J12" s="8">
        <f t="shared" ca="1" si="3"/>
        <v>51650</v>
      </c>
    </row>
    <row r="13" spans="1:10">
      <c r="A13" s="3" t="s">
        <v>39</v>
      </c>
      <c r="B13" s="4" t="s">
        <v>40</v>
      </c>
      <c r="C13" s="4" t="s">
        <v>22</v>
      </c>
      <c r="D13" s="5" t="s">
        <v>23</v>
      </c>
      <c r="E13" s="5" t="s">
        <v>18</v>
      </c>
      <c r="F13" s="6">
        <v>32490</v>
      </c>
      <c r="G13" s="7" t="s">
        <v>29</v>
      </c>
      <c r="H13" s="7">
        <v>4</v>
      </c>
      <c r="I13" s="7">
        <f t="shared" ca="1" si="2"/>
        <v>25</v>
      </c>
      <c r="J13" s="8">
        <f t="shared" ca="1" si="3"/>
        <v>51250</v>
      </c>
    </row>
  </sheetData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activeCell="E2" sqref="E2"/>
    </sheetView>
  </sheetViews>
  <sheetFormatPr defaultColWidth="9" defaultRowHeight="16.5"/>
  <cols>
    <col min="1" max="1" width="7.5" style="28" bestFit="1" customWidth="1"/>
    <col min="2" max="2" width="6.25" style="28" bestFit="1" customWidth="1"/>
    <col min="3" max="3" width="4.25" style="28" customWidth="1"/>
    <col min="4" max="4" width="10.5" style="28" bestFit="1" customWidth="1"/>
    <col min="5" max="5" width="7.25" style="28" customWidth="1"/>
    <col min="6" max="16384" width="9" style="28"/>
  </cols>
  <sheetData>
    <row r="1" spans="1:6">
      <c r="A1" s="26" t="s">
        <v>100</v>
      </c>
      <c r="B1" s="27" t="s">
        <v>101</v>
      </c>
    </row>
    <row r="2" spans="1:6">
      <c r="A2" s="28" t="s">
        <v>102</v>
      </c>
      <c r="B2" s="28">
        <v>88</v>
      </c>
      <c r="D2" s="28" t="s">
        <v>103</v>
      </c>
      <c r="E2" s="28">
        <f>COUNT($B$2:$B$13)</f>
        <v>11</v>
      </c>
      <c r="F2" s="28" t="s">
        <v>198</v>
      </c>
    </row>
    <row r="3" spans="1:6">
      <c r="A3" s="28" t="s">
        <v>82</v>
      </c>
      <c r="B3" s="28">
        <v>90</v>
      </c>
      <c r="D3" s="28" t="s">
        <v>115</v>
      </c>
      <c r="E3" s="28">
        <f>COUNTA($B$2:$B$13)</f>
        <v>12</v>
      </c>
      <c r="F3" s="28" t="s">
        <v>199</v>
      </c>
    </row>
    <row r="4" spans="1:6">
      <c r="A4" s="28" t="s">
        <v>83</v>
      </c>
      <c r="B4" s="28" t="s">
        <v>116</v>
      </c>
      <c r="D4" s="28" t="s">
        <v>117</v>
      </c>
      <c r="E4" s="28">
        <f>SUM($B$2:$B$13)</f>
        <v>853</v>
      </c>
      <c r="F4" s="28" t="s">
        <v>200</v>
      </c>
    </row>
    <row r="5" spans="1:6">
      <c r="A5" s="28" t="s">
        <v>84</v>
      </c>
      <c r="B5" s="28">
        <v>88</v>
      </c>
      <c r="D5" s="28" t="s">
        <v>118</v>
      </c>
      <c r="E5" s="29">
        <f>AVERAGE($B$2:$B$13)</f>
        <v>77.545454545454547</v>
      </c>
      <c r="F5" s="28" t="s">
        <v>201</v>
      </c>
    </row>
    <row r="6" spans="1:6">
      <c r="A6" s="28" t="s">
        <v>128</v>
      </c>
      <c r="B6" s="28">
        <v>75</v>
      </c>
      <c r="D6" s="28" t="s">
        <v>129</v>
      </c>
      <c r="E6" s="28">
        <f>MAX($B$2:$B$13)</f>
        <v>91</v>
      </c>
      <c r="F6" s="28" t="s">
        <v>202</v>
      </c>
    </row>
    <row r="7" spans="1:6">
      <c r="A7" s="28" t="s">
        <v>86</v>
      </c>
      <c r="B7" s="28">
        <v>85</v>
      </c>
      <c r="D7" s="28" t="s">
        <v>119</v>
      </c>
      <c r="E7" s="28">
        <f>MIN($B$2:$B$13)</f>
        <v>45</v>
      </c>
      <c r="F7" s="28" t="s">
        <v>203</v>
      </c>
    </row>
    <row r="8" spans="1:6">
      <c r="A8" s="28" t="s">
        <v>120</v>
      </c>
      <c r="B8" s="28">
        <v>66</v>
      </c>
      <c r="D8" s="28" t="s">
        <v>121</v>
      </c>
      <c r="E8" s="28">
        <f>STDEV($B$2:$B$13)</f>
        <v>14.569582261435224</v>
      </c>
      <c r="F8" s="28" t="s">
        <v>204</v>
      </c>
    </row>
    <row r="9" spans="1:6">
      <c r="A9" s="28" t="s">
        <v>122</v>
      </c>
      <c r="B9" s="28">
        <v>45</v>
      </c>
      <c r="D9" s="28" t="s">
        <v>123</v>
      </c>
      <c r="E9" s="28">
        <f>VAR($B$2:$B$13)</f>
        <v>212.27272727272793</v>
      </c>
      <c r="F9" s="28" t="s">
        <v>205</v>
      </c>
    </row>
    <row r="10" spans="1:6">
      <c r="A10" s="28" t="s">
        <v>124</v>
      </c>
      <c r="B10" s="28">
        <v>77</v>
      </c>
    </row>
    <row r="11" spans="1:6">
      <c r="A11" s="28" t="s">
        <v>125</v>
      </c>
      <c r="B11" s="28">
        <v>62</v>
      </c>
    </row>
    <row r="12" spans="1:6">
      <c r="A12" s="28" t="s">
        <v>126</v>
      </c>
      <c r="B12" s="28">
        <v>91</v>
      </c>
    </row>
    <row r="13" spans="1:6">
      <c r="A13" s="28" t="s">
        <v>127</v>
      </c>
      <c r="B13" s="28">
        <v>86</v>
      </c>
    </row>
  </sheetData>
  <phoneticPr fontId="3" type="noConversion"/>
  <pageMargins left="0.75" right="0.75" top="1" bottom="1" header="0.5" footer="0.5"/>
  <headerFooter alignWithMargins="0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F13"/>
  <sheetViews>
    <sheetView workbookViewId="0">
      <selection activeCell="A2" sqref="A2"/>
    </sheetView>
  </sheetViews>
  <sheetFormatPr defaultColWidth="9" defaultRowHeight="16.5"/>
  <cols>
    <col min="1" max="1" width="7.5" style="28" bestFit="1" customWidth="1"/>
    <col min="2" max="2" width="6.25" style="28" bestFit="1" customWidth="1"/>
    <col min="3" max="3" width="4.25" style="28" customWidth="1"/>
    <col min="4" max="4" width="9" style="28"/>
    <col min="5" max="5" width="7.25" style="28" customWidth="1"/>
    <col min="6" max="16384" width="9" style="28"/>
  </cols>
  <sheetData>
    <row r="1" spans="1:6">
      <c r="A1" s="26" t="s">
        <v>100</v>
      </c>
      <c r="B1" s="27" t="s">
        <v>101</v>
      </c>
    </row>
    <row r="2" spans="1:6">
      <c r="A2" s="28" t="s">
        <v>102</v>
      </c>
      <c r="B2" s="28">
        <v>88</v>
      </c>
      <c r="D2" s="28" t="s">
        <v>103</v>
      </c>
      <c r="F2" s="28" t="s">
        <v>198</v>
      </c>
    </row>
    <row r="3" spans="1:6">
      <c r="A3" s="28" t="s">
        <v>82</v>
      </c>
      <c r="B3" s="28">
        <v>90</v>
      </c>
      <c r="D3" s="28" t="s">
        <v>115</v>
      </c>
      <c r="F3" s="28" t="s">
        <v>199</v>
      </c>
    </row>
    <row r="4" spans="1:6">
      <c r="A4" s="28" t="s">
        <v>83</v>
      </c>
      <c r="B4" s="28" t="s">
        <v>116</v>
      </c>
      <c r="D4" s="28" t="s">
        <v>117</v>
      </c>
      <c r="F4" s="28" t="s">
        <v>200</v>
      </c>
    </row>
    <row r="5" spans="1:6">
      <c r="A5" s="28" t="s">
        <v>84</v>
      </c>
      <c r="B5" s="28">
        <v>88</v>
      </c>
      <c r="D5" s="28" t="s">
        <v>118</v>
      </c>
      <c r="E5" s="29"/>
      <c r="F5" s="28" t="s">
        <v>201</v>
      </c>
    </row>
    <row r="6" spans="1:6">
      <c r="A6" s="28" t="s">
        <v>128</v>
      </c>
      <c r="B6" s="28">
        <v>75</v>
      </c>
      <c r="D6" s="28" t="s">
        <v>129</v>
      </c>
      <c r="F6" s="28" t="s">
        <v>202</v>
      </c>
    </row>
    <row r="7" spans="1:6">
      <c r="A7" s="28" t="s">
        <v>86</v>
      </c>
      <c r="B7" s="28">
        <v>85</v>
      </c>
      <c r="D7" s="28" t="s">
        <v>119</v>
      </c>
      <c r="F7" s="28" t="s">
        <v>203</v>
      </c>
    </row>
    <row r="8" spans="1:6">
      <c r="A8" s="28" t="s">
        <v>120</v>
      </c>
      <c r="B8" s="28">
        <v>66</v>
      </c>
      <c r="D8" s="28" t="s">
        <v>121</v>
      </c>
      <c r="F8" s="28" t="s">
        <v>204</v>
      </c>
    </row>
    <row r="9" spans="1:6">
      <c r="A9" s="28" t="s">
        <v>122</v>
      </c>
      <c r="B9" s="28">
        <v>45</v>
      </c>
      <c r="D9" s="28" t="s">
        <v>123</v>
      </c>
      <c r="F9" s="28" t="s">
        <v>205</v>
      </c>
    </row>
    <row r="10" spans="1:6">
      <c r="A10" s="28" t="s">
        <v>124</v>
      </c>
      <c r="B10" s="28">
        <v>77</v>
      </c>
    </row>
    <row r="11" spans="1:6">
      <c r="A11" s="28" t="s">
        <v>125</v>
      </c>
      <c r="B11" s="28">
        <v>62</v>
      </c>
    </row>
    <row r="12" spans="1:6">
      <c r="A12" s="28" t="s">
        <v>126</v>
      </c>
      <c r="B12" s="28">
        <v>91</v>
      </c>
    </row>
    <row r="13" spans="1:6">
      <c r="A13" s="28" t="s">
        <v>127</v>
      </c>
      <c r="B13" s="28">
        <v>86</v>
      </c>
    </row>
  </sheetData>
  <phoneticPr fontId="3" type="noConversion"/>
  <pageMargins left="0.75" right="0.75" top="1" bottom="1" header="0.5" footer="0.5"/>
  <headerFooter alignWithMargins="0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workbookViewId="0">
      <selection activeCell="F2" sqref="F2"/>
    </sheetView>
  </sheetViews>
  <sheetFormatPr defaultColWidth="9" defaultRowHeight="16.5"/>
  <cols>
    <col min="1" max="1" width="7.5" style="32" bestFit="1" customWidth="1"/>
    <col min="2" max="3" width="6" style="32" bestFit="1" customWidth="1"/>
    <col min="4" max="4" width="4.125" style="32" customWidth="1"/>
    <col min="5" max="5" width="11.25" style="32" customWidth="1"/>
    <col min="6" max="6" width="4.875" style="32" customWidth="1"/>
    <col min="7" max="16384" width="9" style="32"/>
  </cols>
  <sheetData>
    <row r="1" spans="1:7">
      <c r="A1" s="30" t="s">
        <v>100</v>
      </c>
      <c r="B1" s="30" t="s">
        <v>130</v>
      </c>
      <c r="C1" s="31" t="s">
        <v>101</v>
      </c>
    </row>
    <row r="2" spans="1:7">
      <c r="A2" s="32" t="s">
        <v>104</v>
      </c>
      <c r="B2" s="32" t="s">
        <v>131</v>
      </c>
      <c r="C2" s="32">
        <v>70</v>
      </c>
      <c r="E2" s="32" t="s">
        <v>105</v>
      </c>
      <c r="F2" s="32">
        <f>COUNTIF(B2:B9,"男")</f>
        <v>3</v>
      </c>
      <c r="G2" s="32" t="s">
        <v>132</v>
      </c>
    </row>
    <row r="3" spans="1:7">
      <c r="A3" s="32" t="s">
        <v>82</v>
      </c>
      <c r="B3" s="32" t="s">
        <v>133</v>
      </c>
      <c r="C3" s="32">
        <v>89</v>
      </c>
      <c r="E3" s="32" t="s">
        <v>134</v>
      </c>
      <c r="F3" s="32">
        <f>COUNTIF(B2:B9,"女")</f>
        <v>5</v>
      </c>
      <c r="G3" s="33" t="s">
        <v>135</v>
      </c>
    </row>
    <row r="4" spans="1:7">
      <c r="A4" s="32" t="s">
        <v>83</v>
      </c>
      <c r="B4" s="32" t="s">
        <v>136</v>
      </c>
      <c r="C4" s="32">
        <v>78</v>
      </c>
    </row>
    <row r="5" spans="1:7">
      <c r="A5" s="32" t="s">
        <v>137</v>
      </c>
      <c r="B5" s="32" t="s">
        <v>136</v>
      </c>
      <c r="C5" s="32">
        <v>82</v>
      </c>
      <c r="E5" s="32" t="s">
        <v>138</v>
      </c>
      <c r="F5" s="32">
        <f>COUNTIF(C2:C9,"&gt;=80")</f>
        <v>5</v>
      </c>
      <c r="G5" s="32" t="s">
        <v>139</v>
      </c>
    </row>
    <row r="6" spans="1:7">
      <c r="A6" s="32" t="s">
        <v>140</v>
      </c>
      <c r="B6" s="32" t="s">
        <v>141</v>
      </c>
      <c r="C6" s="32">
        <v>83</v>
      </c>
      <c r="E6" s="32" t="s">
        <v>142</v>
      </c>
      <c r="F6" s="32">
        <f>COUNTIF(C2:C9,"&lt;80")</f>
        <v>3</v>
      </c>
      <c r="G6" s="32" t="s">
        <v>143</v>
      </c>
    </row>
    <row r="7" spans="1:7">
      <c r="A7" s="32" t="s">
        <v>144</v>
      </c>
      <c r="B7" s="32" t="s">
        <v>141</v>
      </c>
      <c r="C7" s="32">
        <v>87</v>
      </c>
    </row>
    <row r="8" spans="1:7">
      <c r="A8" s="32" t="s">
        <v>145</v>
      </c>
      <c r="B8" s="32" t="s">
        <v>136</v>
      </c>
      <c r="C8" s="32">
        <v>68</v>
      </c>
    </row>
    <row r="9" spans="1:7">
      <c r="A9" s="32" t="s">
        <v>146</v>
      </c>
      <c r="B9" s="32" t="s">
        <v>141</v>
      </c>
      <c r="C9" s="32">
        <v>81</v>
      </c>
    </row>
    <row r="11" spans="1:7" s="34" customFormat="1"/>
    <row r="12" spans="1:7" s="34" customFormat="1"/>
    <row r="13" spans="1:7" s="34" customFormat="1"/>
    <row r="14" spans="1:7" s="34" customFormat="1"/>
    <row r="15" spans="1:7" s="34" customFormat="1"/>
    <row r="16" spans="1:7" s="34" customFormat="1"/>
    <row r="17" s="34" customFormat="1"/>
    <row r="18" s="34" customFormat="1"/>
    <row r="19" s="34" customFormat="1"/>
    <row r="20" s="34" customFormat="1"/>
    <row r="21" s="34" customFormat="1"/>
    <row r="22" s="34" customFormat="1"/>
    <row r="23" s="34" customFormat="1"/>
    <row r="24" s="34" customFormat="1"/>
    <row r="25" s="34" customFormat="1"/>
    <row r="26" s="34" customFormat="1"/>
    <row r="27" s="34" customFormat="1"/>
    <row r="28" s="34" customFormat="1"/>
    <row r="29" s="34" customFormat="1"/>
    <row r="30" s="34" customFormat="1"/>
    <row r="31" s="34" customFormat="1"/>
    <row r="32" s="34" customFormat="1"/>
    <row r="33" s="34" customFormat="1"/>
    <row r="34" s="34" customFormat="1"/>
    <row r="35" s="34" customFormat="1"/>
    <row r="36" s="34" customFormat="1"/>
    <row r="37" s="34" customFormat="1"/>
    <row r="38" s="34" customFormat="1"/>
    <row r="39" s="34" customFormat="1"/>
    <row r="40" s="34" customFormat="1"/>
    <row r="41" s="34" customFormat="1"/>
    <row r="42" s="34" customFormat="1"/>
    <row r="43" s="34" customFormat="1"/>
    <row r="44" s="34" customFormat="1"/>
    <row r="45" s="34" customFormat="1"/>
    <row r="46" s="34" customFormat="1"/>
    <row r="47" s="34" customFormat="1"/>
    <row r="48" s="34" customFormat="1"/>
    <row r="49" s="34" customFormat="1"/>
    <row r="50" s="34" customFormat="1"/>
    <row r="51" s="34" customFormat="1"/>
    <row r="52" s="34" customFormat="1"/>
    <row r="53" s="34" customFormat="1"/>
  </sheetData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G9"/>
  <sheetViews>
    <sheetView workbookViewId="0">
      <selection activeCell="A2" sqref="A2"/>
    </sheetView>
  </sheetViews>
  <sheetFormatPr defaultColWidth="9" defaultRowHeight="16.5"/>
  <cols>
    <col min="1" max="1" width="7.5" style="32" bestFit="1" customWidth="1"/>
    <col min="2" max="2" width="6.25" style="32" bestFit="1" customWidth="1"/>
    <col min="3" max="3" width="6" style="32" bestFit="1" customWidth="1"/>
    <col min="4" max="4" width="4.125" style="32" customWidth="1"/>
    <col min="5" max="5" width="11.25" style="32" customWidth="1"/>
    <col min="6" max="6" width="4.875" style="32" customWidth="1"/>
    <col min="7" max="16384" width="9" style="32"/>
  </cols>
  <sheetData>
    <row r="1" spans="1:7">
      <c r="A1" s="30" t="s">
        <v>100</v>
      </c>
      <c r="B1" s="30" t="s">
        <v>130</v>
      </c>
      <c r="C1" s="31" t="s">
        <v>101</v>
      </c>
    </row>
    <row r="2" spans="1:7">
      <c r="A2" s="32" t="s">
        <v>104</v>
      </c>
      <c r="B2" s="32" t="s">
        <v>131</v>
      </c>
      <c r="C2" s="32">
        <v>70</v>
      </c>
      <c r="E2" s="32" t="s">
        <v>105</v>
      </c>
    </row>
    <row r="3" spans="1:7">
      <c r="A3" s="32" t="s">
        <v>82</v>
      </c>
      <c r="B3" s="32" t="s">
        <v>133</v>
      </c>
      <c r="C3" s="32">
        <v>89</v>
      </c>
      <c r="E3" s="32" t="s">
        <v>134</v>
      </c>
      <c r="G3" s="33"/>
    </row>
    <row r="4" spans="1:7">
      <c r="A4" s="32" t="s">
        <v>83</v>
      </c>
      <c r="B4" s="32" t="s">
        <v>136</v>
      </c>
      <c r="C4" s="32">
        <v>78</v>
      </c>
    </row>
    <row r="5" spans="1:7">
      <c r="A5" s="32" t="s">
        <v>137</v>
      </c>
      <c r="B5" s="32" t="s">
        <v>136</v>
      </c>
      <c r="C5" s="32">
        <v>82</v>
      </c>
      <c r="E5" s="32" t="s">
        <v>138</v>
      </c>
    </row>
    <row r="6" spans="1:7">
      <c r="A6" s="32" t="s">
        <v>140</v>
      </c>
      <c r="B6" s="32" t="s">
        <v>141</v>
      </c>
      <c r="C6" s="32">
        <v>83</v>
      </c>
      <c r="E6" s="32" t="s">
        <v>142</v>
      </c>
    </row>
    <row r="7" spans="1:7">
      <c r="A7" s="32" t="s">
        <v>144</v>
      </c>
      <c r="B7" s="32" t="s">
        <v>141</v>
      </c>
      <c r="C7" s="32">
        <v>87</v>
      </c>
    </row>
    <row r="8" spans="1:7">
      <c r="A8" s="32" t="s">
        <v>145</v>
      </c>
      <c r="B8" s="32" t="s">
        <v>136</v>
      </c>
      <c r="C8" s="32">
        <v>68</v>
      </c>
    </row>
    <row r="9" spans="1:7">
      <c r="A9" s="32" t="s">
        <v>146</v>
      </c>
      <c r="B9" s="32" t="s">
        <v>141</v>
      </c>
      <c r="C9" s="32">
        <v>81</v>
      </c>
    </row>
  </sheetData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workbookViewId="0">
      <selection activeCell="F2" sqref="F2"/>
    </sheetView>
  </sheetViews>
  <sheetFormatPr defaultColWidth="9" defaultRowHeight="16.5"/>
  <cols>
    <col min="1" max="1" width="7.5" style="32" bestFit="1" customWidth="1"/>
    <col min="2" max="2" width="5.25" style="32" customWidth="1"/>
    <col min="3" max="3" width="6" style="32" bestFit="1" customWidth="1"/>
    <col min="4" max="4" width="4.125" style="32" customWidth="1"/>
    <col min="5" max="5" width="7.125" style="32" customWidth="1"/>
    <col min="6" max="6" width="4.875" style="32" customWidth="1"/>
    <col min="7" max="8" width="9" style="32"/>
    <col min="9" max="9" width="9.25" style="32" customWidth="1"/>
    <col min="10" max="16384" width="9" style="32"/>
  </cols>
  <sheetData>
    <row r="1" spans="1:7">
      <c r="A1" s="30" t="s">
        <v>100</v>
      </c>
      <c r="B1" s="30" t="s">
        <v>130</v>
      </c>
      <c r="C1" s="31" t="s">
        <v>101</v>
      </c>
      <c r="E1" s="30" t="s">
        <v>130</v>
      </c>
      <c r="F1" s="30" t="s">
        <v>154</v>
      </c>
    </row>
    <row r="2" spans="1:7">
      <c r="A2" s="32" t="s">
        <v>104</v>
      </c>
      <c r="B2" s="32" t="s">
        <v>131</v>
      </c>
      <c r="C2" s="32">
        <v>70</v>
      </c>
      <c r="E2" s="32" t="s">
        <v>106</v>
      </c>
      <c r="F2" s="32">
        <f>COUNTIF($B$2:$B$9,E2)</f>
        <v>3</v>
      </c>
      <c r="G2" s="32" t="s">
        <v>155</v>
      </c>
    </row>
    <row r="3" spans="1:7">
      <c r="A3" s="32" t="s">
        <v>82</v>
      </c>
      <c r="B3" s="32" t="s">
        <v>133</v>
      </c>
      <c r="C3" s="32">
        <v>89</v>
      </c>
      <c r="E3" s="32" t="s">
        <v>133</v>
      </c>
      <c r="F3" s="32">
        <f>COUNTIF($B$2:$B$9,E3)</f>
        <v>5</v>
      </c>
      <c r="G3" s="33" t="s">
        <v>147</v>
      </c>
    </row>
    <row r="4" spans="1:7">
      <c r="A4" s="32" t="s">
        <v>83</v>
      </c>
      <c r="B4" s="32" t="s">
        <v>136</v>
      </c>
      <c r="C4" s="32">
        <v>78</v>
      </c>
    </row>
    <row r="5" spans="1:7">
      <c r="A5" s="32" t="s">
        <v>137</v>
      </c>
      <c r="B5" s="32" t="s">
        <v>136</v>
      </c>
      <c r="C5" s="32">
        <v>82</v>
      </c>
      <c r="E5" s="30" t="s">
        <v>148</v>
      </c>
      <c r="F5" s="30" t="s">
        <v>149</v>
      </c>
    </row>
    <row r="6" spans="1:7">
      <c r="A6" s="32" t="s">
        <v>140</v>
      </c>
      <c r="B6" s="32" t="s">
        <v>141</v>
      </c>
      <c r="C6" s="32">
        <v>83</v>
      </c>
      <c r="E6" s="32" t="s">
        <v>150</v>
      </c>
      <c r="F6" s="32">
        <f>COUNTIF($C$2:$C$9,E6)</f>
        <v>5</v>
      </c>
      <c r="G6" s="32" t="s">
        <v>151</v>
      </c>
    </row>
    <row r="7" spans="1:7">
      <c r="A7" s="32" t="s">
        <v>144</v>
      </c>
      <c r="B7" s="32" t="s">
        <v>141</v>
      </c>
      <c r="C7" s="32">
        <v>87</v>
      </c>
      <c r="E7" s="32" t="s">
        <v>152</v>
      </c>
      <c r="F7" s="32">
        <f>COUNTIF($C$2:$C$9,E7)</f>
        <v>3</v>
      </c>
      <c r="G7" s="32" t="s">
        <v>153</v>
      </c>
    </row>
    <row r="8" spans="1:7">
      <c r="A8" s="32" t="s">
        <v>145</v>
      </c>
      <c r="B8" s="32" t="s">
        <v>136</v>
      </c>
      <c r="C8" s="32">
        <v>68</v>
      </c>
    </row>
    <row r="9" spans="1:7">
      <c r="A9" s="32" t="s">
        <v>146</v>
      </c>
      <c r="B9" s="32" t="s">
        <v>141</v>
      </c>
      <c r="C9" s="32">
        <v>81</v>
      </c>
    </row>
    <row r="11" spans="1:7" s="34" customFormat="1"/>
    <row r="12" spans="1:7" s="34" customFormat="1"/>
    <row r="13" spans="1:7" s="34" customFormat="1"/>
    <row r="14" spans="1:7" s="34" customFormat="1"/>
    <row r="15" spans="1:7" s="34" customFormat="1"/>
    <row r="16" spans="1:7" s="34" customFormat="1"/>
    <row r="17" s="34" customFormat="1"/>
    <row r="18" s="34" customFormat="1"/>
    <row r="19" s="34" customFormat="1"/>
    <row r="20" s="34" customFormat="1"/>
    <row r="21" s="34" customFormat="1"/>
    <row r="22" s="34" customFormat="1"/>
    <row r="23" s="34" customFormat="1"/>
    <row r="24" s="34" customFormat="1"/>
    <row r="25" s="34" customFormat="1"/>
    <row r="26" s="34" customFormat="1"/>
    <row r="27" s="34" customFormat="1"/>
    <row r="28" s="34" customFormat="1"/>
    <row r="29" s="34" customFormat="1"/>
    <row r="30" s="34" customFormat="1"/>
    <row r="31" s="34" customFormat="1"/>
    <row r="32" s="34" customFormat="1"/>
    <row r="33" s="34" customFormat="1"/>
    <row r="34" s="34" customFormat="1"/>
    <row r="35" s="34" customFormat="1"/>
    <row r="36" s="34" customFormat="1"/>
    <row r="37" s="34" customFormat="1"/>
    <row r="38" s="34" customFormat="1"/>
    <row r="39" s="34" customFormat="1"/>
    <row r="40" s="34" customFormat="1"/>
    <row r="41" s="34" customFormat="1"/>
    <row r="42" s="34" customFormat="1"/>
    <row r="43" s="34" customFormat="1"/>
    <row r="44" s="34" customFormat="1"/>
    <row r="45" s="34" customFormat="1"/>
    <row r="46" s="34" customFormat="1"/>
    <row r="47" s="34" customFormat="1"/>
    <row r="48" s="34" customFormat="1"/>
    <row r="49" s="34" customFormat="1"/>
    <row r="50" s="34" customFormat="1"/>
    <row r="51" s="34" customFormat="1"/>
    <row r="52" s="34" customFormat="1"/>
    <row r="53" s="34" customFormat="1"/>
  </sheetData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G53"/>
  <sheetViews>
    <sheetView workbookViewId="0">
      <selection activeCell="F2" sqref="F2"/>
    </sheetView>
  </sheetViews>
  <sheetFormatPr defaultColWidth="9" defaultRowHeight="16.5"/>
  <cols>
    <col min="1" max="1" width="7.5" style="32" bestFit="1" customWidth="1"/>
    <col min="2" max="2" width="6.25" style="32" bestFit="1" customWidth="1"/>
    <col min="3" max="3" width="6" style="32" bestFit="1" customWidth="1"/>
    <col min="4" max="4" width="4.125" style="32" customWidth="1"/>
    <col min="5" max="5" width="7.125" style="32" customWidth="1"/>
    <col min="6" max="6" width="4.875" style="32" customWidth="1"/>
    <col min="7" max="16384" width="9" style="32"/>
  </cols>
  <sheetData>
    <row r="1" spans="1:7">
      <c r="A1" s="30" t="s">
        <v>100</v>
      </c>
      <c r="B1" s="30" t="s">
        <v>130</v>
      </c>
      <c r="C1" s="31" t="s">
        <v>101</v>
      </c>
      <c r="E1" s="30" t="s">
        <v>130</v>
      </c>
      <c r="F1" s="30" t="s">
        <v>154</v>
      </c>
    </row>
    <row r="2" spans="1:7">
      <c r="A2" s="32" t="s">
        <v>104</v>
      </c>
      <c r="B2" s="32" t="s">
        <v>131</v>
      </c>
      <c r="C2" s="32">
        <v>70</v>
      </c>
      <c r="E2" s="32" t="s">
        <v>106</v>
      </c>
    </row>
    <row r="3" spans="1:7">
      <c r="A3" s="32" t="s">
        <v>82</v>
      </c>
      <c r="B3" s="32" t="s">
        <v>133</v>
      </c>
      <c r="C3" s="32">
        <v>89</v>
      </c>
      <c r="E3" s="32" t="s">
        <v>133</v>
      </c>
      <c r="G3" s="33"/>
    </row>
    <row r="4" spans="1:7">
      <c r="A4" s="32" t="s">
        <v>83</v>
      </c>
      <c r="B4" s="32" t="s">
        <v>136</v>
      </c>
      <c r="C4" s="32">
        <v>78</v>
      </c>
    </row>
    <row r="5" spans="1:7">
      <c r="A5" s="32" t="s">
        <v>137</v>
      </c>
      <c r="B5" s="32" t="s">
        <v>136</v>
      </c>
      <c r="C5" s="32">
        <v>82</v>
      </c>
      <c r="E5" s="30" t="s">
        <v>148</v>
      </c>
      <c r="F5" s="30" t="s">
        <v>149</v>
      </c>
    </row>
    <row r="6" spans="1:7">
      <c r="A6" s="32" t="s">
        <v>140</v>
      </c>
      <c r="B6" s="32" t="s">
        <v>141</v>
      </c>
      <c r="C6" s="32">
        <v>83</v>
      </c>
      <c r="E6" s="32" t="s">
        <v>150</v>
      </c>
    </row>
    <row r="7" spans="1:7">
      <c r="A7" s="32" t="s">
        <v>144</v>
      </c>
      <c r="B7" s="32" t="s">
        <v>141</v>
      </c>
      <c r="C7" s="32">
        <v>87</v>
      </c>
      <c r="E7" s="32" t="s">
        <v>152</v>
      </c>
    </row>
    <row r="8" spans="1:7">
      <c r="A8" s="32" t="s">
        <v>145</v>
      </c>
      <c r="B8" s="32" t="s">
        <v>136</v>
      </c>
      <c r="C8" s="32">
        <v>68</v>
      </c>
    </row>
    <row r="9" spans="1:7">
      <c r="A9" s="32" t="s">
        <v>146</v>
      </c>
      <c r="B9" s="32" t="s">
        <v>141</v>
      </c>
      <c r="C9" s="32">
        <v>81</v>
      </c>
    </row>
    <row r="11" spans="1:7" s="34" customFormat="1"/>
    <row r="12" spans="1:7" s="34" customFormat="1"/>
    <row r="13" spans="1:7" s="34" customFormat="1"/>
    <row r="14" spans="1:7" s="34" customFormat="1"/>
    <row r="15" spans="1:7" s="34" customFormat="1"/>
    <row r="16" spans="1:7" s="34" customFormat="1"/>
    <row r="17" s="34" customFormat="1"/>
    <row r="18" s="34" customFormat="1"/>
    <row r="19" s="34" customFormat="1"/>
    <row r="20" s="34" customFormat="1"/>
    <row r="21" s="34" customFormat="1"/>
    <row r="22" s="34" customFormat="1"/>
    <row r="23" s="34" customFormat="1"/>
    <row r="24" s="34" customFormat="1"/>
    <row r="25" s="34" customFormat="1"/>
    <row r="26" s="34" customFormat="1"/>
    <row r="27" s="34" customFormat="1"/>
    <row r="28" s="34" customFormat="1"/>
    <row r="29" s="34" customFormat="1"/>
    <row r="30" s="34" customFormat="1"/>
    <row r="31" s="34" customFormat="1"/>
    <row r="32" s="34" customFormat="1"/>
    <row r="33" s="34" customFormat="1"/>
    <row r="34" s="34" customFormat="1"/>
    <row r="35" s="34" customFormat="1"/>
    <row r="36" s="34" customFormat="1"/>
    <row r="37" s="34" customFormat="1"/>
    <row r="38" s="34" customFormat="1"/>
    <row r="39" s="34" customFormat="1"/>
    <row r="40" s="34" customFormat="1"/>
    <row r="41" s="34" customFormat="1"/>
    <row r="42" s="34" customFormat="1"/>
    <row r="43" s="34" customFormat="1"/>
    <row r="44" s="34" customFormat="1"/>
    <row r="45" s="34" customFormat="1"/>
    <row r="46" s="34" customFormat="1"/>
    <row r="47" s="34" customFormat="1"/>
    <row r="48" s="34" customFormat="1"/>
    <row r="49" s="34" customFormat="1"/>
    <row r="50" s="34" customFormat="1"/>
    <row r="51" s="34" customFormat="1"/>
    <row r="52" s="34" customFormat="1"/>
    <row r="53" s="34" customFormat="1"/>
  </sheetData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workbookViewId="0">
      <selection activeCell="E3" sqref="E3"/>
    </sheetView>
  </sheetViews>
  <sheetFormatPr defaultColWidth="9" defaultRowHeight="16.5"/>
  <cols>
    <col min="1" max="1" width="6" style="37" bestFit="1" customWidth="1"/>
    <col min="2" max="2" width="7.25" style="37" customWidth="1"/>
    <col min="3" max="3" width="6.5" style="37" bestFit="1" customWidth="1"/>
    <col min="4" max="4" width="3" style="37" customWidth="1"/>
    <col min="5" max="5" width="8" style="37" customWidth="1"/>
    <col min="6" max="6" width="7.5" style="37" bestFit="1" customWidth="1"/>
    <col min="7" max="7" width="6.875" style="37" customWidth="1"/>
    <col min="8" max="9" width="9" style="37"/>
    <col min="10" max="10" width="9.625" style="37" customWidth="1"/>
    <col min="11" max="16384" width="9" style="37"/>
  </cols>
  <sheetData>
    <row r="1" spans="1:6">
      <c r="A1" s="35" t="s">
        <v>107</v>
      </c>
      <c r="B1" s="35" t="s">
        <v>100</v>
      </c>
      <c r="C1" s="36" t="s">
        <v>156</v>
      </c>
      <c r="F1" s="38"/>
    </row>
    <row r="2" spans="1:6">
      <c r="A2" s="37" t="s">
        <v>157</v>
      </c>
      <c r="B2" s="37" t="s">
        <v>158</v>
      </c>
      <c r="C2" s="37">
        <v>12500</v>
      </c>
      <c r="E2" s="37" t="s">
        <v>159</v>
      </c>
    </row>
    <row r="3" spans="1:6">
      <c r="A3" s="37" t="s">
        <v>160</v>
      </c>
      <c r="B3" s="37" t="s">
        <v>82</v>
      </c>
      <c r="C3" s="37">
        <v>36200</v>
      </c>
      <c r="E3" s="37">
        <f>SUMIF(A2:A9,"門市",C2:C9)</f>
        <v>104600</v>
      </c>
      <c r="F3" s="37" t="s">
        <v>206</v>
      </c>
    </row>
    <row r="4" spans="1:6">
      <c r="A4" s="37" t="s">
        <v>161</v>
      </c>
      <c r="B4" s="37" t="s">
        <v>83</v>
      </c>
      <c r="C4" s="37">
        <v>18700</v>
      </c>
      <c r="E4" s="37" t="s">
        <v>162</v>
      </c>
    </row>
    <row r="5" spans="1:6">
      <c r="A5" s="37" t="s">
        <v>163</v>
      </c>
      <c r="B5" s="37" t="s">
        <v>84</v>
      </c>
      <c r="C5" s="37">
        <v>40800</v>
      </c>
      <c r="E5" s="37">
        <f>SUMIF(A2:A9,"業務",C2:C98)</f>
        <v>142850</v>
      </c>
      <c r="F5" s="37" t="s">
        <v>207</v>
      </c>
    </row>
    <row r="6" spans="1:6">
      <c r="A6" s="37" t="s">
        <v>164</v>
      </c>
      <c r="B6" s="37" t="s">
        <v>85</v>
      </c>
      <c r="C6" s="37">
        <v>51650</v>
      </c>
      <c r="E6" s="37" t="s">
        <v>165</v>
      </c>
    </row>
    <row r="7" spans="1:6">
      <c r="A7" s="37" t="s">
        <v>166</v>
      </c>
      <c r="B7" s="37" t="s">
        <v>86</v>
      </c>
      <c r="C7" s="37">
        <v>32500</v>
      </c>
      <c r="E7" s="37">
        <f>SUMIF(C2:C9,"&gt;=30000")</f>
        <v>193750</v>
      </c>
      <c r="F7" s="37" t="s">
        <v>208</v>
      </c>
    </row>
    <row r="8" spans="1:6">
      <c r="A8" s="37" t="s">
        <v>167</v>
      </c>
      <c r="B8" s="37" t="s">
        <v>168</v>
      </c>
      <c r="C8" s="37">
        <v>22500</v>
      </c>
      <c r="E8" s="37" t="s">
        <v>169</v>
      </c>
    </row>
    <row r="9" spans="1:6">
      <c r="A9" s="37" t="s">
        <v>170</v>
      </c>
      <c r="B9" s="37" t="s">
        <v>171</v>
      </c>
      <c r="C9" s="37">
        <v>32600</v>
      </c>
      <c r="E9" s="37">
        <f>SUMIF(C2:C9,"&lt;30000")</f>
        <v>53700</v>
      </c>
      <c r="F9" s="37" t="s">
        <v>209</v>
      </c>
    </row>
  </sheetData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F13"/>
  <sheetViews>
    <sheetView workbookViewId="0">
      <selection activeCell="A2" sqref="A2"/>
    </sheetView>
  </sheetViews>
  <sheetFormatPr defaultRowHeight="16.5"/>
  <cols>
    <col min="1" max="1" width="6" bestFit="1" customWidth="1"/>
    <col min="2" max="2" width="8.125" bestFit="1" customWidth="1"/>
    <col min="3" max="5" width="6" bestFit="1" customWidth="1"/>
    <col min="6" max="6" width="8.5" customWidth="1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</row>
    <row r="2" spans="1:6">
      <c r="A2" s="3" t="s">
        <v>10</v>
      </c>
      <c r="B2" s="9" t="s">
        <v>11</v>
      </c>
      <c r="C2" s="4" t="s">
        <v>12</v>
      </c>
      <c r="D2" s="5" t="s">
        <v>13</v>
      </c>
      <c r="E2" s="5" t="s">
        <v>14</v>
      </c>
      <c r="F2" s="6">
        <v>31111</v>
      </c>
    </row>
    <row r="3" spans="1:6">
      <c r="A3" s="3" t="s">
        <v>16</v>
      </c>
      <c r="B3" s="10" t="s">
        <v>17</v>
      </c>
      <c r="C3" s="4" t="s">
        <v>12</v>
      </c>
      <c r="D3" s="5" t="s">
        <v>13</v>
      </c>
      <c r="E3" s="5" t="s">
        <v>18</v>
      </c>
      <c r="F3" s="6">
        <v>30654</v>
      </c>
    </row>
    <row r="4" spans="1:6">
      <c r="A4" s="3" t="s">
        <v>19</v>
      </c>
      <c r="B4" s="11" t="s">
        <v>46</v>
      </c>
      <c r="C4" s="4" t="s">
        <v>12</v>
      </c>
      <c r="D4" s="5" t="s">
        <v>13</v>
      </c>
      <c r="E4" s="5" t="s">
        <v>18</v>
      </c>
      <c r="F4" s="6">
        <v>26146</v>
      </c>
    </row>
    <row r="5" spans="1:6">
      <c r="A5" s="3" t="s">
        <v>21</v>
      </c>
      <c r="B5" s="49" t="s">
        <v>186</v>
      </c>
      <c r="C5" s="4" t="s">
        <v>12</v>
      </c>
      <c r="D5" s="5" t="s">
        <v>23</v>
      </c>
      <c r="E5" s="5" t="s">
        <v>14</v>
      </c>
      <c r="F5" s="6">
        <v>26823</v>
      </c>
    </row>
    <row r="6" spans="1:6">
      <c r="A6" s="3" t="s">
        <v>24</v>
      </c>
      <c r="B6" s="9" t="s">
        <v>25</v>
      </c>
      <c r="C6" s="4" t="s">
        <v>26</v>
      </c>
      <c r="D6" s="5" t="s">
        <v>23</v>
      </c>
      <c r="E6" s="5" t="s">
        <v>18</v>
      </c>
      <c r="F6" s="6">
        <v>29927</v>
      </c>
    </row>
    <row r="7" spans="1:6">
      <c r="A7" s="3" t="s">
        <v>27</v>
      </c>
      <c r="B7" s="11" t="s">
        <v>28</v>
      </c>
      <c r="C7" s="4" t="s">
        <v>22</v>
      </c>
      <c r="D7" s="5" t="s">
        <v>23</v>
      </c>
      <c r="E7" s="5" t="s">
        <v>18</v>
      </c>
      <c r="F7" s="6">
        <v>32279</v>
      </c>
    </row>
    <row r="8" spans="1:6">
      <c r="A8" s="3" t="s">
        <v>30</v>
      </c>
      <c r="B8" s="10" t="s">
        <v>31</v>
      </c>
      <c r="C8" s="4" t="s">
        <v>22</v>
      </c>
      <c r="D8" s="5" t="s">
        <v>23</v>
      </c>
      <c r="E8" s="5" t="s">
        <v>18</v>
      </c>
      <c r="F8" s="6">
        <v>30441</v>
      </c>
    </row>
    <row r="9" spans="1:6">
      <c r="A9" s="3" t="s">
        <v>32</v>
      </c>
      <c r="B9" s="4" t="s">
        <v>33</v>
      </c>
      <c r="C9" s="4" t="s">
        <v>34</v>
      </c>
      <c r="D9" s="5" t="s">
        <v>35</v>
      </c>
      <c r="E9" s="5" t="s">
        <v>18</v>
      </c>
      <c r="F9" s="6">
        <v>32024</v>
      </c>
    </row>
    <row r="10" spans="1:6">
      <c r="A10" s="3" t="s">
        <v>39</v>
      </c>
      <c r="B10" s="12" t="s">
        <v>40</v>
      </c>
      <c r="C10" s="4" t="s">
        <v>22</v>
      </c>
      <c r="D10" s="5" t="s">
        <v>23</v>
      </c>
      <c r="E10" s="5" t="s">
        <v>18</v>
      </c>
      <c r="F10" s="6">
        <v>29533</v>
      </c>
    </row>
    <row r="11" spans="1:6">
      <c r="A11" s="3" t="s">
        <v>36</v>
      </c>
      <c r="B11" s="4" t="s">
        <v>37</v>
      </c>
      <c r="C11" s="4" t="s">
        <v>26</v>
      </c>
      <c r="D11" s="5" t="s">
        <v>35</v>
      </c>
      <c r="E11" s="5" t="s">
        <v>38</v>
      </c>
      <c r="F11" s="6">
        <v>32490</v>
      </c>
    </row>
    <row r="12" spans="1:6">
      <c r="A12" s="3" t="s">
        <v>41</v>
      </c>
      <c r="B12" s="11" t="s">
        <v>47</v>
      </c>
      <c r="C12" s="4" t="s">
        <v>12</v>
      </c>
      <c r="D12" s="5" t="s">
        <v>43</v>
      </c>
      <c r="E12" s="5" t="s">
        <v>14</v>
      </c>
      <c r="F12" s="6">
        <v>29461</v>
      </c>
    </row>
    <row r="13" spans="1:6">
      <c r="A13" s="3" t="s">
        <v>44</v>
      </c>
      <c r="B13" s="4" t="s">
        <v>45</v>
      </c>
      <c r="C13" s="4" t="s">
        <v>12</v>
      </c>
      <c r="D13" s="5" t="s">
        <v>43</v>
      </c>
      <c r="E13" s="5" t="s">
        <v>18</v>
      </c>
      <c r="F13" s="6">
        <v>28732</v>
      </c>
    </row>
  </sheetData>
  <sortState ref="A2:F13">
    <sortCondition ref="A2"/>
  </sortState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F9"/>
  <sheetViews>
    <sheetView workbookViewId="0">
      <selection activeCell="A2" sqref="A2"/>
    </sheetView>
  </sheetViews>
  <sheetFormatPr defaultColWidth="9" defaultRowHeight="16.5"/>
  <cols>
    <col min="1" max="1" width="6.25" style="37" bestFit="1" customWidth="1"/>
    <col min="2" max="2" width="8.25" style="37" bestFit="1" customWidth="1"/>
    <col min="3" max="3" width="6.5" style="37" bestFit="1" customWidth="1"/>
    <col min="4" max="4" width="3" style="37" customWidth="1"/>
    <col min="5" max="5" width="8" style="37" customWidth="1"/>
    <col min="6" max="6" width="7.5" style="37" bestFit="1" customWidth="1"/>
    <col min="7" max="7" width="6.875" style="37" customWidth="1"/>
    <col min="8" max="9" width="9" style="37"/>
    <col min="10" max="10" width="9.625" style="37" customWidth="1"/>
    <col min="11" max="16384" width="9" style="37"/>
  </cols>
  <sheetData>
    <row r="1" spans="1:6">
      <c r="A1" s="35" t="s">
        <v>107</v>
      </c>
      <c r="B1" s="35" t="s">
        <v>100</v>
      </c>
      <c r="C1" s="36" t="s">
        <v>156</v>
      </c>
      <c r="F1" s="38"/>
    </row>
    <row r="2" spans="1:6">
      <c r="A2" s="37" t="s">
        <v>157</v>
      </c>
      <c r="B2" s="37" t="s">
        <v>158</v>
      </c>
      <c r="C2" s="37">
        <v>12500</v>
      </c>
      <c r="E2" s="37" t="s">
        <v>159</v>
      </c>
    </row>
    <row r="3" spans="1:6">
      <c r="A3" s="37" t="s">
        <v>160</v>
      </c>
      <c r="B3" s="37" t="s">
        <v>82</v>
      </c>
      <c r="C3" s="37">
        <v>36200</v>
      </c>
    </row>
    <row r="4" spans="1:6">
      <c r="A4" s="37" t="s">
        <v>161</v>
      </c>
      <c r="B4" s="37" t="s">
        <v>83</v>
      </c>
      <c r="C4" s="37">
        <v>18700</v>
      </c>
      <c r="E4" s="37" t="s">
        <v>162</v>
      </c>
    </row>
    <row r="5" spans="1:6">
      <c r="A5" s="37" t="s">
        <v>163</v>
      </c>
      <c r="B5" s="37" t="s">
        <v>84</v>
      </c>
      <c r="C5" s="37">
        <v>40800</v>
      </c>
    </row>
    <row r="6" spans="1:6">
      <c r="A6" s="37" t="s">
        <v>164</v>
      </c>
      <c r="B6" s="37" t="s">
        <v>85</v>
      </c>
      <c r="C6" s="37">
        <v>51650</v>
      </c>
      <c r="E6" s="37" t="s">
        <v>165</v>
      </c>
    </row>
    <row r="7" spans="1:6">
      <c r="A7" s="37" t="s">
        <v>166</v>
      </c>
      <c r="B7" s="37" t="s">
        <v>86</v>
      </c>
      <c r="C7" s="37">
        <v>32500</v>
      </c>
    </row>
    <row r="8" spans="1:6">
      <c r="A8" s="37" t="s">
        <v>167</v>
      </c>
      <c r="B8" s="37" t="s">
        <v>168</v>
      </c>
      <c r="C8" s="37">
        <v>22500</v>
      </c>
      <c r="E8" s="37" t="s">
        <v>169</v>
      </c>
    </row>
    <row r="9" spans="1:6">
      <c r="A9" s="37" t="s">
        <v>170</v>
      </c>
      <c r="B9" s="37" t="s">
        <v>171</v>
      </c>
      <c r="C9" s="37">
        <v>32600</v>
      </c>
    </row>
  </sheetData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workbookViewId="0">
      <selection activeCell="F2" sqref="F2"/>
    </sheetView>
  </sheetViews>
  <sheetFormatPr defaultColWidth="9" defaultRowHeight="16.5"/>
  <cols>
    <col min="1" max="1" width="6.25" style="37" bestFit="1" customWidth="1"/>
    <col min="2" max="2" width="8.25" style="37" bestFit="1" customWidth="1"/>
    <col min="3" max="3" width="6.5" style="37" bestFit="1" customWidth="1"/>
    <col min="4" max="4" width="3" style="37" customWidth="1"/>
    <col min="5" max="5" width="8" style="37" customWidth="1"/>
    <col min="6" max="6" width="7.5" style="37" bestFit="1" customWidth="1"/>
    <col min="7" max="7" width="6.875" style="37" customWidth="1"/>
    <col min="8" max="9" width="9" style="37"/>
    <col min="10" max="10" width="9.625" style="37" customWidth="1"/>
    <col min="11" max="16384" width="9" style="37"/>
  </cols>
  <sheetData>
    <row r="1" spans="1:7">
      <c r="A1" s="35" t="s">
        <v>107</v>
      </c>
      <c r="B1" s="35" t="s">
        <v>100</v>
      </c>
      <c r="C1" s="36" t="s">
        <v>156</v>
      </c>
      <c r="F1" s="38" t="s">
        <v>108</v>
      </c>
    </row>
    <row r="2" spans="1:7">
      <c r="A2" s="37" t="s">
        <v>157</v>
      </c>
      <c r="B2" s="37" t="s">
        <v>158</v>
      </c>
      <c r="C2" s="37">
        <v>12500</v>
      </c>
      <c r="E2" s="37" t="s">
        <v>157</v>
      </c>
      <c r="F2" s="37">
        <f>SUMIF($A$2:$A$9,E2,$C$2:$C$9)</f>
        <v>104600</v>
      </c>
      <c r="G2" s="37" t="s">
        <v>210</v>
      </c>
    </row>
    <row r="3" spans="1:7">
      <c r="A3" s="37" t="s">
        <v>160</v>
      </c>
      <c r="B3" s="37" t="s">
        <v>82</v>
      </c>
      <c r="C3" s="37">
        <v>36200</v>
      </c>
      <c r="E3" s="37" t="s">
        <v>172</v>
      </c>
      <c r="F3" s="37">
        <f>SUMIF($A$2:$A$9,E3,$C$2:$C$9)</f>
        <v>142850</v>
      </c>
      <c r="G3" s="37" t="s">
        <v>211</v>
      </c>
    </row>
    <row r="4" spans="1:7">
      <c r="A4" s="37" t="s">
        <v>161</v>
      </c>
      <c r="B4" s="37" t="s">
        <v>83</v>
      </c>
      <c r="C4" s="37">
        <v>18700</v>
      </c>
    </row>
    <row r="5" spans="1:7">
      <c r="A5" s="37" t="s">
        <v>163</v>
      </c>
      <c r="B5" s="37" t="s">
        <v>84</v>
      </c>
      <c r="C5" s="37">
        <v>40800</v>
      </c>
      <c r="E5" s="37" t="s">
        <v>173</v>
      </c>
      <c r="F5" s="37">
        <f>SUMIF($C$2:$C$9,E5)</f>
        <v>193750</v>
      </c>
      <c r="G5" s="37" t="s">
        <v>212</v>
      </c>
    </row>
    <row r="6" spans="1:7">
      <c r="A6" s="37" t="s">
        <v>164</v>
      </c>
      <c r="B6" s="37" t="s">
        <v>85</v>
      </c>
      <c r="C6" s="37">
        <v>51650</v>
      </c>
      <c r="E6" s="37" t="s">
        <v>174</v>
      </c>
      <c r="F6" s="37">
        <f>SUMIF($C$2:$C$9,E6)</f>
        <v>53700</v>
      </c>
      <c r="G6" s="37" t="s">
        <v>213</v>
      </c>
    </row>
    <row r="7" spans="1:7">
      <c r="A7" s="37" t="s">
        <v>166</v>
      </c>
      <c r="B7" s="37" t="s">
        <v>86</v>
      </c>
      <c r="C7" s="37">
        <v>32500</v>
      </c>
    </row>
    <row r="8" spans="1:7">
      <c r="A8" s="37" t="s">
        <v>167</v>
      </c>
      <c r="B8" s="37" t="s">
        <v>168</v>
      </c>
      <c r="C8" s="37">
        <v>22500</v>
      </c>
    </row>
    <row r="9" spans="1:7">
      <c r="A9" s="37" t="s">
        <v>170</v>
      </c>
      <c r="B9" s="37" t="s">
        <v>171</v>
      </c>
      <c r="C9" s="37">
        <v>32600</v>
      </c>
    </row>
  </sheetData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F9"/>
  <sheetViews>
    <sheetView workbookViewId="0"/>
  </sheetViews>
  <sheetFormatPr defaultColWidth="9" defaultRowHeight="16.5"/>
  <cols>
    <col min="1" max="1" width="6.25" style="37" bestFit="1" customWidth="1"/>
    <col min="2" max="2" width="8.25" style="37" bestFit="1" customWidth="1"/>
    <col min="3" max="3" width="6.5" style="37" bestFit="1" customWidth="1"/>
    <col min="4" max="4" width="3" style="37" customWidth="1"/>
    <col min="5" max="5" width="8" style="37" customWidth="1"/>
    <col min="6" max="6" width="7.5" style="37" bestFit="1" customWidth="1"/>
    <col min="7" max="7" width="6.875" style="37" customWidth="1"/>
    <col min="8" max="9" width="9" style="37"/>
    <col min="10" max="10" width="9.625" style="37" customWidth="1"/>
    <col min="11" max="16384" width="9" style="37"/>
  </cols>
  <sheetData>
    <row r="1" spans="1:6">
      <c r="A1" s="35" t="s">
        <v>107</v>
      </c>
      <c r="B1" s="35" t="s">
        <v>100</v>
      </c>
      <c r="C1" s="36" t="s">
        <v>156</v>
      </c>
      <c r="F1" s="38" t="s">
        <v>108</v>
      </c>
    </row>
    <row r="2" spans="1:6">
      <c r="A2" s="37" t="s">
        <v>157</v>
      </c>
      <c r="B2" s="37" t="s">
        <v>158</v>
      </c>
      <c r="C2" s="37">
        <v>12500</v>
      </c>
      <c r="E2" s="37" t="s">
        <v>157</v>
      </c>
    </row>
    <row r="3" spans="1:6">
      <c r="A3" s="37" t="s">
        <v>160</v>
      </c>
      <c r="B3" s="37" t="s">
        <v>82</v>
      </c>
      <c r="C3" s="37">
        <v>36200</v>
      </c>
      <c r="E3" s="37" t="s">
        <v>172</v>
      </c>
    </row>
    <row r="4" spans="1:6">
      <c r="A4" s="37" t="s">
        <v>161</v>
      </c>
      <c r="B4" s="37" t="s">
        <v>83</v>
      </c>
      <c r="C4" s="37">
        <v>18700</v>
      </c>
    </row>
    <row r="5" spans="1:6">
      <c r="A5" s="37" t="s">
        <v>163</v>
      </c>
      <c r="B5" s="37" t="s">
        <v>84</v>
      </c>
      <c r="C5" s="37">
        <v>40800</v>
      </c>
      <c r="E5" s="37" t="s">
        <v>173</v>
      </c>
    </row>
    <row r="6" spans="1:6">
      <c r="A6" s="37" t="s">
        <v>164</v>
      </c>
      <c r="B6" s="37" t="s">
        <v>85</v>
      </c>
      <c r="C6" s="37">
        <v>51650</v>
      </c>
      <c r="E6" s="37" t="s">
        <v>174</v>
      </c>
    </row>
    <row r="7" spans="1:6">
      <c r="A7" s="37" t="s">
        <v>166</v>
      </c>
      <c r="B7" s="37" t="s">
        <v>86</v>
      </c>
      <c r="C7" s="37">
        <v>32500</v>
      </c>
    </row>
    <row r="8" spans="1:6">
      <c r="A8" s="37" t="s">
        <v>167</v>
      </c>
      <c r="B8" s="37" t="s">
        <v>168</v>
      </c>
      <c r="C8" s="37">
        <v>22500</v>
      </c>
    </row>
    <row r="9" spans="1:6">
      <c r="A9" s="37" t="s">
        <v>170</v>
      </c>
      <c r="B9" s="37" t="s">
        <v>171</v>
      </c>
      <c r="C9" s="37">
        <v>32600</v>
      </c>
    </row>
  </sheetData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workbookViewId="0">
      <selection activeCell="H2" sqref="H2"/>
    </sheetView>
  </sheetViews>
  <sheetFormatPr defaultColWidth="9" defaultRowHeight="16.5"/>
  <cols>
    <col min="1" max="1" width="6" style="37" bestFit="1" customWidth="1"/>
    <col min="2" max="2" width="7.5" style="37" bestFit="1" customWidth="1"/>
    <col min="3" max="3" width="6.5" style="37" bestFit="1" customWidth="1"/>
    <col min="4" max="4" width="4.25" style="37" customWidth="1"/>
    <col min="5" max="5" width="5.5" style="37" bestFit="1" customWidth="1"/>
    <col min="6" max="6" width="7.5" style="37" bestFit="1" customWidth="1"/>
    <col min="7" max="7" width="5.5" style="37" bestFit="1" customWidth="1"/>
    <col min="8" max="8" width="6.5" style="37" bestFit="1" customWidth="1"/>
    <col min="9" max="9" width="11.875" style="37" bestFit="1" customWidth="1"/>
    <col min="10" max="16384" width="9" style="37"/>
  </cols>
  <sheetData>
    <row r="1" spans="1:9">
      <c r="A1" s="35" t="s">
        <v>107</v>
      </c>
      <c r="B1" s="35" t="s">
        <v>100</v>
      </c>
      <c r="C1" s="36" t="s">
        <v>156</v>
      </c>
      <c r="F1" s="38" t="s">
        <v>108</v>
      </c>
      <c r="G1" s="38" t="s">
        <v>109</v>
      </c>
      <c r="H1" s="38" t="s">
        <v>110</v>
      </c>
    </row>
    <row r="2" spans="1:9">
      <c r="A2" s="37" t="s">
        <v>157</v>
      </c>
      <c r="B2" s="37" t="s">
        <v>158</v>
      </c>
      <c r="C2" s="37">
        <v>12500</v>
      </c>
      <c r="E2" s="37" t="s">
        <v>157</v>
      </c>
      <c r="F2" s="37">
        <f>SUMIF($A$2:$A$9,E2,$C$2:$C$9)</f>
        <v>104600</v>
      </c>
      <c r="G2" s="37">
        <f>COUNTIF($A$2:$A$9,E2)</f>
        <v>4</v>
      </c>
      <c r="H2" s="37">
        <f>AVERAGEIF(A2:A9,E2,C2:C9)</f>
        <v>26150</v>
      </c>
      <c r="I2" s="37" t="s">
        <v>234</v>
      </c>
    </row>
    <row r="3" spans="1:9">
      <c r="A3" s="37" t="s">
        <v>160</v>
      </c>
      <c r="B3" s="37" t="s">
        <v>82</v>
      </c>
      <c r="C3" s="37">
        <v>36200</v>
      </c>
      <c r="E3" s="37" t="s">
        <v>172</v>
      </c>
      <c r="F3" s="37">
        <f>SUMIF($A$2:$A$9,E3,$C$2:$C$9)</f>
        <v>142850</v>
      </c>
      <c r="G3" s="37">
        <f>COUNTIF($A$2:$A$9,E3)</f>
        <v>4</v>
      </c>
      <c r="H3" s="52">
        <f>AVERAGEIF(A2:A9,E3,C2:C9)</f>
        <v>35712.5</v>
      </c>
      <c r="I3" s="37" t="s">
        <v>235</v>
      </c>
    </row>
    <row r="4" spans="1:9">
      <c r="A4" s="37" t="s">
        <v>161</v>
      </c>
      <c r="B4" s="37" t="s">
        <v>83</v>
      </c>
      <c r="C4" s="37">
        <v>18700</v>
      </c>
    </row>
    <row r="5" spans="1:9">
      <c r="A5" s="37" t="s">
        <v>163</v>
      </c>
      <c r="B5" s="37" t="s">
        <v>84</v>
      </c>
      <c r="C5" s="37">
        <v>40800</v>
      </c>
    </row>
    <row r="6" spans="1:9">
      <c r="A6" s="37" t="s">
        <v>164</v>
      </c>
      <c r="B6" s="37" t="s">
        <v>85</v>
      </c>
      <c r="C6" s="37">
        <v>51650</v>
      </c>
    </row>
    <row r="7" spans="1:9">
      <c r="A7" s="37" t="s">
        <v>166</v>
      </c>
      <c r="B7" s="37" t="s">
        <v>86</v>
      </c>
      <c r="C7" s="37">
        <v>32500</v>
      </c>
    </row>
    <row r="8" spans="1:9">
      <c r="A8" s="37" t="s">
        <v>167</v>
      </c>
      <c r="B8" s="37" t="s">
        <v>168</v>
      </c>
      <c r="C8" s="37">
        <v>22500</v>
      </c>
    </row>
    <row r="9" spans="1:9">
      <c r="A9" s="37" t="s">
        <v>170</v>
      </c>
      <c r="B9" s="37" t="s">
        <v>171</v>
      </c>
      <c r="C9" s="37">
        <v>32600</v>
      </c>
    </row>
  </sheetData>
  <phoneticPr fontId="3" type="noConversion"/>
  <pageMargins left="0.75" right="0.75" top="1" bottom="1" header="0.5" footer="0.5"/>
  <headerFooter alignWithMargins="0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H9"/>
  <sheetViews>
    <sheetView workbookViewId="0">
      <selection activeCell="F2" sqref="F2"/>
    </sheetView>
  </sheetViews>
  <sheetFormatPr defaultColWidth="9" defaultRowHeight="16.5"/>
  <cols>
    <col min="1" max="1" width="6.25" style="37" bestFit="1" customWidth="1"/>
    <col min="2" max="2" width="8.25" style="37" bestFit="1" customWidth="1"/>
    <col min="3" max="3" width="6.5" style="37" bestFit="1" customWidth="1"/>
    <col min="4" max="4" width="4.25" style="37" customWidth="1"/>
    <col min="5" max="5" width="5.5" style="37" bestFit="1" customWidth="1"/>
    <col min="6" max="6" width="7.5" style="37" bestFit="1" customWidth="1"/>
    <col min="7" max="7" width="5.5" style="37" bestFit="1" customWidth="1"/>
    <col min="8" max="8" width="6.5" style="37" bestFit="1" customWidth="1"/>
    <col min="9" max="16384" width="9" style="37"/>
  </cols>
  <sheetData>
    <row r="1" spans="1:8">
      <c r="A1" s="35" t="s">
        <v>107</v>
      </c>
      <c r="B1" s="35" t="s">
        <v>100</v>
      </c>
      <c r="C1" s="36" t="s">
        <v>156</v>
      </c>
      <c r="F1" s="38" t="s">
        <v>108</v>
      </c>
      <c r="G1" s="38" t="s">
        <v>109</v>
      </c>
      <c r="H1" s="38" t="s">
        <v>110</v>
      </c>
    </row>
    <row r="2" spans="1:8">
      <c r="A2" s="37" t="s">
        <v>157</v>
      </c>
      <c r="B2" s="37" t="s">
        <v>158</v>
      </c>
      <c r="C2" s="37">
        <v>12500</v>
      </c>
      <c r="E2" s="37" t="s">
        <v>157</v>
      </c>
    </row>
    <row r="3" spans="1:8">
      <c r="A3" s="37" t="s">
        <v>160</v>
      </c>
      <c r="B3" s="37" t="s">
        <v>82</v>
      </c>
      <c r="C3" s="37">
        <v>36200</v>
      </c>
      <c r="E3" s="37" t="s">
        <v>172</v>
      </c>
    </row>
    <row r="4" spans="1:8">
      <c r="A4" s="37" t="s">
        <v>161</v>
      </c>
      <c r="B4" s="37" t="s">
        <v>83</v>
      </c>
      <c r="C4" s="37">
        <v>18700</v>
      </c>
    </row>
    <row r="5" spans="1:8">
      <c r="A5" s="37" t="s">
        <v>163</v>
      </c>
      <c r="B5" s="37" t="s">
        <v>84</v>
      </c>
      <c r="C5" s="37">
        <v>40800</v>
      </c>
    </row>
    <row r="6" spans="1:8">
      <c r="A6" s="37" t="s">
        <v>164</v>
      </c>
      <c r="B6" s="37" t="s">
        <v>85</v>
      </c>
      <c r="C6" s="37">
        <v>51650</v>
      </c>
    </row>
    <row r="7" spans="1:8">
      <c r="A7" s="37" t="s">
        <v>166</v>
      </c>
      <c r="B7" s="37" t="s">
        <v>86</v>
      </c>
      <c r="C7" s="37">
        <v>32500</v>
      </c>
    </row>
    <row r="8" spans="1:8">
      <c r="A8" s="37" t="s">
        <v>167</v>
      </c>
      <c r="B8" s="37" t="s">
        <v>168</v>
      </c>
      <c r="C8" s="37">
        <v>22500</v>
      </c>
    </row>
    <row r="9" spans="1:8">
      <c r="A9" s="37" t="s">
        <v>170</v>
      </c>
      <c r="B9" s="37" t="s">
        <v>171</v>
      </c>
      <c r="C9" s="37">
        <v>32600</v>
      </c>
    </row>
  </sheetData>
  <phoneticPr fontId="3" type="noConversion"/>
  <pageMargins left="0.75" right="0.75" top="1" bottom="1" header="0.5" footer="0.5"/>
  <headerFooter alignWithMargins="0"/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workbookViewId="0">
      <pane ySplit="1" topLeftCell="A12" activePane="bottomLeft" state="frozen"/>
      <selection pane="bottomLeft" activeCell="D17" sqref="D17"/>
    </sheetView>
  </sheetViews>
  <sheetFormatPr defaultColWidth="9" defaultRowHeight="16.5"/>
  <cols>
    <col min="1" max="1" width="6" style="25" bestFit="1" customWidth="1"/>
    <col min="2" max="2" width="8.125" style="25" bestFit="1" customWidth="1"/>
    <col min="3" max="3" width="9.5" style="25" bestFit="1" customWidth="1"/>
    <col min="4" max="4" width="8.125" style="25" customWidth="1"/>
    <col min="5" max="5" width="6" style="25" bestFit="1" customWidth="1"/>
    <col min="6" max="6" width="8.5" style="25" customWidth="1"/>
    <col min="7" max="9" width="6" style="25" bestFit="1" customWidth="1"/>
    <col min="10" max="10" width="8.875" style="25" customWidth="1"/>
    <col min="11" max="16384" width="9" style="25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2" t="s">
        <v>9</v>
      </c>
    </row>
    <row r="2" spans="1:10">
      <c r="A2" s="3" t="s">
        <v>10</v>
      </c>
      <c r="B2" s="4" t="s">
        <v>11</v>
      </c>
      <c r="C2" s="4" t="s">
        <v>12</v>
      </c>
      <c r="D2" s="5" t="s">
        <v>13</v>
      </c>
      <c r="E2" s="5" t="s">
        <v>14</v>
      </c>
      <c r="F2" s="6">
        <v>31111</v>
      </c>
      <c r="G2" s="7" t="s">
        <v>15</v>
      </c>
      <c r="H2" s="7">
        <v>4</v>
      </c>
      <c r="I2" s="7">
        <f t="shared" ref="I2:I13" ca="1" si="0">YEAR(TODAY())-YEAR(F2)</f>
        <v>28</v>
      </c>
      <c r="J2" s="8">
        <f t="shared" ref="J2:J13" ca="1" si="1">IF(E2="主任",40000,30000)+H2*5000+I2*50</f>
        <v>61400</v>
      </c>
    </row>
    <row r="3" spans="1:10">
      <c r="A3" s="3" t="s">
        <v>16</v>
      </c>
      <c r="B3" s="4" t="s">
        <v>17</v>
      </c>
      <c r="C3" s="4" t="s">
        <v>12</v>
      </c>
      <c r="D3" s="5" t="s">
        <v>13</v>
      </c>
      <c r="E3" s="5" t="s">
        <v>18</v>
      </c>
      <c r="F3" s="6">
        <v>30654</v>
      </c>
      <c r="G3" s="7" t="s">
        <v>15</v>
      </c>
      <c r="H3" s="7">
        <v>3</v>
      </c>
      <c r="I3" s="7">
        <f t="shared" ca="1" si="0"/>
        <v>30</v>
      </c>
      <c r="J3" s="8">
        <f t="shared" ca="1" si="1"/>
        <v>46500</v>
      </c>
    </row>
    <row r="4" spans="1:10">
      <c r="A4" s="3" t="s">
        <v>19</v>
      </c>
      <c r="B4" s="4" t="s">
        <v>20</v>
      </c>
      <c r="C4" s="4" t="s">
        <v>12</v>
      </c>
      <c r="D4" s="5" t="s">
        <v>13</v>
      </c>
      <c r="E4" s="5" t="s">
        <v>18</v>
      </c>
      <c r="F4" s="6">
        <v>26146</v>
      </c>
      <c r="G4" s="7" t="s">
        <v>15</v>
      </c>
      <c r="H4" s="7">
        <v>4</v>
      </c>
      <c r="I4" s="7">
        <f t="shared" ca="1" si="0"/>
        <v>42</v>
      </c>
      <c r="J4" s="8">
        <f t="shared" ca="1" si="1"/>
        <v>52100</v>
      </c>
    </row>
    <row r="5" spans="1:10">
      <c r="A5" s="3" t="s">
        <v>21</v>
      </c>
      <c r="B5" s="49" t="s">
        <v>186</v>
      </c>
      <c r="C5" s="4" t="s">
        <v>12</v>
      </c>
      <c r="D5" s="5" t="s">
        <v>23</v>
      </c>
      <c r="E5" s="5" t="s">
        <v>14</v>
      </c>
      <c r="F5" s="6">
        <v>26823</v>
      </c>
      <c r="G5" s="7" t="s">
        <v>15</v>
      </c>
      <c r="H5" s="7">
        <v>4</v>
      </c>
      <c r="I5" s="7">
        <f t="shared" ca="1" si="0"/>
        <v>40</v>
      </c>
      <c r="J5" s="8">
        <f t="shared" ca="1" si="1"/>
        <v>62000</v>
      </c>
    </row>
    <row r="6" spans="1:10">
      <c r="A6" s="3" t="s">
        <v>24</v>
      </c>
      <c r="B6" s="4" t="s">
        <v>25</v>
      </c>
      <c r="C6" s="4" t="s">
        <v>26</v>
      </c>
      <c r="D6" s="5" t="s">
        <v>23</v>
      </c>
      <c r="E6" s="5" t="s">
        <v>18</v>
      </c>
      <c r="F6" s="6">
        <v>29927</v>
      </c>
      <c r="G6" s="7" t="s">
        <v>15</v>
      </c>
      <c r="H6" s="7">
        <v>5</v>
      </c>
      <c r="I6" s="7">
        <f t="shared" ca="1" si="0"/>
        <v>32</v>
      </c>
      <c r="J6" s="8">
        <f t="shared" ca="1" si="1"/>
        <v>56600</v>
      </c>
    </row>
    <row r="7" spans="1:10">
      <c r="A7" s="3" t="s">
        <v>27</v>
      </c>
      <c r="B7" s="4" t="s">
        <v>28</v>
      </c>
      <c r="C7" s="4" t="s">
        <v>22</v>
      </c>
      <c r="D7" s="5" t="s">
        <v>23</v>
      </c>
      <c r="E7" s="5" t="s">
        <v>18</v>
      </c>
      <c r="F7" s="6">
        <v>32279</v>
      </c>
      <c r="G7" s="7" t="s">
        <v>29</v>
      </c>
      <c r="H7" s="7">
        <v>4</v>
      </c>
      <c r="I7" s="7">
        <f t="shared" ca="1" si="0"/>
        <v>25</v>
      </c>
      <c r="J7" s="8">
        <f t="shared" ca="1" si="1"/>
        <v>51250</v>
      </c>
    </row>
    <row r="8" spans="1:10">
      <c r="A8" s="3" t="s">
        <v>30</v>
      </c>
      <c r="B8" s="4" t="s">
        <v>31</v>
      </c>
      <c r="C8" s="4" t="s">
        <v>22</v>
      </c>
      <c r="D8" s="5" t="s">
        <v>23</v>
      </c>
      <c r="E8" s="5" t="s">
        <v>18</v>
      </c>
      <c r="F8" s="6">
        <v>30441</v>
      </c>
      <c r="G8" s="7" t="s">
        <v>29</v>
      </c>
      <c r="H8" s="7">
        <v>3</v>
      </c>
      <c r="I8" s="7">
        <f t="shared" ca="1" si="0"/>
        <v>30</v>
      </c>
      <c r="J8" s="8">
        <f t="shared" ca="1" si="1"/>
        <v>46500</v>
      </c>
    </row>
    <row r="9" spans="1:10">
      <c r="A9" s="3" t="s">
        <v>32</v>
      </c>
      <c r="B9" s="4" t="s">
        <v>33</v>
      </c>
      <c r="C9" s="4" t="s">
        <v>34</v>
      </c>
      <c r="D9" s="5" t="s">
        <v>35</v>
      </c>
      <c r="E9" s="5" t="s">
        <v>18</v>
      </c>
      <c r="F9" s="6">
        <v>32024</v>
      </c>
      <c r="G9" s="7" t="s">
        <v>29</v>
      </c>
      <c r="H9" s="7">
        <v>4</v>
      </c>
      <c r="I9" s="7">
        <f t="shared" ca="1" si="0"/>
        <v>26</v>
      </c>
      <c r="J9" s="8">
        <f t="shared" ca="1" si="1"/>
        <v>51300</v>
      </c>
    </row>
    <row r="10" spans="1:10">
      <c r="A10" s="3" t="s">
        <v>36</v>
      </c>
      <c r="B10" s="4" t="s">
        <v>37</v>
      </c>
      <c r="C10" s="4" t="s">
        <v>26</v>
      </c>
      <c r="D10" s="5" t="s">
        <v>35</v>
      </c>
      <c r="E10" s="5" t="s">
        <v>38</v>
      </c>
      <c r="F10" s="6">
        <v>29533</v>
      </c>
      <c r="G10" s="7" t="s">
        <v>15</v>
      </c>
      <c r="H10" s="7">
        <v>4</v>
      </c>
      <c r="I10" s="7">
        <f t="shared" ca="1" si="0"/>
        <v>33</v>
      </c>
      <c r="J10" s="8">
        <f t="shared" ca="1" si="1"/>
        <v>51650</v>
      </c>
    </row>
    <row r="11" spans="1:10">
      <c r="A11" s="3" t="s">
        <v>39</v>
      </c>
      <c r="B11" s="4" t="s">
        <v>40</v>
      </c>
      <c r="C11" s="4" t="s">
        <v>22</v>
      </c>
      <c r="D11" s="5" t="s">
        <v>23</v>
      </c>
      <c r="E11" s="5" t="s">
        <v>18</v>
      </c>
      <c r="F11" s="6">
        <v>32490</v>
      </c>
      <c r="G11" s="7" t="s">
        <v>29</v>
      </c>
      <c r="H11" s="7">
        <v>4</v>
      </c>
      <c r="I11" s="7">
        <f t="shared" ca="1" si="0"/>
        <v>25</v>
      </c>
      <c r="J11" s="8">
        <f t="shared" ca="1" si="1"/>
        <v>51250</v>
      </c>
    </row>
    <row r="12" spans="1:10">
      <c r="A12" s="3" t="s">
        <v>41</v>
      </c>
      <c r="B12" s="4" t="s">
        <v>42</v>
      </c>
      <c r="C12" s="4" t="s">
        <v>12</v>
      </c>
      <c r="D12" s="5" t="s">
        <v>43</v>
      </c>
      <c r="E12" s="5" t="s">
        <v>14</v>
      </c>
      <c r="F12" s="6">
        <v>29461</v>
      </c>
      <c r="G12" s="7" t="s">
        <v>15</v>
      </c>
      <c r="H12" s="7">
        <v>3</v>
      </c>
      <c r="I12" s="7">
        <f t="shared" ca="1" si="0"/>
        <v>33</v>
      </c>
      <c r="J12" s="8">
        <f t="shared" ca="1" si="1"/>
        <v>56650</v>
      </c>
    </row>
    <row r="13" spans="1:10">
      <c r="A13" s="3" t="s">
        <v>44</v>
      </c>
      <c r="B13" s="4" t="s">
        <v>45</v>
      </c>
      <c r="C13" s="4" t="s">
        <v>12</v>
      </c>
      <c r="D13" s="5" t="s">
        <v>43</v>
      </c>
      <c r="E13" s="5" t="s">
        <v>18</v>
      </c>
      <c r="F13" s="6">
        <v>28732</v>
      </c>
      <c r="G13" s="7" t="s">
        <v>29</v>
      </c>
      <c r="H13" s="7">
        <v>2</v>
      </c>
      <c r="I13" s="7">
        <f t="shared" ca="1" si="0"/>
        <v>35</v>
      </c>
      <c r="J13" s="8">
        <f t="shared" ca="1" si="1"/>
        <v>41750</v>
      </c>
    </row>
    <row r="15" spans="1:10">
      <c r="A15" s="1" t="s">
        <v>3</v>
      </c>
      <c r="B15" s="1"/>
      <c r="C15" s="25" t="s">
        <v>111</v>
      </c>
      <c r="D15" s="40">
        <f>DCOUNTA($A$1:$J$13,1,$A$15:$A$16)</f>
        <v>2</v>
      </c>
      <c r="E15" s="39" t="s">
        <v>214</v>
      </c>
    </row>
    <row r="16" spans="1:10">
      <c r="A16" s="5" t="s">
        <v>43</v>
      </c>
      <c r="C16" s="25" t="s">
        <v>175</v>
      </c>
      <c r="D16" s="40">
        <f ca="1">DMAX($A$1:$J$13,"薪資",$A$15:$A$16)</f>
        <v>56650</v>
      </c>
      <c r="E16" s="39" t="s">
        <v>215</v>
      </c>
    </row>
    <row r="17" spans="1:5">
      <c r="C17" s="25" t="s">
        <v>176</v>
      </c>
      <c r="D17" s="40">
        <f ca="1">DMIN($A$1:$J$13,10,$A$15:$A$16)</f>
        <v>41750</v>
      </c>
      <c r="E17" s="39" t="s">
        <v>216</v>
      </c>
    </row>
    <row r="18" spans="1:5">
      <c r="C18" s="25" t="s">
        <v>177</v>
      </c>
      <c r="D18" s="40">
        <f ca="1">DAVERAGE($A$1:$J$13,J1,$A$15:$A$16)</f>
        <v>49200</v>
      </c>
      <c r="E18" s="42" t="s">
        <v>217</v>
      </c>
    </row>
    <row r="19" spans="1:5">
      <c r="A19" s="1"/>
      <c r="B19" s="1"/>
      <c r="C19" s="25" t="s">
        <v>178</v>
      </c>
      <c r="D19" s="40">
        <f ca="1">DMAX($A$1:$J$13,"年齡",$A$15:$A$16)</f>
        <v>35</v>
      </c>
      <c r="E19" s="39" t="s">
        <v>218</v>
      </c>
    </row>
    <row r="20" spans="1:5">
      <c r="C20" s="25" t="s">
        <v>179</v>
      </c>
      <c r="D20" s="40">
        <f ca="1">DMIN($A$1:$J$13,9,$A$15:$A$16)</f>
        <v>33</v>
      </c>
      <c r="E20" s="39" t="s">
        <v>219</v>
      </c>
    </row>
    <row r="21" spans="1:5">
      <c r="C21" s="25" t="s">
        <v>180</v>
      </c>
      <c r="D21" s="41">
        <f ca="1">DAVERAGE($A$1:$J$13,I1,$A$15:$A$16)</f>
        <v>34</v>
      </c>
      <c r="E21" s="42" t="s">
        <v>220</v>
      </c>
    </row>
  </sheetData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J21"/>
  <sheetViews>
    <sheetView workbookViewId="0">
      <pane ySplit="1" topLeftCell="A2" activePane="bottomLeft" state="frozen"/>
      <selection pane="bottomLeft" activeCell="D3" sqref="D3"/>
    </sheetView>
  </sheetViews>
  <sheetFormatPr defaultColWidth="9" defaultRowHeight="16.5"/>
  <cols>
    <col min="1" max="1" width="6" style="25" bestFit="1" customWidth="1"/>
    <col min="2" max="2" width="8.125" style="25" bestFit="1" customWidth="1"/>
    <col min="3" max="3" width="9.5" style="25" bestFit="1" customWidth="1"/>
    <col min="4" max="5" width="6" style="25" bestFit="1" customWidth="1"/>
    <col min="6" max="6" width="8.5" style="25" customWidth="1"/>
    <col min="7" max="9" width="6" style="25" bestFit="1" customWidth="1"/>
    <col min="10" max="10" width="8" style="25" bestFit="1" customWidth="1"/>
    <col min="11" max="16384" width="9" style="25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2" t="s">
        <v>9</v>
      </c>
    </row>
    <row r="2" spans="1:10">
      <c r="A2" s="3" t="s">
        <v>10</v>
      </c>
      <c r="B2" s="4" t="s">
        <v>11</v>
      </c>
      <c r="C2" s="4" t="s">
        <v>12</v>
      </c>
      <c r="D2" s="5" t="s">
        <v>13</v>
      </c>
      <c r="E2" s="5" t="s">
        <v>14</v>
      </c>
      <c r="F2" s="6">
        <v>31111</v>
      </c>
      <c r="G2" s="7" t="s">
        <v>15</v>
      </c>
      <c r="H2" s="7">
        <v>4</v>
      </c>
      <c r="I2" s="7">
        <f t="shared" ref="I2:I13" ca="1" si="0">YEAR(TODAY())-YEAR(F2)</f>
        <v>28</v>
      </c>
      <c r="J2" s="8">
        <f t="shared" ref="J2:J13" ca="1" si="1">IF(E2="主任",40000,30000)+H2*5000+I2*50</f>
        <v>61400</v>
      </c>
    </row>
    <row r="3" spans="1:10">
      <c r="A3" s="3" t="s">
        <v>16</v>
      </c>
      <c r="B3" s="4" t="s">
        <v>17</v>
      </c>
      <c r="C3" s="4" t="s">
        <v>12</v>
      </c>
      <c r="D3" s="5" t="s">
        <v>13</v>
      </c>
      <c r="E3" s="5" t="s">
        <v>18</v>
      </c>
      <c r="F3" s="6">
        <v>30654</v>
      </c>
      <c r="G3" s="7" t="s">
        <v>15</v>
      </c>
      <c r="H3" s="7">
        <v>3</v>
      </c>
      <c r="I3" s="7">
        <f t="shared" ca="1" si="0"/>
        <v>30</v>
      </c>
      <c r="J3" s="8">
        <f t="shared" ca="1" si="1"/>
        <v>46500</v>
      </c>
    </row>
    <row r="4" spans="1:10">
      <c r="A4" s="3" t="s">
        <v>19</v>
      </c>
      <c r="B4" s="4" t="s">
        <v>20</v>
      </c>
      <c r="C4" s="4" t="s">
        <v>12</v>
      </c>
      <c r="D4" s="5" t="s">
        <v>13</v>
      </c>
      <c r="E4" s="5" t="s">
        <v>18</v>
      </c>
      <c r="F4" s="6">
        <v>26146</v>
      </c>
      <c r="G4" s="7" t="s">
        <v>15</v>
      </c>
      <c r="H4" s="7">
        <v>4</v>
      </c>
      <c r="I4" s="7">
        <f t="shared" ca="1" si="0"/>
        <v>42</v>
      </c>
      <c r="J4" s="8">
        <f t="shared" ca="1" si="1"/>
        <v>52100</v>
      </c>
    </row>
    <row r="5" spans="1:10">
      <c r="A5" s="3" t="s">
        <v>21</v>
      </c>
      <c r="B5" s="49" t="s">
        <v>186</v>
      </c>
      <c r="C5" s="4" t="s">
        <v>12</v>
      </c>
      <c r="D5" s="5" t="s">
        <v>23</v>
      </c>
      <c r="E5" s="5" t="s">
        <v>14</v>
      </c>
      <c r="F5" s="6">
        <v>26823</v>
      </c>
      <c r="G5" s="7" t="s">
        <v>15</v>
      </c>
      <c r="H5" s="7">
        <v>4</v>
      </c>
      <c r="I5" s="7">
        <f t="shared" ca="1" si="0"/>
        <v>40</v>
      </c>
      <c r="J5" s="8">
        <f t="shared" ca="1" si="1"/>
        <v>62000</v>
      </c>
    </row>
    <row r="6" spans="1:10">
      <c r="A6" s="3" t="s">
        <v>24</v>
      </c>
      <c r="B6" s="4" t="s">
        <v>25</v>
      </c>
      <c r="C6" s="4" t="s">
        <v>26</v>
      </c>
      <c r="D6" s="5" t="s">
        <v>23</v>
      </c>
      <c r="E6" s="5" t="s">
        <v>18</v>
      </c>
      <c r="F6" s="6">
        <v>29927</v>
      </c>
      <c r="G6" s="7" t="s">
        <v>15</v>
      </c>
      <c r="H6" s="7">
        <v>5</v>
      </c>
      <c r="I6" s="7">
        <f t="shared" ca="1" si="0"/>
        <v>32</v>
      </c>
      <c r="J6" s="8">
        <f t="shared" ca="1" si="1"/>
        <v>56600</v>
      </c>
    </row>
    <row r="7" spans="1:10">
      <c r="A7" s="3" t="s">
        <v>27</v>
      </c>
      <c r="B7" s="4" t="s">
        <v>28</v>
      </c>
      <c r="C7" s="4" t="s">
        <v>22</v>
      </c>
      <c r="D7" s="5" t="s">
        <v>23</v>
      </c>
      <c r="E7" s="5" t="s">
        <v>18</v>
      </c>
      <c r="F7" s="6">
        <v>32279</v>
      </c>
      <c r="G7" s="7" t="s">
        <v>29</v>
      </c>
      <c r="H7" s="7">
        <v>4</v>
      </c>
      <c r="I7" s="7">
        <f t="shared" ca="1" si="0"/>
        <v>25</v>
      </c>
      <c r="J7" s="8">
        <f t="shared" ca="1" si="1"/>
        <v>51250</v>
      </c>
    </row>
    <row r="8" spans="1:10">
      <c r="A8" s="3" t="s">
        <v>30</v>
      </c>
      <c r="B8" s="4" t="s">
        <v>31</v>
      </c>
      <c r="C8" s="4" t="s">
        <v>22</v>
      </c>
      <c r="D8" s="5" t="s">
        <v>23</v>
      </c>
      <c r="E8" s="5" t="s">
        <v>18</v>
      </c>
      <c r="F8" s="6">
        <v>30441</v>
      </c>
      <c r="G8" s="7" t="s">
        <v>29</v>
      </c>
      <c r="H8" s="7">
        <v>3</v>
      </c>
      <c r="I8" s="7">
        <f t="shared" ca="1" si="0"/>
        <v>30</v>
      </c>
      <c r="J8" s="8">
        <f t="shared" ca="1" si="1"/>
        <v>46500</v>
      </c>
    </row>
    <row r="9" spans="1:10">
      <c r="A9" s="3" t="s">
        <v>32</v>
      </c>
      <c r="B9" s="4" t="s">
        <v>33</v>
      </c>
      <c r="C9" s="4" t="s">
        <v>34</v>
      </c>
      <c r="D9" s="5" t="s">
        <v>35</v>
      </c>
      <c r="E9" s="5" t="s">
        <v>18</v>
      </c>
      <c r="F9" s="6">
        <v>32024</v>
      </c>
      <c r="G9" s="7" t="s">
        <v>29</v>
      </c>
      <c r="H9" s="7">
        <v>4</v>
      </c>
      <c r="I9" s="7">
        <f t="shared" ca="1" si="0"/>
        <v>26</v>
      </c>
      <c r="J9" s="8">
        <f t="shared" ca="1" si="1"/>
        <v>51300</v>
      </c>
    </row>
    <row r="10" spans="1:10">
      <c r="A10" s="3" t="s">
        <v>36</v>
      </c>
      <c r="B10" s="4" t="s">
        <v>37</v>
      </c>
      <c r="C10" s="4" t="s">
        <v>26</v>
      </c>
      <c r="D10" s="5" t="s">
        <v>35</v>
      </c>
      <c r="E10" s="5" t="s">
        <v>38</v>
      </c>
      <c r="F10" s="6">
        <v>29533</v>
      </c>
      <c r="G10" s="7" t="s">
        <v>15</v>
      </c>
      <c r="H10" s="7">
        <v>4</v>
      </c>
      <c r="I10" s="7">
        <f t="shared" ca="1" si="0"/>
        <v>33</v>
      </c>
      <c r="J10" s="8">
        <f t="shared" ca="1" si="1"/>
        <v>51650</v>
      </c>
    </row>
    <row r="11" spans="1:10">
      <c r="A11" s="3" t="s">
        <v>39</v>
      </c>
      <c r="B11" s="4" t="s">
        <v>40</v>
      </c>
      <c r="C11" s="4" t="s">
        <v>22</v>
      </c>
      <c r="D11" s="5" t="s">
        <v>23</v>
      </c>
      <c r="E11" s="5" t="s">
        <v>18</v>
      </c>
      <c r="F11" s="6">
        <v>32490</v>
      </c>
      <c r="G11" s="7" t="s">
        <v>29</v>
      </c>
      <c r="H11" s="7">
        <v>4</v>
      </c>
      <c r="I11" s="7">
        <f t="shared" ca="1" si="0"/>
        <v>25</v>
      </c>
      <c r="J11" s="8">
        <f t="shared" ca="1" si="1"/>
        <v>51250</v>
      </c>
    </row>
    <row r="12" spans="1:10">
      <c r="A12" s="3" t="s">
        <v>41</v>
      </c>
      <c r="B12" s="4" t="s">
        <v>42</v>
      </c>
      <c r="C12" s="4" t="s">
        <v>12</v>
      </c>
      <c r="D12" s="5" t="s">
        <v>43</v>
      </c>
      <c r="E12" s="5" t="s">
        <v>14</v>
      </c>
      <c r="F12" s="6">
        <v>29461</v>
      </c>
      <c r="G12" s="7" t="s">
        <v>15</v>
      </c>
      <c r="H12" s="7">
        <v>3</v>
      </c>
      <c r="I12" s="7">
        <f t="shared" ca="1" si="0"/>
        <v>33</v>
      </c>
      <c r="J12" s="8">
        <f t="shared" ca="1" si="1"/>
        <v>56650</v>
      </c>
    </row>
    <row r="13" spans="1:10">
      <c r="A13" s="3" t="s">
        <v>44</v>
      </c>
      <c r="B13" s="4" t="s">
        <v>45</v>
      </c>
      <c r="C13" s="4" t="s">
        <v>12</v>
      </c>
      <c r="D13" s="5" t="s">
        <v>43</v>
      </c>
      <c r="E13" s="5" t="s">
        <v>18</v>
      </c>
      <c r="F13" s="6">
        <v>28732</v>
      </c>
      <c r="G13" s="7" t="s">
        <v>29</v>
      </c>
      <c r="H13" s="7">
        <v>2</v>
      </c>
      <c r="I13" s="7">
        <f t="shared" ca="1" si="0"/>
        <v>35</v>
      </c>
      <c r="J13" s="8">
        <f t="shared" ca="1" si="1"/>
        <v>41750</v>
      </c>
    </row>
    <row r="15" spans="1:10">
      <c r="A15" s="1" t="s">
        <v>3</v>
      </c>
      <c r="B15" s="1"/>
      <c r="C15" s="25" t="s">
        <v>111</v>
      </c>
      <c r="D15" s="40"/>
    </row>
    <row r="16" spans="1:10">
      <c r="A16" s="39" t="s">
        <v>23</v>
      </c>
      <c r="C16" s="25" t="s">
        <v>175</v>
      </c>
      <c r="D16" s="40"/>
    </row>
    <row r="17" spans="1:4">
      <c r="C17" s="25" t="s">
        <v>176</v>
      </c>
      <c r="D17" s="40"/>
    </row>
    <row r="18" spans="1:4">
      <c r="C18" s="25" t="s">
        <v>177</v>
      </c>
    </row>
    <row r="19" spans="1:4">
      <c r="A19" s="1"/>
      <c r="B19" s="1"/>
      <c r="C19" s="25" t="s">
        <v>178</v>
      </c>
      <c r="D19" s="40"/>
    </row>
    <row r="20" spans="1:4">
      <c r="C20" s="25" t="s">
        <v>179</v>
      </c>
      <c r="D20" s="40"/>
    </row>
    <row r="21" spans="1:4">
      <c r="C21" s="25" t="s">
        <v>180</v>
      </c>
      <c r="D21" s="40"/>
    </row>
  </sheetData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"/>
  <sheetViews>
    <sheetView workbookViewId="0">
      <selection activeCell="C2" sqref="C2"/>
    </sheetView>
  </sheetViews>
  <sheetFormatPr defaultRowHeight="16.5"/>
  <sheetData>
    <row r="1" spans="1:3">
      <c r="A1" s="1" t="s">
        <v>112</v>
      </c>
      <c r="B1" s="1" t="s">
        <v>113</v>
      </c>
      <c r="C1" s="2" t="s">
        <v>114</v>
      </c>
    </row>
  </sheetData>
  <phoneticPr fontId="3" type="noConversion"/>
  <dataValidations disablePrompts="1" count="1">
    <dataValidation type="whole" allowBlank="1" showInputMessage="1" showErrorMessage="1" errorTitle="資料錯誤" error="成績應介於0~100！" promptTitle="成績" prompt="請輸入成績。" sqref="C2">
      <formula1>0</formula1>
      <formula2>100</formula2>
    </dataValidation>
  </dataValidations>
  <pageMargins left="0.75" right="0.75" top="1" bottom="1" header="0.5" footer="0.5"/>
  <headerFooter alignWithMargins="0"/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C1"/>
  <sheetViews>
    <sheetView workbookViewId="0">
      <selection activeCell="C2" sqref="C2"/>
    </sheetView>
  </sheetViews>
  <sheetFormatPr defaultRowHeight="16.5"/>
  <sheetData>
    <row r="1" spans="1:3">
      <c r="A1" s="1" t="s">
        <v>112</v>
      </c>
      <c r="B1" s="1" t="s">
        <v>113</v>
      </c>
      <c r="C1" s="2" t="s">
        <v>114</v>
      </c>
    </row>
  </sheetData>
  <phoneticPr fontId="3" type="noConversion"/>
  <pageMargins left="0.75" right="0.75" top="1" bottom="1" header="0.5" footer="0.5"/>
  <headerFooter alignWithMargins="0"/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C2"/>
  <sheetViews>
    <sheetView workbookViewId="0">
      <selection activeCell="C2" sqref="C2"/>
    </sheetView>
  </sheetViews>
  <sheetFormatPr defaultRowHeight="16.5"/>
  <sheetData>
    <row r="1" spans="1:3">
      <c r="A1" s="1" t="s">
        <v>0</v>
      </c>
      <c r="B1" s="1" t="s">
        <v>1</v>
      </c>
      <c r="C1" s="1" t="s">
        <v>5</v>
      </c>
    </row>
    <row r="2" spans="1:3">
      <c r="A2" s="3" t="s">
        <v>10</v>
      </c>
      <c r="B2" s="4" t="s">
        <v>11</v>
      </c>
      <c r="C2" s="6">
        <v>30111</v>
      </c>
    </row>
  </sheetData>
  <phoneticPr fontId="3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J13"/>
  <sheetViews>
    <sheetView workbookViewId="0">
      <selection activeCell="A2" sqref="A2"/>
    </sheetView>
  </sheetViews>
  <sheetFormatPr defaultRowHeight="16.5"/>
  <cols>
    <col min="1" max="1" width="6" bestFit="1" customWidth="1"/>
    <col min="2" max="2" width="8.125" bestFit="1" customWidth="1"/>
    <col min="3" max="5" width="6" bestFit="1" customWidth="1"/>
    <col min="6" max="6" width="8.5" customWidth="1"/>
    <col min="7" max="9" width="6" bestFit="1" customWidth="1"/>
    <col min="10" max="10" width="8" bestFit="1" customWidth="1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2" t="s">
        <v>9</v>
      </c>
    </row>
    <row r="2" spans="1:10" hidden="1">
      <c r="A2" s="3" t="s">
        <v>10</v>
      </c>
      <c r="B2" s="4" t="s">
        <v>11</v>
      </c>
      <c r="C2" s="4" t="s">
        <v>12</v>
      </c>
      <c r="D2" s="5" t="s">
        <v>13</v>
      </c>
      <c r="E2" s="5" t="s">
        <v>14</v>
      </c>
      <c r="F2" s="6">
        <v>31111</v>
      </c>
      <c r="G2" s="7" t="s">
        <v>15</v>
      </c>
      <c r="H2" s="7">
        <v>4</v>
      </c>
      <c r="I2" s="7">
        <f t="shared" ref="I2:I13" ca="1" si="0">YEAR(TODAY())-YEAR(F2)</f>
        <v>28</v>
      </c>
      <c r="J2" s="8">
        <f t="shared" ref="J2:J13" ca="1" si="1">IF(E2="主任",40000,30000)+H2*5000+I2*50</f>
        <v>61400</v>
      </c>
    </row>
    <row r="3" spans="1:10" hidden="1">
      <c r="A3" s="3" t="s">
        <v>16</v>
      </c>
      <c r="B3" s="4" t="s">
        <v>17</v>
      </c>
      <c r="C3" s="4" t="s">
        <v>12</v>
      </c>
      <c r="D3" s="5" t="s">
        <v>13</v>
      </c>
      <c r="E3" s="5" t="s">
        <v>18</v>
      </c>
      <c r="F3" s="6">
        <v>30654</v>
      </c>
      <c r="G3" s="7" t="s">
        <v>15</v>
      </c>
      <c r="H3" s="7">
        <v>3</v>
      </c>
      <c r="I3" s="7">
        <f t="shared" ca="1" si="0"/>
        <v>30</v>
      </c>
      <c r="J3" s="8">
        <f t="shared" ca="1" si="1"/>
        <v>46500</v>
      </c>
    </row>
    <row r="4" spans="1:10" hidden="1">
      <c r="A4" s="3" t="s">
        <v>19</v>
      </c>
      <c r="B4" s="4" t="s">
        <v>20</v>
      </c>
      <c r="C4" s="4" t="s">
        <v>12</v>
      </c>
      <c r="D4" s="5" t="s">
        <v>13</v>
      </c>
      <c r="E4" s="5" t="s">
        <v>18</v>
      </c>
      <c r="F4" s="6">
        <v>26146</v>
      </c>
      <c r="G4" s="7" t="s">
        <v>15</v>
      </c>
      <c r="H4" s="7">
        <v>4</v>
      </c>
      <c r="I4" s="7">
        <f t="shared" ca="1" si="0"/>
        <v>42</v>
      </c>
      <c r="J4" s="8">
        <f t="shared" ca="1" si="1"/>
        <v>52100</v>
      </c>
    </row>
    <row r="5" spans="1:10" hidden="1">
      <c r="A5" s="3" t="s">
        <v>21</v>
      </c>
      <c r="B5" s="49" t="s">
        <v>186</v>
      </c>
      <c r="C5" s="4" t="s">
        <v>12</v>
      </c>
      <c r="D5" s="5" t="s">
        <v>23</v>
      </c>
      <c r="E5" s="5" t="s">
        <v>14</v>
      </c>
      <c r="F5" s="6">
        <v>26823</v>
      </c>
      <c r="G5" s="7" t="s">
        <v>15</v>
      </c>
      <c r="H5" s="7">
        <v>4</v>
      </c>
      <c r="I5" s="7">
        <f t="shared" ca="1" si="0"/>
        <v>40</v>
      </c>
      <c r="J5" s="8">
        <f t="shared" ca="1" si="1"/>
        <v>62000</v>
      </c>
    </row>
    <row r="6" spans="1:10">
      <c r="A6" s="3" t="s">
        <v>24</v>
      </c>
      <c r="B6" s="4" t="s">
        <v>25</v>
      </c>
      <c r="C6" s="4" t="s">
        <v>26</v>
      </c>
      <c r="D6" s="5" t="s">
        <v>23</v>
      </c>
      <c r="E6" s="5" t="s">
        <v>18</v>
      </c>
      <c r="F6" s="6">
        <v>29927</v>
      </c>
      <c r="G6" s="7" t="s">
        <v>15</v>
      </c>
      <c r="H6" s="7">
        <v>5</v>
      </c>
      <c r="I6" s="7">
        <f t="shared" ca="1" si="0"/>
        <v>32</v>
      </c>
      <c r="J6" s="8">
        <f t="shared" ca="1" si="1"/>
        <v>56600</v>
      </c>
    </row>
    <row r="7" spans="1:10">
      <c r="A7" s="3" t="s">
        <v>27</v>
      </c>
      <c r="B7" s="4" t="s">
        <v>28</v>
      </c>
      <c r="C7" s="4" t="s">
        <v>22</v>
      </c>
      <c r="D7" s="5" t="s">
        <v>23</v>
      </c>
      <c r="E7" s="5" t="s">
        <v>18</v>
      </c>
      <c r="F7" s="6">
        <v>32279</v>
      </c>
      <c r="G7" s="7" t="s">
        <v>29</v>
      </c>
      <c r="H7" s="7">
        <v>4</v>
      </c>
      <c r="I7" s="7">
        <f t="shared" ca="1" si="0"/>
        <v>25</v>
      </c>
      <c r="J7" s="8">
        <f t="shared" ca="1" si="1"/>
        <v>51250</v>
      </c>
    </row>
    <row r="8" spans="1:10">
      <c r="A8" s="3" t="s">
        <v>30</v>
      </c>
      <c r="B8" s="4" t="s">
        <v>31</v>
      </c>
      <c r="C8" s="4" t="s">
        <v>22</v>
      </c>
      <c r="D8" s="5" t="s">
        <v>23</v>
      </c>
      <c r="E8" s="5" t="s">
        <v>18</v>
      </c>
      <c r="F8" s="6">
        <v>30441</v>
      </c>
      <c r="G8" s="7" t="s">
        <v>29</v>
      </c>
      <c r="H8" s="7">
        <v>3</v>
      </c>
      <c r="I8" s="7">
        <f t="shared" ca="1" si="0"/>
        <v>30</v>
      </c>
      <c r="J8" s="8">
        <f t="shared" ca="1" si="1"/>
        <v>46500</v>
      </c>
    </row>
    <row r="9" spans="1:10" hidden="1">
      <c r="A9" s="3" t="s">
        <v>32</v>
      </c>
      <c r="B9" s="4" t="s">
        <v>33</v>
      </c>
      <c r="C9" s="4" t="s">
        <v>34</v>
      </c>
      <c r="D9" s="5" t="s">
        <v>35</v>
      </c>
      <c r="E9" s="5" t="s">
        <v>18</v>
      </c>
      <c r="F9" s="6">
        <v>32024</v>
      </c>
      <c r="G9" s="7" t="s">
        <v>29</v>
      </c>
      <c r="H9" s="7">
        <v>4</v>
      </c>
      <c r="I9" s="7">
        <f t="shared" ca="1" si="0"/>
        <v>26</v>
      </c>
      <c r="J9" s="8">
        <f t="shared" ca="1" si="1"/>
        <v>51300</v>
      </c>
    </row>
    <row r="10" spans="1:10">
      <c r="A10" s="3" t="s">
        <v>36</v>
      </c>
      <c r="B10" s="4" t="s">
        <v>37</v>
      </c>
      <c r="C10" s="4" t="s">
        <v>26</v>
      </c>
      <c r="D10" s="5" t="s">
        <v>35</v>
      </c>
      <c r="E10" s="5" t="s">
        <v>38</v>
      </c>
      <c r="F10" s="6">
        <v>29533</v>
      </c>
      <c r="G10" s="7" t="s">
        <v>15</v>
      </c>
      <c r="H10" s="7">
        <v>4</v>
      </c>
      <c r="I10" s="7">
        <f t="shared" ca="1" si="0"/>
        <v>33</v>
      </c>
      <c r="J10" s="8">
        <f t="shared" ca="1" si="1"/>
        <v>51650</v>
      </c>
    </row>
    <row r="11" spans="1:10">
      <c r="A11" s="3" t="s">
        <v>39</v>
      </c>
      <c r="B11" s="4" t="s">
        <v>40</v>
      </c>
      <c r="C11" s="4" t="s">
        <v>22</v>
      </c>
      <c r="D11" s="5" t="s">
        <v>23</v>
      </c>
      <c r="E11" s="5" t="s">
        <v>18</v>
      </c>
      <c r="F11" s="6">
        <v>32490</v>
      </c>
      <c r="G11" s="7" t="s">
        <v>29</v>
      </c>
      <c r="H11" s="7">
        <v>4</v>
      </c>
      <c r="I11" s="7">
        <f t="shared" ca="1" si="0"/>
        <v>25</v>
      </c>
      <c r="J11" s="8">
        <f t="shared" ca="1" si="1"/>
        <v>51250</v>
      </c>
    </row>
    <row r="12" spans="1:10" hidden="1">
      <c r="A12" s="3" t="s">
        <v>41</v>
      </c>
      <c r="B12" s="4" t="s">
        <v>42</v>
      </c>
      <c r="C12" s="4" t="s">
        <v>12</v>
      </c>
      <c r="D12" s="5" t="s">
        <v>43</v>
      </c>
      <c r="E12" s="5" t="s">
        <v>14</v>
      </c>
      <c r="F12" s="6">
        <v>29461</v>
      </c>
      <c r="G12" s="7" t="s">
        <v>15</v>
      </c>
      <c r="H12" s="7">
        <v>3</v>
      </c>
      <c r="I12" s="7">
        <f t="shared" ca="1" si="0"/>
        <v>33</v>
      </c>
      <c r="J12" s="8">
        <f t="shared" ca="1" si="1"/>
        <v>56650</v>
      </c>
    </row>
    <row r="13" spans="1:10" hidden="1">
      <c r="A13" s="3" t="s">
        <v>44</v>
      </c>
      <c r="B13" s="4" t="s">
        <v>45</v>
      </c>
      <c r="C13" s="4" t="s">
        <v>12</v>
      </c>
      <c r="D13" s="5" t="s">
        <v>43</v>
      </c>
      <c r="E13" s="5" t="s">
        <v>18</v>
      </c>
      <c r="F13" s="6">
        <v>28732</v>
      </c>
      <c r="G13" s="7" t="s">
        <v>29</v>
      </c>
      <c r="H13" s="7">
        <v>2</v>
      </c>
      <c r="I13" s="7">
        <f t="shared" ca="1" si="0"/>
        <v>35</v>
      </c>
      <c r="J13" s="8">
        <f t="shared" ca="1" si="1"/>
        <v>41750</v>
      </c>
    </row>
  </sheetData>
  <autoFilter ref="A1:J13">
    <filterColumn colId="2">
      <filters>
        <filter val="男"/>
      </filters>
    </filterColumn>
  </autoFilter>
  <sortState ref="A2:J13">
    <sortCondition ref="A2"/>
  </sortState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"/>
  <sheetViews>
    <sheetView workbookViewId="0">
      <selection activeCell="C2" sqref="C2"/>
    </sheetView>
  </sheetViews>
  <sheetFormatPr defaultRowHeight="16.5"/>
  <sheetData>
    <row r="1" spans="1:3">
      <c r="A1" s="1" t="s">
        <v>0</v>
      </c>
      <c r="B1" s="1" t="s">
        <v>1</v>
      </c>
      <c r="C1" s="1" t="s">
        <v>2</v>
      </c>
    </row>
    <row r="2" spans="1:3">
      <c r="A2" s="3" t="s">
        <v>10</v>
      </c>
      <c r="B2" s="4" t="s">
        <v>11</v>
      </c>
      <c r="C2" s="4" t="s">
        <v>12</v>
      </c>
    </row>
  </sheetData>
  <phoneticPr fontId="3" type="noConversion"/>
  <dataValidations count="1">
    <dataValidation type="list" allowBlank="1" showInputMessage="1" showErrorMessage="1" sqref="C2:C16">
      <formula1>"男,女"</formula1>
    </dataValidation>
  </dataValidations>
  <pageMargins left="0.75" right="0.75" top="1" bottom="1" header="0.5" footer="0.5"/>
  <headerFooter alignWithMargins="0"/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C2"/>
  <sheetViews>
    <sheetView workbookViewId="0">
      <selection activeCell="C2" sqref="C2"/>
    </sheetView>
  </sheetViews>
  <sheetFormatPr defaultRowHeight="16.5"/>
  <sheetData>
    <row r="1" spans="1:3">
      <c r="A1" s="1" t="s">
        <v>0</v>
      </c>
      <c r="B1" s="1" t="s">
        <v>1</v>
      </c>
      <c r="C1" s="1" t="s">
        <v>2</v>
      </c>
    </row>
    <row r="2" spans="1:3">
      <c r="A2" s="3" t="s">
        <v>10</v>
      </c>
      <c r="B2" s="4" t="s">
        <v>11</v>
      </c>
      <c r="C2" s="4"/>
    </row>
  </sheetData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91</vt:i4>
      </vt:variant>
    </vt:vector>
  </HeadingPairs>
  <TitlesOfParts>
    <vt:vector size="91" baseType="lpstr">
      <vt:lpstr>排序</vt:lpstr>
      <vt:lpstr>排序-練習</vt:lpstr>
      <vt:lpstr>多重排序</vt:lpstr>
      <vt:lpstr>多重排序-練習</vt:lpstr>
      <vt:lpstr>導引排序</vt:lpstr>
      <vt:lpstr>導引排序-練習</vt:lpstr>
      <vt:lpstr>顏色排序</vt:lpstr>
      <vt:lpstr>顏色排序-練習</vt:lpstr>
      <vt:lpstr>篩選-單欄</vt:lpstr>
      <vt:lpstr>篩選-單欄練習</vt:lpstr>
      <vt:lpstr>篩選-多重條件</vt:lpstr>
      <vt:lpstr>篩選-多重條件-練習</vt:lpstr>
      <vt:lpstr>篩選-介於</vt:lpstr>
      <vt:lpstr>篩選-介於-練習</vt:lpstr>
      <vt:lpstr>篩選-找前幾名</vt:lpstr>
      <vt:lpstr>篩選-找前幾名-練習</vt:lpstr>
      <vt:lpstr>篩選-日期介於</vt:lpstr>
      <vt:lpstr>篩選-日期介於-練習</vt:lpstr>
      <vt:lpstr>篩選-萬用字元</vt:lpstr>
      <vt:lpstr>篩選-萬用字元-練習</vt:lpstr>
      <vt:lpstr>篩選-萬用字元1</vt:lpstr>
      <vt:lpstr>篩選-萬用字元1-練習</vt:lpstr>
      <vt:lpstr>篩選-字串</vt:lpstr>
      <vt:lpstr>篩選-字串-練習</vt:lpstr>
      <vt:lpstr>篩選-字串比較</vt:lpstr>
      <vt:lpstr>篩選-字串比較-練習</vt:lpstr>
      <vt:lpstr>篩選-字串比較1</vt:lpstr>
      <vt:lpstr>篩選-字串比較1-練習</vt:lpstr>
      <vt:lpstr>進階篩選-單欄</vt:lpstr>
      <vt:lpstr>進階篩選-單欄-練習</vt:lpstr>
      <vt:lpstr>進階篩選-比較式</vt:lpstr>
      <vt:lpstr>進階篩選-比較式-練習</vt:lpstr>
      <vt:lpstr>進階篩選-日期</vt:lpstr>
      <vt:lpstr>進階篩選-日期-練習</vt:lpstr>
      <vt:lpstr>進階篩選-且</vt:lpstr>
      <vt:lpstr>進階篩選-且-練習</vt:lpstr>
      <vt:lpstr>進階篩選-同列兩個相同欄名</vt:lpstr>
      <vt:lpstr>進階篩選-同列兩個相同欄名-練習</vt:lpstr>
      <vt:lpstr>進階篩選-或</vt:lpstr>
      <vt:lpstr>進階篩選-或-練習</vt:lpstr>
      <vt:lpstr>進階篩選-多列多欄</vt:lpstr>
      <vt:lpstr>進階篩選-多列多欄-練習</vt:lpstr>
      <vt:lpstr>進階篩選-以位址組成比較式</vt:lpstr>
      <vt:lpstr>進階篩選-以位址組成比較式-練習</vt:lpstr>
      <vt:lpstr>進階篩選-使用範圍名稱</vt:lpstr>
      <vt:lpstr>進階篩選-使用範圍名稱-練習</vt:lpstr>
      <vt:lpstr>進階篩選-AND</vt:lpstr>
      <vt:lpstr>進階篩選-AND-練習</vt:lpstr>
      <vt:lpstr>進階篩選-OR</vt:lpstr>
      <vt:lpstr>進階篩選-OR-練習</vt:lpstr>
      <vt:lpstr>進階篩選-YEAR</vt:lpstr>
      <vt:lpstr>進階篩選-YEAR-練習</vt:lpstr>
      <vt:lpstr>進階篩選-MONTH</vt:lpstr>
      <vt:lpstr>進階篩選-MONTH-練習</vt:lpstr>
      <vt:lpstr>進階篩選-依月份</vt:lpstr>
      <vt:lpstr>進階篩選-依月份-練習</vt:lpstr>
      <vt:lpstr>進階篩選-依月份區間</vt:lpstr>
      <vt:lpstr>進階篩選-依月份區間-練習</vt:lpstr>
      <vt:lpstr>進階篩選-滿10年</vt:lpstr>
      <vt:lpstr>進階篩選-滿10年-練習</vt:lpstr>
      <vt:lpstr>進階篩選-輸出全部欄位</vt:lpstr>
      <vt:lpstr>進階篩選-輸出全部欄位-練習</vt:lpstr>
      <vt:lpstr>進階篩選-輸出部份欄位</vt:lpstr>
      <vt:lpstr>進階篩選-輸出部份欄位-練習</vt:lpstr>
      <vt:lpstr>進階篩選-不重複</vt:lpstr>
      <vt:lpstr>進階篩選-不重複-練習</vt:lpstr>
      <vt:lpstr>移除重複記錄</vt:lpstr>
      <vt:lpstr>移除重複記錄-練習</vt:lpstr>
      <vt:lpstr>小計-單一統計數字</vt:lpstr>
      <vt:lpstr>小計-單一統計數字-練習</vt:lpstr>
      <vt:lpstr>小計-多組統計數字</vt:lpstr>
      <vt:lpstr>小計-多組統計數字-練習</vt:lpstr>
      <vt:lpstr>一般統計函數</vt:lpstr>
      <vt:lpstr>一般統計函數-練習</vt:lpstr>
      <vt:lpstr>COUNTIF函數</vt:lpstr>
      <vt:lpstr>COUNTIF函數-練習</vt:lpstr>
      <vt:lpstr>COUNTIF函數2</vt:lpstr>
      <vt:lpstr>COUNTIF函數2-練習</vt:lpstr>
      <vt:lpstr>分組加總1</vt:lpstr>
      <vt:lpstr>分組加總1練習</vt:lpstr>
      <vt:lpstr>分組加總2</vt:lpstr>
      <vt:lpstr>分組加總2練習</vt:lpstr>
      <vt:lpstr>分組均數</vt:lpstr>
      <vt:lpstr>分組均數練習</vt:lpstr>
      <vt:lpstr>資料庫函數</vt:lpstr>
      <vt:lpstr>資料庫函數-練習</vt:lpstr>
      <vt:lpstr>資料驗證</vt:lpstr>
      <vt:lpstr>資料驗證-練習</vt:lpstr>
      <vt:lpstr>資料驗證-日期</vt:lpstr>
      <vt:lpstr>資料驗證-清單</vt:lpstr>
      <vt:lpstr>資料驗證-清單-練習</vt:lpstr>
    </vt:vector>
  </TitlesOfParts>
  <Company>NTPU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Saying</dc:creator>
  <cp:lastModifiedBy>Saying</cp:lastModifiedBy>
  <dcterms:created xsi:type="dcterms:W3CDTF">2007-02-27T18:02:29Z</dcterms:created>
  <dcterms:modified xsi:type="dcterms:W3CDTF">2013-08-12T17:10:07Z</dcterms:modified>
</cp:coreProperties>
</file>