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範例\"/>
    </mc:Choice>
  </mc:AlternateContent>
  <bookViews>
    <workbookView xWindow="240" yWindow="60" windowWidth="9105" windowHeight="3645" tabRatio="566"/>
  </bookViews>
  <sheets>
    <sheet name="數字" sheetId="1" r:id="rId1"/>
    <sheet name="數字-練習" sheetId="2" r:id="rId2"/>
    <sheet name="日期1" sheetId="3" r:id="rId3"/>
    <sheet name="日期1-練習" sheetId="4" r:id="rId4"/>
    <sheet name="日期運算" sheetId="5" r:id="rId5"/>
    <sheet name="日期運算-練習" sheetId="60" r:id="rId6"/>
    <sheet name="日期2" sheetId="7" r:id="rId7"/>
    <sheet name="日期2-練習" sheetId="61" r:id="rId8"/>
    <sheet name="借書" sheetId="9" r:id="rId9"/>
    <sheet name="時間1" sheetId="10" r:id="rId10"/>
    <sheet name="時間1-練習" sheetId="11" r:id="rId11"/>
    <sheet name="時間運算" sheetId="12" r:id="rId12"/>
    <sheet name="時間運算-練習" sheetId="13" r:id="rId13"/>
    <sheet name="時間2" sheetId="14" r:id="rId14"/>
    <sheet name="時間2-練習" sheetId="62" r:id="rId15"/>
    <sheet name="KTV" sheetId="16" r:id="rId16"/>
    <sheet name="文字運算" sheetId="17" r:id="rId17"/>
    <sheet name="文字運算-練習" sheetId="18" r:id="rId18"/>
    <sheet name="文字" sheetId="19" r:id="rId19"/>
    <sheet name="文字-練習" sheetId="20" r:id="rId20"/>
    <sheet name="自動輸入1" sheetId="21" r:id="rId21"/>
    <sheet name="自動輸入1-練習" sheetId="22" r:id="rId22"/>
    <sheet name="自動輸入2" sheetId="23" r:id="rId23"/>
    <sheet name="公式1" sheetId="24" r:id="rId24"/>
    <sheet name="公式1-練習" sheetId="25" r:id="rId25"/>
    <sheet name="公式2" sheetId="26" r:id="rId26"/>
    <sheet name="公式2-練習" sheetId="27" r:id="rId27"/>
    <sheet name="公式3" sheetId="30" r:id="rId28"/>
    <sheet name="公式3-練習" sheetId="31" r:id="rId29"/>
    <sheet name="工作表1" sheetId="32" r:id="rId30"/>
    <sheet name="SUM函數" sheetId="33" r:id="rId31"/>
    <sheet name="SUM函數-練習" sheetId="34" r:id="rId32"/>
    <sheet name="函數精靈" sheetId="35" r:id="rId33"/>
    <sheet name="函數精靈-練習" sheetId="36" r:id="rId34"/>
    <sheet name="複製公式" sheetId="37" r:id="rId35"/>
    <sheet name="複製公式-練習" sheetId="38" r:id="rId36"/>
    <sheet name="常用函數" sheetId="39" r:id="rId37"/>
    <sheet name="常用函數-練習" sheetId="40" r:id="rId38"/>
    <sheet name="IF函數" sheetId="41" r:id="rId39"/>
    <sheet name="IF函數-練習" sheetId="42" r:id="rId40"/>
    <sheet name="停車費" sheetId="43" r:id="rId41"/>
    <sheet name="借書費" sheetId="44" r:id="rId42"/>
    <sheet name="VLOOKUP1" sheetId="45" r:id="rId43"/>
    <sheet name="VLOOKUP1-練習" sheetId="46" r:id="rId44"/>
    <sheet name="薪資所得" sheetId="47" r:id="rId45"/>
    <sheet name="VLOOKUP2" sheetId="48" r:id="rId46"/>
    <sheet name="VLOOKUP2-練習" sheetId="49" r:id="rId47"/>
    <sheet name="VLOOKUP3" sheetId="50" r:id="rId48"/>
    <sheet name="VLOOKUP3-練習" sheetId="51" r:id="rId49"/>
    <sheet name="順序遞增填滿" sheetId="52" r:id="rId50"/>
    <sheet name="順序遞增填滿-練習" sheetId="53" r:id="rId51"/>
    <sheet name="自訂表單" sheetId="54" r:id="rId52"/>
    <sheet name="自訂表單-練習" sheetId="55" r:id="rId53"/>
    <sheet name="等量遞增填滿" sheetId="56" r:id="rId54"/>
    <sheet name="等量遞增填滿-練習" sheetId="57" r:id="rId55"/>
    <sheet name="尋找取代" sheetId="58" r:id="rId56"/>
    <sheet name="尋找取代-練習" sheetId="59" r:id="rId57"/>
    <sheet name="含字型格式之尋找取代" sheetId="64" r:id="rId58"/>
    <sheet name="含字型格式之尋找取代--練習" sheetId="63" r:id="rId59"/>
  </sheets>
  <definedNames>
    <definedName name="AMOUNT" localSheetId="28">'公式3-練習'!$A$1:$D$1</definedName>
    <definedName name="AMOUNT">公式3!$A$1:$D$1</definedName>
  </definedNames>
  <calcPr calcId="152511"/>
</workbook>
</file>

<file path=xl/calcChain.xml><?xml version="1.0" encoding="utf-8"?>
<calcChain xmlns="http://schemas.openxmlformats.org/spreadsheetml/2006/main">
  <c r="F18" i="50" l="1"/>
  <c r="C18" i="50"/>
  <c r="D18" i="50"/>
  <c r="F13" i="50"/>
  <c r="F14" i="50"/>
  <c r="F15" i="50"/>
  <c r="F16" i="50"/>
  <c r="F17" i="50"/>
  <c r="F12" i="50"/>
  <c r="C13" i="50"/>
  <c r="D13" i="50"/>
  <c r="C14" i="50"/>
  <c r="D14" i="50"/>
  <c r="C15" i="50"/>
  <c r="D15" i="50"/>
  <c r="C16" i="50"/>
  <c r="D16" i="50"/>
  <c r="C17" i="50"/>
  <c r="D17" i="50"/>
  <c r="D12" i="50"/>
  <c r="C12" i="50"/>
  <c r="C17" i="48"/>
  <c r="C16" i="48"/>
  <c r="E15" i="48"/>
  <c r="C15" i="48"/>
  <c r="E14" i="48"/>
  <c r="C14" i="48"/>
  <c r="E13" i="48"/>
  <c r="F14" i="45"/>
  <c r="F15" i="45"/>
  <c r="F16" i="45"/>
  <c r="F17" i="45"/>
  <c r="F18" i="45"/>
  <c r="F19" i="45"/>
  <c r="F13" i="45"/>
  <c r="E13" i="45"/>
  <c r="E14" i="45"/>
  <c r="E15" i="45"/>
  <c r="E16" i="45"/>
  <c r="E17" i="45"/>
  <c r="E18" i="45"/>
  <c r="E19" i="45"/>
  <c r="H2" i="35"/>
  <c r="B9" i="33"/>
  <c r="F9" i="33" s="1"/>
  <c r="C9" i="33"/>
  <c r="D9" i="33"/>
  <c r="E9" i="33"/>
  <c r="F6" i="33"/>
  <c r="F7" i="33"/>
  <c r="F8" i="33"/>
  <c r="F2" i="33"/>
  <c r="D14" i="30"/>
  <c r="C2" i="24"/>
  <c r="B1" i="17"/>
  <c r="C2" i="12"/>
  <c r="D2" i="10"/>
  <c r="D7" i="7" l="1"/>
  <c r="C5" i="5"/>
  <c r="C2" i="5"/>
  <c r="H3" i="37" l="1"/>
  <c r="I3" i="37" s="1"/>
  <c r="H4" i="37"/>
  <c r="I4" i="37" s="1"/>
  <c r="H5" i="37"/>
  <c r="I5" i="37" s="1"/>
  <c r="H6" i="37"/>
  <c r="I6" i="37" s="1"/>
  <c r="H7" i="37"/>
  <c r="I7" i="37" s="1"/>
  <c r="E5" i="30" l="1"/>
  <c r="F6" i="62" l="1"/>
  <c r="F5" i="62"/>
  <c r="F4" i="62"/>
  <c r="F3" i="62"/>
  <c r="F2" i="62"/>
  <c r="F3" i="14"/>
  <c r="F4" i="14"/>
  <c r="F5" i="14"/>
  <c r="F6" i="14"/>
  <c r="F2" i="14"/>
  <c r="F8" i="61" l="1"/>
  <c r="F7" i="61"/>
  <c r="G7" i="61" s="1"/>
  <c r="F6" i="61"/>
  <c r="F5" i="61"/>
  <c r="F4" i="61"/>
  <c r="F3" i="61"/>
  <c r="F2" i="61"/>
  <c r="F3" i="7"/>
  <c r="F4" i="7"/>
  <c r="F5" i="7"/>
  <c r="F6" i="7"/>
  <c r="G6" i="7" s="1"/>
  <c r="F8" i="7"/>
  <c r="G8" i="7" s="1"/>
  <c r="F2" i="7"/>
  <c r="G2" i="7" s="1"/>
  <c r="G8" i="61"/>
  <c r="G6" i="61"/>
  <c r="G5" i="61"/>
  <c r="G4" i="61"/>
  <c r="G3" i="61"/>
  <c r="G2" i="61"/>
  <c r="F7" i="7"/>
  <c r="G7" i="7" s="1"/>
  <c r="D2" i="3"/>
  <c r="C5" i="39" l="1"/>
  <c r="D9" i="39" s="1"/>
  <c r="E4" i="30"/>
  <c r="G6" i="62"/>
  <c r="G5" i="62"/>
  <c r="G4" i="62"/>
  <c r="G3" i="62"/>
  <c r="G2" i="62"/>
  <c r="E19" i="47"/>
  <c r="F19" i="47" s="1"/>
  <c r="E18" i="47"/>
  <c r="F18" i="47" s="1"/>
  <c r="E17" i="47"/>
  <c r="F17" i="47" s="1"/>
  <c r="E16" i="47"/>
  <c r="F16" i="47" s="1"/>
  <c r="E15" i="47"/>
  <c r="F15" i="47" s="1"/>
  <c r="E14" i="47"/>
  <c r="F14" i="47" s="1"/>
  <c r="E13" i="47"/>
  <c r="F13" i="47" s="1"/>
  <c r="C3" i="42"/>
  <c r="C3" i="41"/>
  <c r="B3" i="41"/>
  <c r="B15" i="40"/>
  <c r="C38" i="39"/>
  <c r="C37" i="39"/>
  <c r="C36" i="39"/>
  <c r="E30" i="39"/>
  <c r="D30" i="39"/>
  <c r="D26" i="39"/>
  <c r="E22" i="39"/>
  <c r="B15" i="39"/>
  <c r="C19" i="39" s="1"/>
  <c r="E12" i="39"/>
  <c r="A2" i="39"/>
  <c r="H2" i="37"/>
  <c r="I2" i="37" s="1"/>
  <c r="D14" i="31"/>
  <c r="E10" i="30"/>
  <c r="E9" i="30"/>
  <c r="E8" i="30"/>
  <c r="E7" i="30"/>
  <c r="E6" i="30"/>
  <c r="D14" i="26"/>
  <c r="D13" i="26"/>
  <c r="D12" i="26"/>
  <c r="D11" i="26"/>
  <c r="D10" i="26"/>
  <c r="D9" i="26"/>
  <c r="D8" i="26"/>
  <c r="D7" i="26"/>
  <c r="D6" i="26"/>
  <c r="D5" i="26"/>
  <c r="D4" i="26"/>
  <c r="D3" i="26"/>
  <c r="D2" i="26"/>
  <c r="D8" i="19"/>
  <c r="D6" i="19"/>
  <c r="G6" i="14"/>
  <c r="G5" i="14"/>
  <c r="G4" i="14"/>
  <c r="G3" i="14"/>
  <c r="G2" i="14"/>
  <c r="C5" i="12"/>
  <c r="G5" i="7"/>
  <c r="G4" i="7"/>
  <c r="G3" i="7"/>
  <c r="D7" i="39" l="1"/>
  <c r="D8" i="39"/>
  <c r="C17" i="39"/>
  <c r="C18" i="39"/>
</calcChain>
</file>

<file path=xl/sharedStrings.xml><?xml version="1.0" encoding="utf-8"?>
<sst xmlns="http://schemas.openxmlformats.org/spreadsheetml/2006/main" count="922" uniqueCount="443">
  <si>
    <t>輸入於Ｄ欄之內容</t>
  </si>
  <si>
    <t>實際外觀</t>
  </si>
  <si>
    <t>36500</t>
  </si>
  <si>
    <t>123456789</t>
  </si>
  <si>
    <t>1234.56789</t>
  </si>
  <si>
    <t>1.8E3</t>
  </si>
  <si>
    <t>$23,456</t>
  </si>
  <si>
    <t>35,250</t>
  </si>
  <si>
    <t>0.365</t>
  </si>
  <si>
    <t>12.5%</t>
  </si>
  <si>
    <t>2 1/4</t>
    <phoneticPr fontId="1" type="noConversion"/>
  </si>
  <si>
    <t>0 2/5</t>
    <phoneticPr fontId="1" type="noConversion"/>
  </si>
  <si>
    <t>所存資料</t>
  </si>
  <si>
    <t>實際數字</t>
  </si>
  <si>
    <t>6:35</t>
  </si>
  <si>
    <t>7:15:20 AM</t>
  </si>
  <si>
    <t>(02) 503-1520</t>
  </si>
  <si>
    <t>#1234</t>
  </si>
  <si>
    <t>123</t>
  </si>
  <si>
    <t>前加單引號之數字</t>
  </si>
  <si>
    <t>超過欄寬將延伸到下一欄</t>
  </si>
  <si>
    <t>=D5&amp;D3</t>
  </si>
  <si>
    <t>字串連結運算</t>
  </si>
  <si>
    <t>設定自動換列</t>
  </si>
  <si>
    <t>=D4+100</t>
  </si>
  <si>
    <t>文字與數字之運算為數值</t>
  </si>
  <si>
    <t>AMOUNT</t>
  </si>
  <si>
    <t>=公式3!$A$1:$D$1</t>
  </si>
  <si>
    <t>=SUM(AMOUNT)</t>
  </si>
  <si>
    <t>=A1*5+C1</t>
  </si>
  <si>
    <t>=(A1+B1)&lt;C1</t>
  </si>
  <si>
    <t>="ABC"="AB"</t>
  </si>
  <si>
    <t>=3^2</t>
  </si>
  <si>
    <t>第一季</t>
  </si>
  <si>
    <t>第二季</t>
  </si>
  <si>
    <t>第三季</t>
  </si>
  <si>
    <t>第四季</t>
  </si>
  <si>
    <t>總計</t>
  </si>
  <si>
    <t>營業收入</t>
  </si>
  <si>
    <t>電視</t>
  </si>
  <si>
    <t>電冰箱</t>
  </si>
  <si>
    <t>冷氣機</t>
  </si>
  <si>
    <t>作業2</t>
  </si>
  <si>
    <t>林淑芬</t>
  </si>
  <si>
    <t>王嘉育</t>
  </si>
  <si>
    <t>吳育仁</t>
  </si>
  <si>
    <t>呂姿瀅</t>
  </si>
  <si>
    <t>孫國華</t>
  </si>
  <si>
    <t xml:space="preserve">  ←  =YEAR(C5)</t>
  </si>
  <si>
    <t xml:space="preserve">  ←  =MONTH(C5)</t>
  </si>
  <si>
    <t xml:space="preserve">  ←  =DAY(C5)</t>
  </si>
  <si>
    <t xml:space="preserve">  ←  =HOUR(B15)</t>
  </si>
  <si>
    <t xml:space="preserve">  ←  =MINUTE(B15)</t>
  </si>
  <si>
    <t xml:space="preserve">  ←  =SECOND(B15)</t>
  </si>
  <si>
    <t>員工編號</t>
  </si>
  <si>
    <t>姓名</t>
  </si>
  <si>
    <t>業績</t>
  </si>
  <si>
    <t>業績獎金</t>
  </si>
  <si>
    <t>總所得</t>
  </si>
  <si>
    <t>吳景新</t>
  </si>
  <si>
    <t>林書宏</t>
  </si>
  <si>
    <t>蔡桂芳</t>
  </si>
  <si>
    <t>梁國正</t>
  </si>
  <si>
    <t>楊佳偉</t>
  </si>
  <si>
    <t>編號</t>
  </si>
  <si>
    <t>性別</t>
  </si>
  <si>
    <t>部門</t>
  </si>
  <si>
    <t>職稱</t>
  </si>
  <si>
    <t>生日</t>
  </si>
  <si>
    <t>地址</t>
  </si>
  <si>
    <t>電話</t>
  </si>
  <si>
    <t>張惠真</t>
  </si>
  <si>
    <t>女</t>
  </si>
  <si>
    <t>會計</t>
  </si>
  <si>
    <t>主任</t>
  </si>
  <si>
    <t>台北市民生東路三段68號六樓</t>
  </si>
  <si>
    <t>(02)2517-6399</t>
  </si>
  <si>
    <t>呂姿瑩</t>
  </si>
  <si>
    <t>台北市興安街一段15號四樓</t>
  </si>
  <si>
    <t>(02)2515-5428</t>
  </si>
  <si>
    <t>吳志明</t>
  </si>
  <si>
    <t>男</t>
  </si>
  <si>
    <t>業務</t>
  </si>
  <si>
    <t>台北市內湖路三段148號二樓</t>
  </si>
  <si>
    <t>(02)2517-6408</t>
  </si>
  <si>
    <t>黃啟川</t>
  </si>
  <si>
    <t>專員</t>
  </si>
  <si>
    <t>台北市合江街124號五樓</t>
  </si>
  <si>
    <t>(02)2736-3972</t>
  </si>
  <si>
    <t>謝龍盛</t>
  </si>
  <si>
    <t>桃園市成功路338號四樓</t>
  </si>
  <si>
    <t>(03)8894-5677</t>
  </si>
  <si>
    <t>孫國寧</t>
  </si>
  <si>
    <t>門市</t>
  </si>
  <si>
    <t>台北市北投中央路12號三樓</t>
  </si>
  <si>
    <t>(02)5897-4651</t>
  </si>
  <si>
    <t>楊桂芬</t>
  </si>
  <si>
    <t>銷售員</t>
  </si>
  <si>
    <t>台北市龍江街23號三樓</t>
  </si>
  <si>
    <t>(02)2555-7892</t>
  </si>
  <si>
    <t>梁國棟</t>
  </si>
  <si>
    <t>台北市敦化南路138號二樓</t>
  </si>
  <si>
    <t>(02)7639-8751</t>
  </si>
  <si>
    <t>林美惠</t>
  </si>
  <si>
    <t>基隆市中正路二段12號二樓</t>
  </si>
  <si>
    <t>(03)3399-5146</t>
  </si>
  <si>
    <t>一月</t>
  </si>
  <si>
    <t>JAN</t>
  </si>
  <si>
    <t>週一</t>
  </si>
  <si>
    <t>Mon</t>
  </si>
  <si>
    <t>Qtr1</t>
  </si>
  <si>
    <t>No 1</t>
  </si>
  <si>
    <t>甲</t>
  </si>
  <si>
    <t>三月</t>
  </si>
  <si>
    <t>五月</t>
  </si>
  <si>
    <t>七月</t>
  </si>
  <si>
    <t>九月</t>
  </si>
  <si>
    <t>十一月</t>
  </si>
  <si>
    <t>MAR</t>
  </si>
  <si>
    <t>週三</t>
  </si>
  <si>
    <t>週五</t>
  </si>
  <si>
    <t>週日</t>
  </si>
  <si>
    <t>週二</t>
  </si>
  <si>
    <t>週四</t>
  </si>
  <si>
    <t>週六</t>
  </si>
  <si>
    <t>Wed</t>
  </si>
  <si>
    <t>Fri</t>
  </si>
  <si>
    <t>Sun</t>
  </si>
  <si>
    <t>Tue</t>
  </si>
  <si>
    <t>Thu</t>
  </si>
  <si>
    <t>Sat</t>
  </si>
  <si>
    <t>Qtr3</t>
  </si>
  <si>
    <t>No 3</t>
  </si>
  <si>
    <t>No 5</t>
  </si>
  <si>
    <t>No 7</t>
  </si>
  <si>
    <t>No 9</t>
  </si>
  <si>
    <t>No 11</t>
  </si>
  <si>
    <t>No 13</t>
  </si>
  <si>
    <t>丙</t>
  </si>
  <si>
    <t>戊</t>
  </si>
  <si>
    <t>庚</t>
  </si>
  <si>
    <t>壬</t>
  </si>
  <si>
    <t>寅</t>
  </si>
  <si>
    <t>辰</t>
  </si>
  <si>
    <t>午</t>
  </si>
  <si>
    <t>申</t>
  </si>
  <si>
    <t>戌</t>
  </si>
  <si>
    <t>子</t>
  </si>
  <si>
    <t>組長</t>
  </si>
  <si>
    <t>台北市民生東路369號</t>
  </si>
  <si>
    <t>二月</t>
  </si>
  <si>
    <t>四月</t>
  </si>
  <si>
    <t>六月</t>
  </si>
  <si>
    <t>Qtr2</t>
  </si>
  <si>
    <t>Qtr4</t>
  </si>
  <si>
    <t>No 2</t>
  </si>
  <si>
    <t>No 4</t>
  </si>
  <si>
    <t>No 6</t>
  </si>
  <si>
    <t>乙</t>
  </si>
  <si>
    <t>丁</t>
  </si>
  <si>
    <t>己</t>
  </si>
  <si>
    <t>民國104年</t>
  </si>
  <si>
    <t>民國106年</t>
  </si>
  <si>
    <t>Yr 2015</t>
  </si>
  <si>
    <t>Yr 2017</t>
  </si>
  <si>
    <t>民國108年</t>
  </si>
  <si>
    <t>Yr 2019</t>
  </si>
  <si>
    <t>高雄市</t>
  </si>
  <si>
    <t>台中市</t>
    <phoneticPr fontId="1" type="noConversion"/>
  </si>
  <si>
    <t>台南市</t>
    <phoneticPr fontId="1" type="noConversion"/>
  </si>
  <si>
    <t>屏東市</t>
    <phoneticPr fontId="1" type="noConversion"/>
  </si>
  <si>
    <t>花蓮市</t>
    <phoneticPr fontId="1" type="noConversion"/>
  </si>
  <si>
    <t>姓名</t>
    <phoneticPr fontId="1" type="noConversion"/>
  </si>
  <si>
    <t>組員</t>
    <phoneticPr fontId="1" type="noConversion"/>
  </si>
  <si>
    <t>組員</t>
    <phoneticPr fontId="1" type="noConversion"/>
  </si>
  <si>
    <t>組員</t>
    <phoneticPr fontId="1" type="noConversion"/>
  </si>
  <si>
    <t>姓名</t>
    <phoneticPr fontId="1" type="noConversion"/>
  </si>
  <si>
    <t>職稱</t>
    <phoneticPr fontId="1" type="noConversion"/>
  </si>
  <si>
    <t>性別</t>
    <phoneticPr fontId="1" type="noConversion"/>
  </si>
  <si>
    <t>薪資</t>
    <phoneticPr fontId="1" type="noConversion"/>
  </si>
  <si>
    <t>李碧華</t>
    <phoneticPr fontId="1" type="noConversion"/>
  </si>
  <si>
    <t>子</t>
    <phoneticPr fontId="1" type="noConversion"/>
  </si>
  <si>
    <t>管理部</t>
    <phoneticPr fontId="1" type="noConversion"/>
  </si>
  <si>
    <t>會計部</t>
    <phoneticPr fontId="1" type="noConversion"/>
  </si>
  <si>
    <t>業務部</t>
    <phoneticPr fontId="1" type="noConversion"/>
  </si>
  <si>
    <t>行銷部</t>
    <phoneticPr fontId="1" type="noConversion"/>
  </si>
  <si>
    <t>企管系</t>
    <phoneticPr fontId="1" type="noConversion"/>
  </si>
  <si>
    <t>會計系</t>
    <phoneticPr fontId="1" type="noConversion"/>
  </si>
  <si>
    <t>經濟系</t>
    <phoneticPr fontId="1" type="noConversion"/>
  </si>
  <si>
    <t>統計系</t>
    <phoneticPr fontId="1" type="noConversion"/>
  </si>
  <si>
    <t>法律系</t>
    <phoneticPr fontId="1" type="noConversion"/>
  </si>
  <si>
    <t>編號</t>
    <phoneticPr fontId="3" type="noConversion"/>
  </si>
  <si>
    <t>品名</t>
    <phoneticPr fontId="3" type="noConversion"/>
  </si>
  <si>
    <t>B01</t>
    <phoneticPr fontId="3" type="noConversion"/>
  </si>
  <si>
    <t>編號</t>
    <phoneticPr fontId="3" type="noConversion"/>
  </si>
  <si>
    <t>品名</t>
    <phoneticPr fontId="3" type="noConversion"/>
  </si>
  <si>
    <t>單價</t>
    <phoneticPr fontId="3" type="noConversion"/>
  </si>
  <si>
    <t>A01</t>
    <phoneticPr fontId="3" type="noConversion"/>
  </si>
  <si>
    <t>電視</t>
    <phoneticPr fontId="3" type="noConversion"/>
  </si>
  <si>
    <t>A02</t>
    <phoneticPr fontId="3" type="noConversion"/>
  </si>
  <si>
    <t>冰箱</t>
    <phoneticPr fontId="3" type="noConversion"/>
  </si>
  <si>
    <t>A03</t>
    <phoneticPr fontId="3" type="noConversion"/>
  </si>
  <si>
    <t>電腦</t>
    <phoneticPr fontId="3" type="noConversion"/>
  </si>
  <si>
    <t>電話</t>
    <phoneticPr fontId="3" type="noConversion"/>
  </si>
  <si>
    <t>B04</t>
    <phoneticPr fontId="3" type="noConversion"/>
  </si>
  <si>
    <t>答錄機</t>
    <phoneticPr fontId="3" type="noConversion"/>
  </si>
  <si>
    <t>C02</t>
    <phoneticPr fontId="3" type="noConversion"/>
  </si>
  <si>
    <t>磁片</t>
    <phoneticPr fontId="3" type="noConversion"/>
  </si>
  <si>
    <t>C05</t>
    <phoneticPr fontId="3" type="noConversion"/>
  </si>
  <si>
    <t>滑鼠</t>
    <phoneticPr fontId="3" type="noConversion"/>
  </si>
  <si>
    <t>日期</t>
    <phoneticPr fontId="3" type="noConversion"/>
  </si>
  <si>
    <t>數量</t>
    <phoneticPr fontId="3" type="noConversion"/>
  </si>
  <si>
    <t>金額</t>
    <phoneticPr fontId="3" type="noConversion"/>
  </si>
  <si>
    <t>人事</t>
    <phoneticPr fontId="3" type="noConversion"/>
  </si>
  <si>
    <t>所得稅</t>
    <phoneticPr fontId="3" type="noConversion"/>
  </si>
  <si>
    <t>黃光輝</t>
    <phoneticPr fontId="3" type="noConversion"/>
  </si>
  <si>
    <t>業績與獎金比例對照表</t>
    <phoneticPr fontId="3" type="noConversion"/>
  </si>
  <si>
    <t>業績</t>
    <phoneticPr fontId="3" type="noConversion"/>
  </si>
  <si>
    <t>獎金比例</t>
    <phoneticPr fontId="3" type="noConversion"/>
  </si>
  <si>
    <t>基本薪</t>
    <phoneticPr fontId="3" type="noConversion"/>
  </si>
  <si>
    <t>借閱天數</t>
    <phoneticPr fontId="1" type="noConversion"/>
  </si>
  <si>
    <t>借閱費用</t>
    <phoneticPr fontId="1" type="noConversion"/>
  </si>
  <si>
    <t>假定未滿十天者免費</t>
    <phoneticPr fontId="1" type="noConversion"/>
  </si>
  <si>
    <t>超過者，每天以五元計算費用</t>
    <phoneticPr fontId="1" type="noConversion"/>
  </si>
  <si>
    <t>進入時間</t>
    <phoneticPr fontId="1" type="noConversion"/>
  </si>
  <si>
    <t>離開時間</t>
    <phoneticPr fontId="1" type="noConversion"/>
  </si>
  <si>
    <t>使用時間</t>
    <phoneticPr fontId="1" type="noConversion"/>
  </si>
  <si>
    <t>費用</t>
    <phoneticPr fontId="1" type="noConversion"/>
  </si>
  <si>
    <t>每小時費用60元</t>
    <phoneticPr fontId="1" type="noConversion"/>
  </si>
  <si>
    <t>內含離開時間比進入時間小之情況</t>
    <phoneticPr fontId="1" type="noConversion"/>
  </si>
  <si>
    <t>故應判斷若離開時間較小應再加1，即24:00</t>
    <phoneticPr fontId="1" type="noConversion"/>
  </si>
  <si>
    <t>售價</t>
    <phoneticPr fontId="1" type="noConversion"/>
  </si>
  <si>
    <t>成本</t>
    <phoneticPr fontId="1" type="noConversion"/>
  </si>
  <si>
    <t>賺/賠</t>
    <phoneticPr fontId="1" type="noConversion"/>
  </si>
  <si>
    <t xml:space="preserve">   ←  =C1-C2</t>
    <phoneticPr fontId="1" type="noConversion"/>
  </si>
  <si>
    <t>目前日期與時間</t>
    <phoneticPr fontId="1" type="noConversion"/>
  </si>
  <si>
    <t>目前日期</t>
    <phoneticPr fontId="1" type="noConversion"/>
  </si>
  <si>
    <t>年</t>
    <phoneticPr fontId="1" type="noConversion"/>
  </si>
  <si>
    <t>月</t>
    <phoneticPr fontId="1" type="noConversion"/>
  </si>
  <si>
    <t>日</t>
    <phoneticPr fontId="1" type="noConversion"/>
  </si>
  <si>
    <t>日期</t>
    <phoneticPr fontId="1" type="noConversion"/>
  </si>
  <si>
    <t>目前時間</t>
    <phoneticPr fontId="1" type="noConversion"/>
  </si>
  <si>
    <t>期中</t>
    <phoneticPr fontId="1" type="noConversion"/>
  </si>
  <si>
    <t>作業3</t>
    <phoneticPr fontId="1" type="noConversion"/>
  </si>
  <si>
    <t>作業1</t>
    <phoneticPr fontId="1" type="noConversion"/>
  </si>
  <si>
    <t>作業4</t>
    <phoneticPr fontId="1" type="noConversion"/>
  </si>
  <si>
    <t>期末</t>
    <phoneticPr fontId="1" type="noConversion"/>
  </si>
  <si>
    <t>平時</t>
    <phoneticPr fontId="1" type="noConversion"/>
  </si>
  <si>
    <t>平均</t>
    <phoneticPr fontId="1" type="noConversion"/>
  </si>
  <si>
    <t>李碧華</t>
    <phoneticPr fontId="1" type="noConversion"/>
  </si>
  <si>
    <t>作業2</t>
    <phoneticPr fontId="1" type="noConversion"/>
  </si>
  <si>
    <t>期中</t>
    <phoneticPr fontId="1" type="noConversion"/>
  </si>
  <si>
    <t>作業3</t>
    <phoneticPr fontId="1" type="noConversion"/>
  </si>
  <si>
    <t>作業4</t>
    <phoneticPr fontId="1" type="noConversion"/>
  </si>
  <si>
    <t>期末</t>
    <phoneticPr fontId="1" type="noConversion"/>
  </si>
  <si>
    <t>平時</t>
    <phoneticPr fontId="1" type="noConversion"/>
  </si>
  <si>
    <t>平均</t>
    <phoneticPr fontId="1" type="noConversion"/>
  </si>
  <si>
    <t>品名</t>
    <phoneticPr fontId="1" type="noConversion"/>
  </si>
  <si>
    <t>合計</t>
    <phoneticPr fontId="1" type="noConversion"/>
  </si>
  <si>
    <t>結果</t>
    <phoneticPr fontId="1" type="noConversion"/>
  </si>
  <si>
    <t>品名</t>
    <phoneticPr fontId="1" type="noConversion"/>
  </si>
  <si>
    <t>單價</t>
    <phoneticPr fontId="1" type="noConversion"/>
  </si>
  <si>
    <t>數量</t>
    <phoneticPr fontId="1" type="noConversion"/>
  </si>
  <si>
    <t>金額</t>
    <phoneticPr fontId="1" type="noConversion"/>
  </si>
  <si>
    <t>滑鼠</t>
    <phoneticPr fontId="1" type="noConversion"/>
  </si>
  <si>
    <t>=NOT(5&lt;3)</t>
    <phoneticPr fontId="1" type="noConversion"/>
  </si>
  <si>
    <t>=AND(5&gt;3,"A"&lt;&gt;"B")</t>
    <phoneticPr fontId="1" type="noConversion"/>
  </si>
  <si>
    <t>=OR(5&gt;3,"A"="B")</t>
    <phoneticPr fontId="1" type="noConversion"/>
  </si>
  <si>
    <t>=-2^2</t>
    <phoneticPr fontId="1" type="noConversion"/>
  </si>
  <si>
    <t>=15%</t>
    <phoneticPr fontId="1" type="noConversion"/>
  </si>
  <si>
    <t>=3^2</t>
    <phoneticPr fontId="1" type="noConversion"/>
  </si>
  <si>
    <t>=5*6/3</t>
    <phoneticPr fontId="1" type="noConversion"/>
  </si>
  <si>
    <t>=5*(2+4)/3+2</t>
    <phoneticPr fontId="1" type="noConversion"/>
  </si>
  <si>
    <t>="A"&amp;"B"</t>
    <phoneticPr fontId="1" type="noConversion"/>
  </si>
  <si>
    <t>=5&lt;&gt;3</t>
    <phoneticPr fontId="1" type="noConversion"/>
  </si>
  <si>
    <t>=5&gt;3</t>
    <phoneticPr fontId="1" type="noConversion"/>
  </si>
  <si>
    <t>=5&gt;=3</t>
    <phoneticPr fontId="1" type="noConversion"/>
  </si>
  <si>
    <t>=5&lt;=3</t>
    <phoneticPr fontId="1" type="noConversion"/>
  </si>
  <si>
    <t>姓名</t>
    <phoneticPr fontId="1" type="noConversion"/>
  </si>
  <si>
    <t>生日</t>
    <phoneticPr fontId="1" type="noConversion"/>
  </si>
  <si>
    <t>進入時間</t>
    <phoneticPr fontId="1" type="noConversion"/>
  </si>
  <si>
    <t>離開時間</t>
    <phoneticPr fontId="1" type="noConversion"/>
  </si>
  <si>
    <t>使用時間</t>
    <phoneticPr fontId="1" type="noConversion"/>
  </si>
  <si>
    <t>費用</t>
    <phoneticPr fontId="1" type="noConversion"/>
  </si>
  <si>
    <t>每小時費用200元</t>
    <phoneticPr fontId="1" type="noConversion"/>
  </si>
  <si>
    <t>本例並未考慮到離開時間比進入時間小之情況</t>
    <phoneticPr fontId="1" type="noConversion"/>
  </si>
  <si>
    <t>若有上述情況則離開時間應再加1，即24:00</t>
    <phoneticPr fontId="1" type="noConversion"/>
  </si>
  <si>
    <t>6:20 下午</t>
    <phoneticPr fontId="1" type="noConversion"/>
  </si>
  <si>
    <t>18:15:20</t>
    <phoneticPr fontId="1" type="noConversion"/>
  </si>
  <si>
    <t>目前時間</t>
    <phoneticPr fontId="1" type="noConversion"/>
  </si>
  <si>
    <t>經過時間</t>
    <phoneticPr fontId="1" type="noConversion"/>
  </si>
  <si>
    <t>新時間</t>
    <phoneticPr fontId="1" type="noConversion"/>
  </si>
  <si>
    <t xml:space="preserve">  過寬，轉科學符號表示法顯示</t>
  </si>
  <si>
    <t xml:space="preserve">  顯示時截去尾部小數，但原值不變</t>
  </si>
  <si>
    <t xml:space="preserve">  直接取用指數格式</t>
  </si>
  <si>
    <t xml:space="preserve">  直接取用貨幣符號格式</t>
  </si>
  <si>
    <t xml:space="preserve">  直接取用逗號格式</t>
  </si>
  <si>
    <t xml:space="preserve">  直接取用百分比格式</t>
  </si>
  <si>
    <t>台北市</t>
    <phoneticPr fontId="1" type="noConversion"/>
  </si>
  <si>
    <t>職稱</t>
    <phoneticPr fontId="1" type="noConversion"/>
  </si>
  <si>
    <t>性別</t>
    <phoneticPr fontId="1" type="noConversion"/>
  </si>
  <si>
    <t>薪資</t>
    <phoneticPr fontId="1" type="noConversion"/>
  </si>
  <si>
    <t>李碧華</t>
    <phoneticPr fontId="1" type="noConversion"/>
  </si>
  <si>
    <t>單價</t>
    <phoneticPr fontId="3" type="noConversion"/>
  </si>
  <si>
    <t>A01</t>
    <phoneticPr fontId="3" type="noConversion"/>
  </si>
  <si>
    <t>電視</t>
    <phoneticPr fontId="3" type="noConversion"/>
  </si>
  <si>
    <t>A02</t>
    <phoneticPr fontId="3" type="noConversion"/>
  </si>
  <si>
    <t>冰箱</t>
    <phoneticPr fontId="3" type="noConversion"/>
  </si>
  <si>
    <t>A03</t>
    <phoneticPr fontId="3" type="noConversion"/>
  </si>
  <si>
    <t>電腦</t>
    <phoneticPr fontId="3" type="noConversion"/>
  </si>
  <si>
    <t>B01</t>
    <phoneticPr fontId="3" type="noConversion"/>
  </si>
  <si>
    <t>電話</t>
    <phoneticPr fontId="3" type="noConversion"/>
  </si>
  <si>
    <t>B04</t>
    <phoneticPr fontId="3" type="noConversion"/>
  </si>
  <si>
    <t>答錄機</t>
    <phoneticPr fontId="3" type="noConversion"/>
  </si>
  <si>
    <t>C02</t>
    <phoneticPr fontId="3" type="noConversion"/>
  </si>
  <si>
    <t>磁片</t>
    <phoneticPr fontId="3" type="noConversion"/>
  </si>
  <si>
    <t>C05</t>
    <phoneticPr fontId="3" type="noConversion"/>
  </si>
  <si>
    <t>滑鼠</t>
    <phoneticPr fontId="3" type="noConversion"/>
  </si>
  <si>
    <t>日期</t>
    <phoneticPr fontId="3" type="noConversion"/>
  </si>
  <si>
    <t>數量</t>
    <phoneticPr fontId="3" type="noConversion"/>
  </si>
  <si>
    <t>金額</t>
    <phoneticPr fontId="3" type="noConversion"/>
  </si>
  <si>
    <t>人事</t>
    <phoneticPr fontId="3" type="noConversion"/>
  </si>
  <si>
    <t>業績與獎金比例對照表</t>
    <phoneticPr fontId="3" type="noConversion"/>
  </si>
  <si>
    <t>業績</t>
    <phoneticPr fontId="3" type="noConversion"/>
  </si>
  <si>
    <t>獎金比例</t>
    <phoneticPr fontId="3" type="noConversion"/>
  </si>
  <si>
    <t>所得</t>
    <phoneticPr fontId="3" type="noConversion"/>
  </si>
  <si>
    <t>稅率</t>
    <phoneticPr fontId="3" type="noConversion"/>
  </si>
  <si>
    <t>基本薪</t>
    <phoneticPr fontId="3" type="noConversion"/>
  </si>
  <si>
    <t>淨所得</t>
    <phoneticPr fontId="3" type="noConversion"/>
  </si>
  <si>
    <t>時</t>
    <phoneticPr fontId="1" type="noConversion"/>
  </si>
  <si>
    <t>分</t>
    <phoneticPr fontId="1" type="noConversion"/>
  </si>
  <si>
    <t>秒</t>
    <phoneticPr fontId="1" type="noConversion"/>
  </si>
  <si>
    <t>時間</t>
    <phoneticPr fontId="1" type="noConversion"/>
  </si>
  <si>
    <t>甲數</t>
    <phoneticPr fontId="1" type="noConversion"/>
  </si>
  <si>
    <t>乙數</t>
    <phoneticPr fontId="1" type="noConversion"/>
  </si>
  <si>
    <t>商之整數</t>
    <phoneticPr fontId="1" type="noConversion"/>
  </si>
  <si>
    <t>餘數</t>
    <phoneticPr fontId="1" type="noConversion"/>
  </si>
  <si>
    <t>某數</t>
    <phoneticPr fontId="1" type="noConversion"/>
  </si>
  <si>
    <t>四捨五入位數</t>
    <phoneticPr fontId="1" type="noConversion"/>
  </si>
  <si>
    <t xml:space="preserve">  ←  =ROUND(C33,B36)</t>
    <phoneticPr fontId="1" type="noConversion"/>
  </si>
  <si>
    <t xml:space="preserve">  ←  =ROUND(C33,B37)</t>
    <phoneticPr fontId="1" type="noConversion"/>
  </si>
  <si>
    <t xml:space="preserve">  ←  =ROUND(C33,B38)</t>
    <phoneticPr fontId="1" type="noConversion"/>
  </si>
  <si>
    <t>姓名</t>
    <phoneticPr fontId="1" type="noConversion"/>
  </si>
  <si>
    <t>年齡</t>
    <phoneticPr fontId="1" type="noConversion"/>
  </si>
  <si>
    <t>李建國</t>
    <phoneticPr fontId="1" type="noConversion"/>
  </si>
  <si>
    <t>職稱</t>
    <phoneticPr fontId="1" type="noConversion"/>
  </si>
  <si>
    <t>主任</t>
    <phoneticPr fontId="1" type="noConversion"/>
  </si>
  <si>
    <t>教授</t>
    <phoneticPr fontId="1" type="noConversion"/>
  </si>
  <si>
    <t>副教授</t>
    <phoneticPr fontId="1" type="noConversion"/>
  </si>
  <si>
    <t>台北市民生東路</t>
    <phoneticPr fontId="1" type="noConversion"/>
  </si>
  <si>
    <t>高雄市四維三路</t>
    <phoneticPr fontId="1" type="noConversion"/>
  </si>
  <si>
    <t>'123</t>
    <phoneticPr fontId="1" type="noConversion"/>
  </si>
  <si>
    <t>(02) 2503-1520</t>
    <phoneticPr fontId="1" type="noConversion"/>
  </si>
  <si>
    <t>開始時間</t>
    <phoneticPr fontId="1" type="noConversion"/>
  </si>
  <si>
    <t>結束時間</t>
    <phoneticPr fontId="1" type="noConversion"/>
  </si>
  <si>
    <t>間隔時間</t>
    <phoneticPr fontId="1" type="noConversion"/>
  </si>
  <si>
    <t>數字</t>
    <phoneticPr fontId="1" type="noConversion"/>
  </si>
  <si>
    <t>時間</t>
    <phoneticPr fontId="1" type="noConversion"/>
  </si>
  <si>
    <t>於B2輸入任意含小數數字，即可看到其對應之時間</t>
    <phoneticPr fontId="1" type="noConversion"/>
  </si>
  <si>
    <t>整數部份，再大也不會影響時間之外觀</t>
    <phoneticPr fontId="1" type="noConversion"/>
  </si>
  <si>
    <t>書籍編號</t>
    <phoneticPr fontId="1" type="noConversion"/>
  </si>
  <si>
    <t>借出日期</t>
    <phoneticPr fontId="1" type="noConversion"/>
  </si>
  <si>
    <t>歸還日期</t>
    <phoneticPr fontId="1" type="noConversion"/>
  </si>
  <si>
    <t>借閱天數</t>
    <phoneticPr fontId="1" type="noConversion"/>
  </si>
  <si>
    <t>借閱費用</t>
    <phoneticPr fontId="1" type="noConversion"/>
  </si>
  <si>
    <t>每日以3元計算費用</t>
    <phoneticPr fontId="1" type="noConversion"/>
  </si>
  <si>
    <t>12-oct</t>
    <phoneticPr fontId="1" type="noConversion"/>
  </si>
  <si>
    <t>原日期</t>
    <phoneticPr fontId="1" type="noConversion"/>
  </si>
  <si>
    <t>經過天數</t>
    <phoneticPr fontId="1" type="noConversion"/>
  </si>
  <si>
    <t>新日期</t>
    <phoneticPr fontId="1" type="noConversion"/>
  </si>
  <si>
    <t>開始日期</t>
    <phoneticPr fontId="1" type="noConversion"/>
  </si>
  <si>
    <t>結束日期</t>
    <phoneticPr fontId="1" type="noConversion"/>
  </si>
  <si>
    <t>兩者相減</t>
    <phoneticPr fontId="1" type="noConversion"/>
  </si>
  <si>
    <t>日期</t>
    <phoneticPr fontId="1" type="noConversion"/>
  </si>
  <si>
    <t>於B2輸入任意數字，即可看到其對應之日期</t>
    <phoneticPr fontId="1" type="noConversion"/>
  </si>
  <si>
    <t>小數部份，除非自動進位，否則再大也不會影響日期之外觀</t>
    <phoneticPr fontId="1" type="noConversion"/>
  </si>
  <si>
    <t>2 1/4</t>
    <phoneticPr fontId="1" type="noConversion"/>
  </si>
  <si>
    <t xml:space="preserve"> 帶分數</t>
    <phoneticPr fontId="1" type="noConversion"/>
  </si>
  <si>
    <t>0 2/5</t>
    <phoneticPr fontId="1" type="noConversion"/>
  </si>
  <si>
    <t xml:space="preserve"> 分數</t>
    <phoneticPr fontId="1" type="noConversion"/>
  </si>
  <si>
    <t>高雄市</t>
    <phoneticPr fontId="1" type="noConversion"/>
  </si>
  <si>
    <t>輸入於D欄之內容</t>
    <phoneticPr fontId="1" type="noConversion"/>
  </si>
  <si>
    <t>2010/10/25 18:35</t>
    <phoneticPr fontId="1" type="noConversion"/>
  </si>
  <si>
    <t>輸入E欄之內容</t>
    <phoneticPr fontId="1" type="noConversion"/>
  </si>
  <si>
    <t>輸入於E欄之內容</t>
    <phoneticPr fontId="1" type="noConversion"/>
  </si>
  <si>
    <t>民國103年</t>
  </si>
  <si>
    <t>民國110年</t>
  </si>
  <si>
    <t xml:space="preserve">  ←  =B2</t>
  </si>
  <si>
    <t>oct-10</t>
    <phoneticPr fontId="1" type="noConversion"/>
  </si>
  <si>
    <t>=today()</t>
    <phoneticPr fontId="1" type="noConversion"/>
  </si>
  <si>
    <t>=工作表1!H5</t>
    <phoneticPr fontId="1" type="noConversion"/>
  </si>
  <si>
    <t>=工作表1!H5+D1</t>
    <phoneticPr fontId="1" type="noConversion"/>
  </si>
  <si>
    <t xml:space="preserve">  ←  =D2*30%+G2*30%+H2*40%</t>
  </si>
  <si>
    <t xml:space="preserve">  ←  =D3*30%+G3*30%+H3*40%</t>
  </si>
  <si>
    <t xml:space="preserve">  ←  =D4*30%+G4*30%+H4*40%</t>
  </si>
  <si>
    <t xml:space="preserve">  ←  =D5*30%+G5*30%+H5*40%</t>
  </si>
  <si>
    <t xml:space="preserve">  ←  =D6*30%+G6*30%+H6*40%</t>
  </si>
  <si>
    <t xml:space="preserve">  ←  =D7*30%+G7*30%+H7*40%</t>
  </si>
  <si>
    <t>書籍編號</t>
    <phoneticPr fontId="1" type="noConversion"/>
  </si>
  <si>
    <t>借出日期</t>
    <phoneticPr fontId="1" type="noConversion"/>
  </si>
  <si>
    <t>歸還日期</t>
    <phoneticPr fontId="1" type="noConversion"/>
  </si>
  <si>
    <t>民國105年</t>
  </si>
  <si>
    <t>Yr 2014</t>
  </si>
  <si>
    <t>Yr 2016</t>
  </si>
  <si>
    <t>民國112年</t>
  </si>
  <si>
    <t>Yr 2021</t>
  </si>
  <si>
    <t>Yr 2023</t>
  </si>
  <si>
    <t xml:space="preserve">  帶分數</t>
    <phoneticPr fontId="1" type="noConversion"/>
  </si>
  <si>
    <t xml:space="preserve">  分數</t>
    <phoneticPr fontId="1" type="noConversion"/>
  </si>
  <si>
    <t>13/10/25</t>
  </si>
  <si>
    <t>25-OCT-13</t>
  </si>
  <si>
    <t>2013/10/25</t>
  </si>
  <si>
    <t>r102/10/20</t>
    <phoneticPr fontId="1" type="noConversion"/>
  </si>
  <si>
    <t>2013/10/25 18:35</t>
  </si>
  <si>
    <t>中華</t>
    <phoneticPr fontId="1" type="noConversion"/>
  </si>
  <si>
    <t>台北市民生東路</t>
    <phoneticPr fontId="1" type="noConversion"/>
  </si>
  <si>
    <t>科目</t>
    <phoneticPr fontId="1" type="noConversion"/>
  </si>
  <si>
    <t>A03</t>
    <phoneticPr fontId="3" type="noConversion"/>
  </si>
  <si>
    <t>民國102年</t>
    <phoneticPr fontId="1" type="noConversion"/>
  </si>
  <si>
    <t>Yr 2013</t>
    <phoneticPr fontId="1" type="noConversion"/>
  </si>
  <si>
    <t>Feb</t>
  </si>
  <si>
    <t>Mar</t>
  </si>
  <si>
    <t>Apr</t>
  </si>
  <si>
    <t>May</t>
  </si>
  <si>
    <t>Jun</t>
  </si>
  <si>
    <t>Jul</t>
  </si>
  <si>
    <t>民國107年</t>
  </si>
  <si>
    <t>Yr 2018</t>
  </si>
  <si>
    <t>北區</t>
    <phoneticPr fontId="1" type="noConversion"/>
  </si>
  <si>
    <t>總公司</t>
  </si>
  <si>
    <t>東區</t>
  </si>
  <si>
    <t>南區</t>
  </si>
  <si>
    <t>西區</t>
  </si>
  <si>
    <t>Yr 2013</t>
    <phoneticPr fontId="1" type="noConversion"/>
  </si>
  <si>
    <t>Yr 2015</t>
    <phoneticPr fontId="1" type="noConversion"/>
  </si>
  <si>
    <t>民國102年</t>
    <phoneticPr fontId="1" type="noConversion"/>
  </si>
  <si>
    <t>民國104年</t>
    <phoneticPr fontId="1" type="noConversion"/>
  </si>
  <si>
    <t>Sep</t>
  </si>
  <si>
    <t>Nov</t>
  </si>
  <si>
    <t>Jan</t>
  </si>
  <si>
    <t>民國114年</t>
  </si>
  <si>
    <t>Yr 2025</t>
  </si>
  <si>
    <t>台東市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</si>
</sst>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;[Red]\-&quot;$&quot;#,##0"/>
    <numFmt numFmtId="43" formatCode="_-* #,##0.00_-;\-* #,##0.00_-;_-* &quot;-&quot;??_-;_-@_-"/>
    <numFmt numFmtId="176" formatCode="0.0%"/>
    <numFmt numFmtId="177" formatCode="_-* #,##0_-;\-* #,##0_-;_-* &quot;-&quot;??_-;_-@_-"/>
    <numFmt numFmtId="178" formatCode="m&quot;月&quot;d&quot;日&quot;"/>
    <numFmt numFmtId="179" formatCode="[$-F400]h:mm:ss\ AM/PM"/>
    <numFmt numFmtId="180" formatCode="[$-409]yyyy/m/d\ h:mm\ AM/PM;@"/>
  </numFmts>
  <fonts count="11">
    <font>
      <sz val="12"/>
      <name val="Times New Roman"/>
      <family val="1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  <scheme val="minor"/>
    </font>
    <font>
      <b/>
      <sz val="12"/>
      <name val="新細明體"/>
      <family val="1"/>
      <charset val="136"/>
      <scheme val="minor"/>
    </font>
    <font>
      <b/>
      <i/>
      <sz val="16"/>
      <name val="標楷體"/>
      <family val="4"/>
      <charset val="136"/>
    </font>
    <font>
      <b/>
      <sz val="12"/>
      <name val="標楷體"/>
      <family val="4"/>
      <charset val="136"/>
    </font>
    <font>
      <sz val="16"/>
      <color theme="1"/>
      <name val="華康行書體"/>
      <family val="4"/>
      <charset val="136"/>
    </font>
    <font>
      <b/>
      <i/>
      <sz val="16"/>
      <name val="華康勘亭流"/>
      <family val="4"/>
      <charset val="136"/>
    </font>
    <font>
      <sz val="16"/>
      <name val="華康勘亭流"/>
      <family val="4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4" fillId="0" borderId="0" xfId="0" quotePrefix="1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20" fontId="4" fillId="0" borderId="0" xfId="0" applyNumberFormat="1" applyFont="1"/>
    <xf numFmtId="0" fontId="5" fillId="0" borderId="0" xfId="0" applyFont="1" applyAlignment="1">
      <alignment horizontal="left"/>
    </xf>
    <xf numFmtId="0" fontId="4" fillId="0" borderId="0" xfId="0" quotePrefix="1" applyFont="1"/>
    <xf numFmtId="11" fontId="4" fillId="0" borderId="0" xfId="0" quotePrefix="1" applyNumberFormat="1" applyFont="1"/>
    <xf numFmtId="6" fontId="4" fillId="0" borderId="0" xfId="0" quotePrefix="1" applyNumberFormat="1" applyFont="1"/>
    <xf numFmtId="3" fontId="4" fillId="0" borderId="0" xfId="0" applyNumberFormat="1" applyFont="1"/>
    <xf numFmtId="10" fontId="4" fillId="0" borderId="0" xfId="0" quotePrefix="1" applyNumberFormat="1" applyFont="1"/>
    <xf numFmtId="12" fontId="4" fillId="0" borderId="0" xfId="0" applyNumberFormat="1" applyFont="1"/>
    <xf numFmtId="12" fontId="4" fillId="0" borderId="0" xfId="0" quotePrefix="1" applyNumberFormat="1" applyFont="1"/>
    <xf numFmtId="178" fontId="4" fillId="0" borderId="0" xfId="0" applyNumberFormat="1" applyFont="1"/>
    <xf numFmtId="9" fontId="4" fillId="0" borderId="0" xfId="0" applyNumberFormat="1" applyFont="1"/>
    <xf numFmtId="17" fontId="4" fillId="0" borderId="0" xfId="0" applyNumberFormat="1" applyFont="1"/>
    <xf numFmtId="0" fontId="5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right"/>
    </xf>
    <xf numFmtId="0" fontId="4" fillId="0" borderId="0" xfId="1" applyFont="1"/>
    <xf numFmtId="0" fontId="4" fillId="0" borderId="0" xfId="1" applyFont="1" applyFill="1" applyBorder="1" applyAlignment="1"/>
    <xf numFmtId="3" fontId="4" fillId="0" borderId="0" xfId="1" applyNumberFormat="1" applyFont="1" applyFill="1" applyBorder="1" applyAlignment="1"/>
    <xf numFmtId="0" fontId="4" fillId="0" borderId="0" xfId="1" applyFont="1" applyAlignment="1">
      <alignment horizontal="left"/>
    </xf>
    <xf numFmtId="14" fontId="4" fillId="0" borderId="0" xfId="1" applyNumberFormat="1" applyFont="1"/>
    <xf numFmtId="0" fontId="4" fillId="0" borderId="0" xfId="1" applyFont="1" applyFill="1" applyBorder="1" applyAlignment="1">
      <alignment horizontal="left"/>
    </xf>
    <xf numFmtId="57" fontId="4" fillId="0" borderId="0" xfId="1" applyNumberFormat="1" applyFont="1" applyFill="1" applyBorder="1" applyAlignment="1"/>
    <xf numFmtId="0" fontId="5" fillId="0" borderId="0" xfId="1" applyNumberFormat="1" applyFont="1" applyFill="1" applyBorder="1" applyAlignment="1">
      <alignment horizontal="left"/>
    </xf>
    <xf numFmtId="38" fontId="4" fillId="0" borderId="0" xfId="2" applyNumberFormat="1" applyFont="1" applyFill="1" applyBorder="1" applyAlignment="1"/>
    <xf numFmtId="176" fontId="4" fillId="0" borderId="0" xfId="1" applyNumberFormat="1" applyFont="1" applyFill="1" applyBorder="1" applyAlignment="1"/>
    <xf numFmtId="177" fontId="4" fillId="0" borderId="0" xfId="2" applyNumberFormat="1" applyFont="1" applyFill="1" applyBorder="1" applyAlignment="1"/>
    <xf numFmtId="0" fontId="5" fillId="0" borderId="0" xfId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177" fontId="4" fillId="0" borderId="0" xfId="0" applyNumberFormat="1" applyFont="1"/>
    <xf numFmtId="14" fontId="4" fillId="0" borderId="0" xfId="0" applyNumberFormat="1" applyFont="1"/>
    <xf numFmtId="21" fontId="4" fillId="0" borderId="0" xfId="0" applyNumberFormat="1" applyFont="1"/>
    <xf numFmtId="22" fontId="4" fillId="0" borderId="0" xfId="0" applyNumberFormat="1" applyFont="1"/>
    <xf numFmtId="0" fontId="4" fillId="0" borderId="0" xfId="0" applyNumberFormat="1" applyFont="1"/>
    <xf numFmtId="0" fontId="4" fillId="0" borderId="0" xfId="0" applyFont="1" applyAlignment="1"/>
    <xf numFmtId="19" fontId="4" fillId="0" borderId="0" xfId="0" quotePrefix="1" applyNumberFormat="1" applyFont="1"/>
    <xf numFmtId="21" fontId="4" fillId="0" borderId="0" xfId="0" quotePrefix="1" applyNumberFormat="1" applyFont="1"/>
    <xf numFmtId="22" fontId="4" fillId="0" borderId="0" xfId="0" quotePrefix="1" applyNumberFormat="1" applyFont="1"/>
    <xf numFmtId="179" fontId="4" fillId="0" borderId="0" xfId="0" applyNumberFormat="1" applyFont="1"/>
    <xf numFmtId="14" fontId="4" fillId="0" borderId="0" xfId="0" quotePrefix="1" applyNumberFormat="1" applyFont="1"/>
    <xf numFmtId="0" fontId="6" fillId="0" borderId="0" xfId="0" applyFont="1"/>
    <xf numFmtId="0" fontId="7" fillId="0" borderId="0" xfId="0" applyFont="1"/>
    <xf numFmtId="180" fontId="4" fillId="0" borderId="0" xfId="0" quotePrefix="1" applyNumberFormat="1" applyFont="1"/>
    <xf numFmtId="20" fontId="4" fillId="0" borderId="0" xfId="0" quotePrefix="1" applyNumberFormat="1" applyFont="1"/>
    <xf numFmtId="18" fontId="4" fillId="0" borderId="0" xfId="0" quotePrefix="1" applyNumberFormat="1" applyFont="1"/>
    <xf numFmtId="49" fontId="4" fillId="0" borderId="0" xfId="0" quotePrefix="1" applyNumberFormat="1" applyFont="1"/>
    <xf numFmtId="15" fontId="4" fillId="0" borderId="0" xfId="0" applyNumberFormat="1" applyFont="1"/>
    <xf numFmtId="16" fontId="4" fillId="0" borderId="0" xfId="0" applyNumberFormat="1" applyFont="1"/>
    <xf numFmtId="57" fontId="4" fillId="0" borderId="0" xfId="0" applyNumberFormat="1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5" fillId="0" borderId="0" xfId="1" applyFont="1" applyAlignment="1">
      <alignment horizontal="left"/>
    </xf>
  </cellXfs>
  <cellStyles count="3">
    <cellStyle name="一般" xfId="0" builtinId="0"/>
    <cellStyle name="一般_Ch25範例" xfId="1"/>
    <cellStyle name="千分位_Ch25範例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tabSelected="1" topLeftCell="B1" workbookViewId="0">
      <selection activeCell="D2" sqref="D2"/>
    </sheetView>
  </sheetViews>
  <sheetFormatPr defaultColWidth="9" defaultRowHeight="16.5"/>
  <cols>
    <col min="1" max="3" width="9" style="1"/>
    <col min="4" max="4" width="9.125" style="1" customWidth="1"/>
    <col min="5" max="16384" width="9" style="1"/>
  </cols>
  <sheetData>
    <row r="1" spans="2:5">
      <c r="B1" s="1" t="s">
        <v>381</v>
      </c>
      <c r="D1" s="2" t="s">
        <v>1</v>
      </c>
    </row>
    <row r="2" spans="2:5">
      <c r="B2" s="10" t="s">
        <v>2</v>
      </c>
      <c r="D2" s="10">
        <v>36500</v>
      </c>
    </row>
    <row r="3" spans="2:5">
      <c r="B3" s="10" t="s">
        <v>3</v>
      </c>
      <c r="D3" s="10">
        <v>123456789</v>
      </c>
      <c r="E3" s="6" t="s">
        <v>292</v>
      </c>
    </row>
    <row r="4" spans="2:5">
      <c r="B4" s="10" t="s">
        <v>4</v>
      </c>
      <c r="D4" s="10">
        <v>1234.56789</v>
      </c>
      <c r="E4" s="6" t="s">
        <v>293</v>
      </c>
    </row>
    <row r="5" spans="2:5">
      <c r="B5" s="11" t="s">
        <v>5</v>
      </c>
      <c r="D5" s="11">
        <v>1800</v>
      </c>
      <c r="E5" s="6" t="s">
        <v>294</v>
      </c>
    </row>
    <row r="6" spans="2:5">
      <c r="B6" s="12" t="s">
        <v>6</v>
      </c>
      <c r="D6" s="12">
        <v>23456</v>
      </c>
      <c r="E6" s="6" t="s">
        <v>295</v>
      </c>
    </row>
    <row r="7" spans="2:5">
      <c r="B7" s="12" t="s">
        <v>7</v>
      </c>
      <c r="D7" s="13">
        <v>35250</v>
      </c>
      <c r="E7" s="6" t="s">
        <v>296</v>
      </c>
    </row>
    <row r="8" spans="2:5">
      <c r="B8" s="10" t="s">
        <v>8</v>
      </c>
      <c r="D8" s="10">
        <v>0.36499999999999999</v>
      </c>
      <c r="E8" s="6"/>
    </row>
    <row r="9" spans="2:5">
      <c r="B9" s="14" t="s">
        <v>9</v>
      </c>
      <c r="D9" s="14">
        <v>0.125</v>
      </c>
      <c r="E9" s="6" t="s">
        <v>297</v>
      </c>
    </row>
    <row r="10" spans="2:5">
      <c r="B10" s="10" t="s">
        <v>10</v>
      </c>
      <c r="D10" s="15">
        <v>2.25</v>
      </c>
      <c r="E10" s="6" t="s">
        <v>407</v>
      </c>
    </row>
    <row r="11" spans="2:5">
      <c r="B11" s="10" t="s">
        <v>11</v>
      </c>
      <c r="D11" s="16">
        <v>0.4</v>
      </c>
      <c r="E11" s="6" t="s">
        <v>408</v>
      </c>
    </row>
  </sheetData>
  <phoneticPr fontId="1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  <ignoredErrors>
    <ignoredError sqref="B2:B11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topLeftCell="B1" workbookViewId="0">
      <selection activeCell="B2" sqref="B2"/>
    </sheetView>
  </sheetViews>
  <sheetFormatPr defaultColWidth="9" defaultRowHeight="16.5"/>
  <cols>
    <col min="1" max="3" width="9" style="1"/>
    <col min="4" max="4" width="13.375" style="1" bestFit="1" customWidth="1"/>
    <col min="5" max="16384" width="9" style="1"/>
  </cols>
  <sheetData>
    <row r="1" spans="2:5">
      <c r="B1" s="1" t="s">
        <v>356</v>
      </c>
      <c r="D1" s="1" t="s">
        <v>357</v>
      </c>
    </row>
    <row r="2" spans="2:5">
      <c r="B2" s="1">
        <v>40000.75</v>
      </c>
      <c r="D2" s="44">
        <f>B2</f>
        <v>40000.75</v>
      </c>
      <c r="E2" s="1" t="s">
        <v>387</v>
      </c>
    </row>
    <row r="3" spans="2:5">
      <c r="E3" s="6"/>
    </row>
    <row r="4" spans="2:5">
      <c r="E4" s="6"/>
    </row>
    <row r="5" spans="2:5">
      <c r="B5" s="1" t="s">
        <v>358</v>
      </c>
      <c r="E5" s="6"/>
    </row>
    <row r="6" spans="2:5">
      <c r="B6" s="1" t="s">
        <v>359</v>
      </c>
      <c r="E6" s="6"/>
    </row>
    <row r="7" spans="2:5">
      <c r="E7" s="6"/>
    </row>
    <row r="8" spans="2:5">
      <c r="E8" s="6"/>
    </row>
    <row r="9" spans="2:5">
      <c r="E9" s="6"/>
    </row>
    <row r="10" spans="2:5">
      <c r="E10" s="6"/>
    </row>
    <row r="11" spans="2:5">
      <c r="E11" s="6"/>
    </row>
  </sheetData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E11"/>
  <sheetViews>
    <sheetView workbookViewId="0">
      <selection activeCell="D2" sqref="D2"/>
    </sheetView>
  </sheetViews>
  <sheetFormatPr defaultColWidth="9" defaultRowHeight="16.5"/>
  <cols>
    <col min="1" max="3" width="9" style="1"/>
    <col min="4" max="4" width="10.5" style="1" bestFit="1" customWidth="1"/>
    <col min="5" max="16384" width="9" style="1"/>
  </cols>
  <sheetData>
    <row r="1" spans="2:5">
      <c r="B1" s="1" t="s">
        <v>356</v>
      </c>
      <c r="D1" s="1" t="s">
        <v>357</v>
      </c>
    </row>
    <row r="2" spans="2:5">
      <c r="B2" s="1">
        <v>0</v>
      </c>
      <c r="E2" s="1" t="s">
        <v>387</v>
      </c>
    </row>
    <row r="3" spans="2:5">
      <c r="E3" s="6"/>
    </row>
    <row r="4" spans="2:5">
      <c r="E4" s="6"/>
    </row>
    <row r="5" spans="2:5">
      <c r="B5" s="1" t="s">
        <v>358</v>
      </c>
      <c r="E5" s="6"/>
    </row>
    <row r="6" spans="2:5">
      <c r="B6" s="1" t="s">
        <v>359</v>
      </c>
      <c r="E6" s="6"/>
    </row>
    <row r="7" spans="2:5">
      <c r="E7" s="6"/>
    </row>
    <row r="8" spans="2:5">
      <c r="E8" s="6"/>
    </row>
    <row r="9" spans="2:5">
      <c r="E9" s="6"/>
    </row>
    <row r="10" spans="2:5">
      <c r="E10" s="6"/>
    </row>
    <row r="11" spans="2:5">
      <c r="E11" s="6"/>
    </row>
  </sheetData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2" sqref="C2"/>
    </sheetView>
  </sheetViews>
  <sheetFormatPr defaultColWidth="9" defaultRowHeight="16.5"/>
  <cols>
    <col min="1" max="1" width="9" style="1"/>
    <col min="2" max="2" width="9.5" style="1" bestFit="1" customWidth="1"/>
    <col min="3" max="6" width="9" style="1"/>
    <col min="7" max="7" width="10.375" style="1" bestFit="1" customWidth="1"/>
    <col min="8" max="9" width="9" style="1"/>
    <col min="10" max="10" width="9.125" style="1" bestFit="1" customWidth="1"/>
    <col min="11" max="16384" width="9" style="1"/>
  </cols>
  <sheetData>
    <row r="1" spans="1:5">
      <c r="A1" s="1" t="s">
        <v>289</v>
      </c>
      <c r="B1" s="1" t="s">
        <v>290</v>
      </c>
      <c r="C1" s="1" t="s">
        <v>291</v>
      </c>
    </row>
    <row r="2" spans="1:5">
      <c r="A2" s="8">
        <v>0.27083333333333331</v>
      </c>
      <c r="B2" s="8">
        <v>0.19791666666666666</v>
      </c>
      <c r="C2" s="8">
        <f>A2+B2</f>
        <v>0.46875</v>
      </c>
    </row>
    <row r="3" spans="1:5">
      <c r="E3" s="6"/>
    </row>
    <row r="4" spans="1:5">
      <c r="A4" s="1" t="s">
        <v>353</v>
      </c>
      <c r="B4" s="1" t="s">
        <v>354</v>
      </c>
      <c r="C4" s="1" t="s">
        <v>355</v>
      </c>
      <c r="E4" s="6"/>
    </row>
    <row r="5" spans="1:5">
      <c r="A5" s="8">
        <v>0.43402777777777773</v>
      </c>
      <c r="B5" s="8">
        <v>0.77777777777777779</v>
      </c>
      <c r="C5" s="8">
        <f>B5-A5</f>
        <v>0.34375000000000006</v>
      </c>
      <c r="E5" s="6"/>
    </row>
    <row r="6" spans="1:5">
      <c r="E6" s="6"/>
    </row>
    <row r="7" spans="1:5">
      <c r="E7" s="6"/>
    </row>
    <row r="8" spans="1:5">
      <c r="E8" s="6"/>
    </row>
    <row r="9" spans="1:5">
      <c r="E9" s="6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11"/>
  <sheetViews>
    <sheetView workbookViewId="0">
      <selection activeCell="C2" sqref="C2"/>
    </sheetView>
  </sheetViews>
  <sheetFormatPr defaultColWidth="9" defaultRowHeight="16.5"/>
  <cols>
    <col min="1" max="1" width="9" style="1"/>
    <col min="2" max="2" width="9.5" style="1" bestFit="1" customWidth="1"/>
    <col min="3" max="16384" width="9" style="1"/>
  </cols>
  <sheetData>
    <row r="1" spans="1:5">
      <c r="A1" s="1" t="s">
        <v>289</v>
      </c>
      <c r="B1" s="1" t="s">
        <v>290</v>
      </c>
      <c r="C1" s="1" t="s">
        <v>291</v>
      </c>
    </row>
    <row r="2" spans="1:5">
      <c r="A2" s="8">
        <v>0.27083333333333331</v>
      </c>
      <c r="B2" s="8">
        <v>0.19791666666666666</v>
      </c>
    </row>
    <row r="3" spans="1:5">
      <c r="E3" s="6"/>
    </row>
    <row r="4" spans="1:5">
      <c r="A4" s="1" t="s">
        <v>353</v>
      </c>
      <c r="B4" s="1" t="s">
        <v>354</v>
      </c>
      <c r="C4" s="1" t="s">
        <v>355</v>
      </c>
      <c r="E4" s="6"/>
    </row>
    <row r="5" spans="1:5">
      <c r="A5" s="8">
        <v>0.43402777777777773</v>
      </c>
      <c r="B5" s="8">
        <v>0.77777777777777779</v>
      </c>
      <c r="E5" s="6"/>
    </row>
    <row r="6" spans="1:5">
      <c r="E6" s="6"/>
    </row>
    <row r="7" spans="1:5">
      <c r="E7" s="6"/>
    </row>
    <row r="8" spans="1:5">
      <c r="E8" s="6"/>
    </row>
    <row r="9" spans="1:5">
      <c r="E9" s="6"/>
    </row>
    <row r="10" spans="1:5">
      <c r="E10" s="6"/>
    </row>
    <row r="11" spans="1:5">
      <c r="E11" s="6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topLeftCell="B1" workbookViewId="0">
      <selection activeCell="D3" sqref="D3"/>
    </sheetView>
  </sheetViews>
  <sheetFormatPr defaultColWidth="9" defaultRowHeight="16.5"/>
  <cols>
    <col min="1" max="1" width="6.125" style="1" customWidth="1"/>
    <col min="2" max="2" width="17" style="1" customWidth="1"/>
    <col min="3" max="3" width="4.125" style="1" customWidth="1"/>
    <col min="4" max="4" width="16" style="1" bestFit="1" customWidth="1"/>
    <col min="5" max="5" width="4.875" style="1" customWidth="1"/>
    <col min="6" max="6" width="19.75" style="1" bestFit="1" customWidth="1"/>
    <col min="7" max="7" width="12.75" style="1" bestFit="1" customWidth="1"/>
    <col min="8" max="16384" width="9" style="1"/>
  </cols>
  <sheetData>
    <row r="1" spans="2:7">
      <c r="B1" s="1" t="s">
        <v>0</v>
      </c>
      <c r="D1" s="2" t="s">
        <v>1</v>
      </c>
      <c r="F1" s="2" t="s">
        <v>12</v>
      </c>
      <c r="G1" s="2" t="s">
        <v>13</v>
      </c>
    </row>
    <row r="2" spans="2:7">
      <c r="B2" s="10" t="s">
        <v>14</v>
      </c>
      <c r="C2" s="10"/>
      <c r="D2" s="49">
        <v>0.27430555555555552</v>
      </c>
      <c r="F2" s="41">
        <f>D2</f>
        <v>0.27430555555555552</v>
      </c>
      <c r="G2" s="1">
        <f>F2</f>
        <v>0.27430555555555552</v>
      </c>
    </row>
    <row r="3" spans="2:7">
      <c r="B3" s="10" t="s">
        <v>287</v>
      </c>
      <c r="C3" s="10"/>
      <c r="D3" s="50">
        <v>0.76388888888888884</v>
      </c>
      <c r="E3" s="6"/>
      <c r="F3" s="41">
        <f>D3</f>
        <v>0.76388888888888884</v>
      </c>
      <c r="G3" s="1">
        <f>F3</f>
        <v>0.76388888888888884</v>
      </c>
    </row>
    <row r="4" spans="2:7">
      <c r="B4" s="10" t="s">
        <v>15</v>
      </c>
      <c r="C4" s="10"/>
      <c r="D4" s="41">
        <v>0.30231481481481481</v>
      </c>
      <c r="E4" s="6"/>
      <c r="F4" s="41">
        <f>D4</f>
        <v>0.30231481481481481</v>
      </c>
      <c r="G4" s="1">
        <f>F4</f>
        <v>0.30231481481481481</v>
      </c>
    </row>
    <row r="5" spans="2:7">
      <c r="B5" s="42" t="s">
        <v>288</v>
      </c>
      <c r="C5" s="42"/>
      <c r="D5" s="42">
        <v>0.76064814814814818</v>
      </c>
      <c r="E5" s="6"/>
      <c r="F5" s="41">
        <f>D5</f>
        <v>0.76064814814814818</v>
      </c>
      <c r="G5" s="1">
        <f>F5</f>
        <v>0.76064814814814818</v>
      </c>
    </row>
    <row r="6" spans="2:7">
      <c r="B6" s="10" t="s">
        <v>413</v>
      </c>
      <c r="D6" s="43">
        <v>41572.774305555555</v>
      </c>
      <c r="E6" s="6"/>
      <c r="F6" s="48">
        <f>D6</f>
        <v>41572.774305555555</v>
      </c>
      <c r="G6" s="1">
        <f>F6</f>
        <v>41572.774305555555</v>
      </c>
    </row>
    <row r="7" spans="2:7">
      <c r="E7" s="6"/>
    </row>
    <row r="8" spans="2:7">
      <c r="E8" s="6"/>
    </row>
    <row r="9" spans="2:7">
      <c r="E9" s="6"/>
    </row>
    <row r="10" spans="2:7">
      <c r="E10" s="6"/>
    </row>
    <row r="11" spans="2:7">
      <c r="E11" s="6"/>
    </row>
  </sheetData>
  <phoneticPr fontId="1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G11"/>
  <sheetViews>
    <sheetView topLeftCell="B1" workbookViewId="0">
      <selection activeCell="D2" sqref="D2"/>
    </sheetView>
  </sheetViews>
  <sheetFormatPr defaultColWidth="9" defaultRowHeight="16.5"/>
  <cols>
    <col min="1" max="1" width="6.125" style="1" customWidth="1"/>
    <col min="2" max="2" width="17" style="1" customWidth="1"/>
    <col min="3" max="3" width="4.125" style="1" customWidth="1"/>
    <col min="4" max="4" width="16" style="1" bestFit="1" customWidth="1"/>
    <col min="5" max="5" width="4.875" style="1" customWidth="1"/>
    <col min="6" max="6" width="19.75" style="1" bestFit="1" customWidth="1"/>
    <col min="7" max="7" width="12.75" style="1" bestFit="1" customWidth="1"/>
    <col min="8" max="16384" width="9" style="1"/>
  </cols>
  <sheetData>
    <row r="1" spans="2:7">
      <c r="B1" s="1" t="s">
        <v>0</v>
      </c>
      <c r="D1" s="2" t="s">
        <v>1</v>
      </c>
      <c r="F1" s="2" t="s">
        <v>12</v>
      </c>
      <c r="G1" s="2" t="s">
        <v>13</v>
      </c>
    </row>
    <row r="2" spans="2:7">
      <c r="B2" s="10" t="s">
        <v>14</v>
      </c>
      <c r="C2" s="10"/>
      <c r="F2" s="41">
        <f>D2</f>
        <v>0</v>
      </c>
      <c r="G2" s="1">
        <f>F2</f>
        <v>0</v>
      </c>
    </row>
    <row r="3" spans="2:7">
      <c r="B3" s="10" t="s">
        <v>287</v>
      </c>
      <c r="C3" s="10"/>
      <c r="E3" s="6"/>
      <c r="F3" s="41">
        <f>D3</f>
        <v>0</v>
      </c>
      <c r="G3" s="1">
        <f>F3</f>
        <v>0</v>
      </c>
    </row>
    <row r="4" spans="2:7">
      <c r="B4" s="10" t="s">
        <v>15</v>
      </c>
      <c r="C4" s="10"/>
      <c r="E4" s="6"/>
      <c r="F4" s="41">
        <f>D4</f>
        <v>0</v>
      </c>
      <c r="G4" s="1">
        <f>F4</f>
        <v>0</v>
      </c>
    </row>
    <row r="5" spans="2:7">
      <c r="B5" s="42" t="s">
        <v>288</v>
      </c>
      <c r="C5" s="42"/>
      <c r="E5" s="6"/>
      <c r="F5" s="41">
        <f>D5</f>
        <v>0</v>
      </c>
      <c r="G5" s="1">
        <f>F5</f>
        <v>0</v>
      </c>
    </row>
    <row r="6" spans="2:7">
      <c r="B6" s="10" t="s">
        <v>382</v>
      </c>
      <c r="E6" s="6"/>
      <c r="F6" s="48">
        <f>D6</f>
        <v>0</v>
      </c>
      <c r="G6" s="1">
        <f>F6</f>
        <v>0</v>
      </c>
    </row>
    <row r="7" spans="2:7">
      <c r="E7" s="6"/>
    </row>
    <row r="8" spans="2:7">
      <c r="E8" s="6"/>
    </row>
    <row r="9" spans="2:7">
      <c r="E9" s="6"/>
    </row>
    <row r="10" spans="2:7">
      <c r="E10" s="6"/>
    </row>
    <row r="11" spans="2:7">
      <c r="E11" s="6"/>
    </row>
  </sheetData>
  <phoneticPr fontId="1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第&amp;P頁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11"/>
  <sheetViews>
    <sheetView workbookViewId="0">
      <selection activeCell="C2" sqref="C2"/>
    </sheetView>
  </sheetViews>
  <sheetFormatPr defaultColWidth="9" defaultRowHeight="16.5"/>
  <cols>
    <col min="1" max="16384" width="9" style="1"/>
  </cols>
  <sheetData>
    <row r="1" spans="1:5">
      <c r="A1" s="1" t="s">
        <v>280</v>
      </c>
      <c r="B1" s="1" t="s">
        <v>281</v>
      </c>
      <c r="C1" s="1" t="s">
        <v>282</v>
      </c>
      <c r="D1" s="1" t="s">
        <v>283</v>
      </c>
    </row>
    <row r="2" spans="1:5">
      <c r="A2" s="8">
        <v>0.64583333333333337</v>
      </c>
      <c r="B2" s="8">
        <v>0.77083333333333337</v>
      </c>
    </row>
    <row r="3" spans="1:5">
      <c r="E3" s="6"/>
    </row>
    <row r="4" spans="1:5">
      <c r="D4" s="1" t="s">
        <v>284</v>
      </c>
      <c r="E4" s="6"/>
    </row>
    <row r="5" spans="1:5">
      <c r="D5" s="1" t="s">
        <v>285</v>
      </c>
      <c r="E5" s="6"/>
    </row>
    <row r="6" spans="1:5">
      <c r="D6" s="1" t="s">
        <v>286</v>
      </c>
      <c r="E6" s="6"/>
    </row>
    <row r="7" spans="1:5">
      <c r="E7" s="6"/>
    </row>
    <row r="8" spans="1:5">
      <c r="E8" s="6"/>
    </row>
    <row r="9" spans="1:5">
      <c r="E9" s="6"/>
    </row>
    <row r="10" spans="1:5">
      <c r="E10" s="6"/>
    </row>
    <row r="11" spans="1:5">
      <c r="E11" s="6"/>
    </row>
  </sheetData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1" sqref="B1"/>
    </sheetView>
  </sheetViews>
  <sheetFormatPr defaultColWidth="9" defaultRowHeight="16.5"/>
  <cols>
    <col min="1" max="1" width="9" style="1"/>
    <col min="2" max="2" width="10.625" style="1" customWidth="1"/>
    <col min="3" max="16384" width="9" style="1"/>
  </cols>
  <sheetData>
    <row r="1" spans="1:2">
      <c r="A1" s="1" t="s">
        <v>414</v>
      </c>
      <c r="B1" s="1" t="str">
        <f>A1&amp;"民國"</f>
        <v>中華民國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"/>
  <sheetViews>
    <sheetView workbookViewId="0">
      <selection activeCell="B1" sqref="B1"/>
    </sheetView>
  </sheetViews>
  <sheetFormatPr defaultColWidth="9" defaultRowHeight="16.5"/>
  <cols>
    <col min="1" max="16384" width="9" style="1"/>
  </cols>
  <sheetData>
    <row r="1" spans="1:1">
      <c r="A1" s="1" t="s">
        <v>414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topLeftCell="B1" workbookViewId="0">
      <selection activeCell="D8" sqref="D8"/>
    </sheetView>
  </sheetViews>
  <sheetFormatPr defaultColWidth="9" defaultRowHeight="16.5"/>
  <cols>
    <col min="1" max="1" width="3.875" style="1" customWidth="1"/>
    <col min="2" max="2" width="16.875" style="1" customWidth="1"/>
    <col min="3" max="3" width="3.75" style="1" customWidth="1"/>
    <col min="4" max="4" width="10.75" style="1" customWidth="1"/>
    <col min="5" max="5" width="9" style="1"/>
    <col min="6" max="6" width="6.25" style="1" customWidth="1"/>
    <col min="7" max="16384" width="9" style="1"/>
  </cols>
  <sheetData>
    <row r="1" spans="2:7">
      <c r="B1" s="1" t="s">
        <v>0</v>
      </c>
      <c r="D1" s="6" t="s">
        <v>1</v>
      </c>
    </row>
    <row r="2" spans="2:7">
      <c r="B2" s="10" t="s">
        <v>352</v>
      </c>
      <c r="D2" s="1" t="s">
        <v>352</v>
      </c>
    </row>
    <row r="3" spans="2:7">
      <c r="B3" s="10" t="s">
        <v>17</v>
      </c>
      <c r="D3" s="1" t="s">
        <v>17</v>
      </c>
      <c r="E3" s="6"/>
    </row>
    <row r="4" spans="2:7">
      <c r="B4" s="10" t="s">
        <v>351</v>
      </c>
      <c r="D4" s="1" t="s">
        <v>18</v>
      </c>
      <c r="E4" s="6"/>
      <c r="G4" s="1" t="s">
        <v>19</v>
      </c>
    </row>
    <row r="5" spans="2:7">
      <c r="B5" s="1" t="s">
        <v>149</v>
      </c>
      <c r="D5" s="1" t="s">
        <v>149</v>
      </c>
      <c r="E5" s="6"/>
      <c r="G5" s="1" t="s">
        <v>20</v>
      </c>
    </row>
    <row r="6" spans="2:7">
      <c r="B6" s="10" t="s">
        <v>21</v>
      </c>
      <c r="D6" s="10" t="str">
        <f>D5&amp;D3</f>
        <v>台北市民生東路369號#1234</v>
      </c>
      <c r="E6" s="6"/>
      <c r="G6" s="1" t="s">
        <v>22</v>
      </c>
    </row>
    <row r="7" spans="2:7" ht="33">
      <c r="B7" s="1" t="s">
        <v>149</v>
      </c>
      <c r="D7" s="7" t="s">
        <v>149</v>
      </c>
      <c r="E7" s="6"/>
      <c r="G7" s="1" t="s">
        <v>23</v>
      </c>
    </row>
    <row r="8" spans="2:7">
      <c r="B8" s="10" t="s">
        <v>24</v>
      </c>
      <c r="D8" s="10">
        <f>D4+100</f>
        <v>223</v>
      </c>
      <c r="E8" s="6"/>
      <c r="G8" s="1" t="s">
        <v>25</v>
      </c>
    </row>
    <row r="9" spans="2:7">
      <c r="E9" s="6"/>
    </row>
    <row r="10" spans="2:7">
      <c r="E10" s="6"/>
    </row>
    <row r="11" spans="2:7">
      <c r="E11" s="6"/>
    </row>
  </sheetData>
  <phoneticPr fontId="1" type="noConversion"/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&amp;A</oddHeader>
    <oddFooter>第&amp;P頁</oddFooter>
  </headerFooter>
  <ignoredErrors>
    <ignoredError sqref="D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E11"/>
  <sheetViews>
    <sheetView workbookViewId="0">
      <selection activeCell="B2" sqref="B2"/>
    </sheetView>
  </sheetViews>
  <sheetFormatPr defaultColWidth="9" defaultRowHeight="16.5"/>
  <cols>
    <col min="1" max="3" width="9" style="1"/>
    <col min="4" max="4" width="9.125" style="1" customWidth="1"/>
    <col min="5" max="16384" width="9" style="1"/>
  </cols>
  <sheetData>
    <row r="1" spans="2:5">
      <c r="B1" s="1" t="s">
        <v>381</v>
      </c>
      <c r="D1" s="2" t="s">
        <v>1</v>
      </c>
    </row>
    <row r="2" spans="2:5">
      <c r="B2" s="10" t="s">
        <v>2</v>
      </c>
    </row>
    <row r="3" spans="2:5">
      <c r="B3" s="10" t="s">
        <v>3</v>
      </c>
      <c r="E3" s="6" t="s">
        <v>292</v>
      </c>
    </row>
    <row r="4" spans="2:5">
      <c r="B4" s="10" t="s">
        <v>4</v>
      </c>
      <c r="E4" s="6" t="s">
        <v>293</v>
      </c>
    </row>
    <row r="5" spans="2:5">
      <c r="B5" s="11" t="s">
        <v>5</v>
      </c>
      <c r="E5" s="6" t="s">
        <v>294</v>
      </c>
    </row>
    <row r="6" spans="2:5">
      <c r="B6" s="12" t="s">
        <v>6</v>
      </c>
      <c r="E6" s="6" t="s">
        <v>295</v>
      </c>
    </row>
    <row r="7" spans="2:5">
      <c r="B7" s="12" t="s">
        <v>7</v>
      </c>
      <c r="E7" s="6" t="s">
        <v>296</v>
      </c>
    </row>
    <row r="8" spans="2:5">
      <c r="B8" s="10" t="s">
        <v>8</v>
      </c>
      <c r="E8" s="6"/>
    </row>
    <row r="9" spans="2:5">
      <c r="B9" s="14" t="s">
        <v>9</v>
      </c>
      <c r="E9" s="6" t="s">
        <v>297</v>
      </c>
    </row>
    <row r="10" spans="2:5">
      <c r="B10" s="10" t="s">
        <v>376</v>
      </c>
      <c r="E10" s="6" t="s">
        <v>377</v>
      </c>
    </row>
    <row r="11" spans="2:5">
      <c r="B11" s="10" t="s">
        <v>378</v>
      </c>
      <c r="E11" s="6" t="s">
        <v>379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G11"/>
  <sheetViews>
    <sheetView workbookViewId="0">
      <selection activeCell="D10" sqref="D10"/>
    </sheetView>
  </sheetViews>
  <sheetFormatPr defaultColWidth="9" defaultRowHeight="16.5"/>
  <cols>
    <col min="1" max="1" width="3.875" style="1" customWidth="1"/>
    <col min="2" max="2" width="16.875" style="1" customWidth="1"/>
    <col min="3" max="3" width="3.75" style="1" customWidth="1"/>
    <col min="4" max="4" width="10.75" style="1" customWidth="1"/>
    <col min="5" max="5" width="9" style="1"/>
    <col min="6" max="6" width="6.25" style="1" customWidth="1"/>
    <col min="7" max="16384" width="9" style="1"/>
  </cols>
  <sheetData>
    <row r="1" spans="2:7">
      <c r="B1" s="1" t="s">
        <v>0</v>
      </c>
      <c r="D1" s="6" t="s">
        <v>1</v>
      </c>
    </row>
    <row r="2" spans="2:7">
      <c r="B2" s="10" t="s">
        <v>16</v>
      </c>
    </row>
    <row r="3" spans="2:7">
      <c r="B3" s="10" t="s">
        <v>17</v>
      </c>
      <c r="E3" s="6"/>
    </row>
    <row r="4" spans="2:7">
      <c r="B4" s="10" t="s">
        <v>351</v>
      </c>
      <c r="E4" s="6"/>
      <c r="G4" s="1" t="s">
        <v>19</v>
      </c>
    </row>
    <row r="5" spans="2:7">
      <c r="B5" s="1" t="s">
        <v>149</v>
      </c>
      <c r="E5" s="6"/>
      <c r="G5" s="1" t="s">
        <v>20</v>
      </c>
    </row>
    <row r="6" spans="2:7">
      <c r="B6" s="10" t="s">
        <v>21</v>
      </c>
      <c r="E6" s="6"/>
      <c r="G6" s="1" t="s">
        <v>22</v>
      </c>
    </row>
    <row r="7" spans="2:7">
      <c r="B7" s="1" t="s">
        <v>149</v>
      </c>
      <c r="E7" s="6"/>
      <c r="G7" s="1" t="s">
        <v>23</v>
      </c>
    </row>
    <row r="8" spans="2:7">
      <c r="B8" s="10" t="s">
        <v>24</v>
      </c>
      <c r="E8" s="6"/>
      <c r="G8" s="1" t="s">
        <v>25</v>
      </c>
    </row>
    <row r="9" spans="2:7">
      <c r="E9" s="6"/>
    </row>
    <row r="10" spans="2:7">
      <c r="E10" s="6"/>
    </row>
    <row r="11" spans="2:7">
      <c r="E11" s="6"/>
    </row>
  </sheetData>
  <phoneticPr fontId="1" type="noConversion"/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&amp;A</oddHeader>
    <oddFooter>第&amp;P頁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3" sqref="A3"/>
    </sheetView>
  </sheetViews>
  <sheetFormatPr defaultColWidth="9" defaultRowHeight="16.5"/>
  <cols>
    <col min="1" max="16384" width="9" style="1"/>
  </cols>
  <sheetData>
    <row r="1" spans="1:5">
      <c r="A1" s="1" t="s">
        <v>349</v>
      </c>
    </row>
    <row r="2" spans="1:5">
      <c r="A2" s="1" t="s">
        <v>350</v>
      </c>
    </row>
    <row r="3" spans="1:5">
      <c r="A3" s="1" t="s">
        <v>415</v>
      </c>
      <c r="E3" s="6"/>
    </row>
    <row r="4" spans="1:5">
      <c r="E4" s="6"/>
    </row>
    <row r="5" spans="1:5">
      <c r="E5" s="6"/>
    </row>
    <row r="6" spans="1:5">
      <c r="E6" s="6"/>
    </row>
    <row r="7" spans="1:5">
      <c r="E7" s="6"/>
    </row>
    <row r="8" spans="1:5">
      <c r="E8" s="6"/>
    </row>
    <row r="9" spans="1:5">
      <c r="E9" s="6"/>
    </row>
    <row r="10" spans="1:5">
      <c r="E10" s="6"/>
    </row>
    <row r="11" spans="1:5">
      <c r="E11" s="6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11"/>
  <sheetViews>
    <sheetView workbookViewId="0">
      <selection activeCell="A3" sqref="A3"/>
    </sheetView>
  </sheetViews>
  <sheetFormatPr defaultColWidth="9" defaultRowHeight="16.5"/>
  <cols>
    <col min="1" max="16384" width="9" style="1"/>
  </cols>
  <sheetData>
    <row r="1" spans="1:5">
      <c r="A1" s="1" t="s">
        <v>349</v>
      </c>
    </row>
    <row r="2" spans="1:5">
      <c r="A2" s="1" t="s">
        <v>350</v>
      </c>
    </row>
    <row r="3" spans="1:5">
      <c r="E3" s="6"/>
    </row>
    <row r="4" spans="1:5">
      <c r="E4" s="6"/>
    </row>
    <row r="5" spans="1:5">
      <c r="E5" s="6"/>
    </row>
    <row r="6" spans="1:5">
      <c r="E6" s="6"/>
    </row>
    <row r="7" spans="1:5">
      <c r="E7" s="6"/>
    </row>
    <row r="8" spans="1:5">
      <c r="E8" s="6"/>
    </row>
    <row r="9" spans="1:5">
      <c r="E9" s="6"/>
    </row>
    <row r="10" spans="1:5">
      <c r="E10" s="6"/>
    </row>
    <row r="11" spans="1:5">
      <c r="E11" s="6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1"/>
  <sheetViews>
    <sheetView workbookViewId="0">
      <selection activeCell="C5" sqref="C5"/>
    </sheetView>
  </sheetViews>
  <sheetFormatPr defaultColWidth="9" defaultRowHeight="16.5"/>
  <cols>
    <col min="1" max="16384" width="9" style="1"/>
  </cols>
  <sheetData>
    <row r="1" spans="3:5">
      <c r="C1" s="1" t="s">
        <v>345</v>
      </c>
    </row>
    <row r="2" spans="3:5">
      <c r="C2" s="1" t="s">
        <v>346</v>
      </c>
    </row>
    <row r="3" spans="3:5">
      <c r="C3" s="1" t="s">
        <v>347</v>
      </c>
      <c r="E3" s="6"/>
    </row>
    <row r="4" spans="3:5">
      <c r="C4" s="1" t="s">
        <v>348</v>
      </c>
      <c r="E4" s="6"/>
    </row>
    <row r="5" spans="3:5">
      <c r="E5" s="6"/>
    </row>
    <row r="6" spans="3:5">
      <c r="E6" s="6"/>
    </row>
    <row r="7" spans="3:5">
      <c r="E7" s="6"/>
    </row>
    <row r="8" spans="3:5">
      <c r="E8" s="6"/>
    </row>
    <row r="9" spans="3:5">
      <c r="E9" s="6"/>
    </row>
    <row r="10" spans="3:5">
      <c r="E10" s="6"/>
    </row>
    <row r="11" spans="3:5">
      <c r="E11" s="6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2" sqref="C2"/>
    </sheetView>
  </sheetViews>
  <sheetFormatPr defaultColWidth="9" defaultRowHeight="16.5"/>
  <cols>
    <col min="1" max="1" width="9" style="1"/>
    <col min="2" max="2" width="9.625" style="1" bestFit="1" customWidth="1"/>
    <col min="3" max="3" width="10.5" style="1" customWidth="1"/>
    <col min="4" max="16384" width="9" style="1"/>
  </cols>
  <sheetData>
    <row r="1" spans="1:5">
      <c r="A1" s="1" t="s">
        <v>278</v>
      </c>
      <c r="B1" s="1" t="s">
        <v>279</v>
      </c>
      <c r="C1" s="1" t="s">
        <v>343</v>
      </c>
    </row>
    <row r="2" spans="1:5">
      <c r="A2" s="1" t="s">
        <v>344</v>
      </c>
      <c r="B2" s="36">
        <v>32806</v>
      </c>
      <c r="C2" s="39">
        <f ca="1">YEAR(TODAY())-YEAR(B2)</f>
        <v>24</v>
      </c>
    </row>
    <row r="3" spans="1:5">
      <c r="E3" s="6"/>
    </row>
    <row r="4" spans="1:5">
      <c r="E4" s="6"/>
    </row>
    <row r="5" spans="1:5">
      <c r="E5" s="6"/>
    </row>
    <row r="6" spans="1:5">
      <c r="E6" s="6"/>
    </row>
    <row r="7" spans="1:5">
      <c r="E7" s="6"/>
    </row>
    <row r="8" spans="1:5">
      <c r="E8" s="6"/>
    </row>
    <row r="9" spans="1:5">
      <c r="E9" s="6"/>
    </row>
    <row r="10" spans="1:5">
      <c r="E10" s="6"/>
    </row>
    <row r="11" spans="1:5">
      <c r="E11" s="6"/>
    </row>
  </sheetData>
  <phoneticPr fontId="1" type="noConversion"/>
  <printOptions gridLines="1" gridLinesSet="0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第&amp;P頁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11"/>
  <sheetViews>
    <sheetView workbookViewId="0">
      <selection activeCell="C2" sqref="C2"/>
    </sheetView>
  </sheetViews>
  <sheetFormatPr defaultColWidth="9" defaultRowHeight="16.5"/>
  <cols>
    <col min="1" max="1" width="9" style="1"/>
    <col min="2" max="2" width="10.5" style="1" bestFit="1" customWidth="1"/>
    <col min="3" max="3" width="10.5" style="1" customWidth="1"/>
    <col min="4" max="16384" width="9" style="1"/>
  </cols>
  <sheetData>
    <row r="1" spans="1:5">
      <c r="A1" s="1" t="s">
        <v>278</v>
      </c>
      <c r="B1" s="1" t="s">
        <v>279</v>
      </c>
      <c r="C1" s="1" t="s">
        <v>343</v>
      </c>
    </row>
    <row r="2" spans="1:5">
      <c r="A2" s="1" t="s">
        <v>344</v>
      </c>
      <c r="B2" s="36">
        <v>32806</v>
      </c>
    </row>
    <row r="3" spans="1:5">
      <c r="E3" s="6"/>
    </row>
    <row r="4" spans="1:5">
      <c r="E4" s="6"/>
    </row>
    <row r="5" spans="1:5">
      <c r="E5" s="6"/>
    </row>
    <row r="6" spans="1:5">
      <c r="E6" s="6"/>
    </row>
    <row r="7" spans="1:5">
      <c r="E7" s="6"/>
    </row>
    <row r="8" spans="1:5">
      <c r="E8" s="6"/>
    </row>
    <row r="9" spans="1:5">
      <c r="E9" s="6"/>
    </row>
    <row r="10" spans="1:5">
      <c r="E10" s="6"/>
    </row>
    <row r="11" spans="1:5">
      <c r="E11" s="6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opLeftCell="B1" workbookViewId="0">
      <selection activeCell="D2" sqref="D2"/>
    </sheetView>
  </sheetViews>
  <sheetFormatPr defaultColWidth="9" defaultRowHeight="16.5"/>
  <cols>
    <col min="1" max="1" width="9" style="1"/>
    <col min="2" max="2" width="16.75" style="1" customWidth="1"/>
    <col min="3" max="16384" width="9" style="1"/>
  </cols>
  <sheetData>
    <row r="1" spans="2:5">
      <c r="B1" s="1" t="s">
        <v>0</v>
      </c>
      <c r="D1" s="6" t="s">
        <v>1</v>
      </c>
    </row>
    <row r="2" spans="2:5">
      <c r="B2" s="10" t="s">
        <v>265</v>
      </c>
      <c r="D2" s="1" t="b">
        <f>NOT(5&lt;3)</f>
        <v>1</v>
      </c>
    </row>
    <row r="3" spans="2:5">
      <c r="B3" s="10" t="s">
        <v>266</v>
      </c>
      <c r="D3" s="1" t="b">
        <f>AND(5&gt;3,"A"&lt;&gt;"B")</f>
        <v>1</v>
      </c>
      <c r="E3" s="6"/>
    </row>
    <row r="4" spans="2:5">
      <c r="B4" s="10" t="s">
        <v>267</v>
      </c>
      <c r="D4" s="1" t="b">
        <f>OR(5&gt;3,"A"="B")</f>
        <v>1</v>
      </c>
      <c r="E4" s="6"/>
    </row>
    <row r="5" spans="2:5">
      <c r="B5" s="10" t="s">
        <v>268</v>
      </c>
      <c r="D5" s="1">
        <f>-2^2</f>
        <v>4</v>
      </c>
      <c r="E5" s="6"/>
    </row>
    <row r="6" spans="2:5">
      <c r="B6" s="10" t="s">
        <v>269</v>
      </c>
      <c r="D6" s="1">
        <f>15%</f>
        <v>0.15</v>
      </c>
      <c r="E6" s="6"/>
    </row>
    <row r="7" spans="2:5">
      <c r="B7" s="10" t="s">
        <v>270</v>
      </c>
      <c r="D7" s="1">
        <f>3^2</f>
        <v>9</v>
      </c>
      <c r="E7" s="6"/>
    </row>
    <row r="8" spans="2:5">
      <c r="B8" s="10" t="s">
        <v>271</v>
      </c>
      <c r="D8" s="1">
        <f>5*6/3</f>
        <v>10</v>
      </c>
      <c r="E8" s="6"/>
    </row>
    <row r="9" spans="2:5">
      <c r="B9" s="10" t="s">
        <v>272</v>
      </c>
      <c r="D9" s="1">
        <f>5*(2+4)/3+2</f>
        <v>12</v>
      </c>
      <c r="E9" s="6"/>
    </row>
    <row r="10" spans="2:5">
      <c r="B10" s="10" t="s">
        <v>273</v>
      </c>
      <c r="D10" s="1" t="str">
        <f>"A"&amp;"B"</f>
        <v>AB</v>
      </c>
      <c r="E10" s="6"/>
    </row>
    <row r="11" spans="2:5">
      <c r="B11" s="10" t="s">
        <v>274</v>
      </c>
      <c r="D11" s="1" t="b">
        <f>5&lt;&gt;3</f>
        <v>1</v>
      </c>
      <c r="E11" s="6"/>
    </row>
    <row r="12" spans="2:5">
      <c r="B12" s="10" t="s">
        <v>275</v>
      </c>
      <c r="D12" s="1" t="b">
        <f>5&gt;3</f>
        <v>1</v>
      </c>
    </row>
    <row r="13" spans="2:5">
      <c r="B13" s="10" t="s">
        <v>276</v>
      </c>
      <c r="D13" s="1" t="b">
        <f>5&gt;=3</f>
        <v>1</v>
      </c>
    </row>
    <row r="14" spans="2:5">
      <c r="B14" s="10" t="s">
        <v>277</v>
      </c>
      <c r="D14" s="1" t="b">
        <f>5&lt;=3</f>
        <v>0</v>
      </c>
    </row>
    <row r="15" spans="2:5">
      <c r="B15" s="10"/>
    </row>
  </sheetData>
  <phoneticPr fontId="1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E15"/>
  <sheetViews>
    <sheetView workbookViewId="0">
      <selection activeCell="D2" sqref="D2"/>
    </sheetView>
  </sheetViews>
  <sheetFormatPr defaultColWidth="9" defaultRowHeight="16.5"/>
  <cols>
    <col min="1" max="1" width="9" style="1"/>
    <col min="2" max="2" width="16.75" style="1" customWidth="1"/>
    <col min="3" max="16384" width="9" style="1"/>
  </cols>
  <sheetData>
    <row r="1" spans="2:5">
      <c r="B1" s="1" t="s">
        <v>0</v>
      </c>
      <c r="D1" s="6" t="s">
        <v>1</v>
      </c>
    </row>
    <row r="2" spans="2:5">
      <c r="B2" s="10" t="s">
        <v>265</v>
      </c>
    </row>
    <row r="3" spans="2:5">
      <c r="B3" s="10" t="s">
        <v>266</v>
      </c>
      <c r="E3" s="6"/>
    </row>
    <row r="4" spans="2:5">
      <c r="B4" s="10" t="s">
        <v>267</v>
      </c>
      <c r="E4" s="6"/>
    </row>
    <row r="5" spans="2:5">
      <c r="B5" s="10" t="s">
        <v>268</v>
      </c>
      <c r="E5" s="6"/>
    </row>
    <row r="6" spans="2:5">
      <c r="B6" s="10" t="s">
        <v>269</v>
      </c>
      <c r="E6" s="6"/>
    </row>
    <row r="7" spans="2:5">
      <c r="B7" s="10" t="s">
        <v>270</v>
      </c>
      <c r="E7" s="6"/>
    </row>
    <row r="8" spans="2:5">
      <c r="B8" s="10" t="s">
        <v>271</v>
      </c>
      <c r="E8" s="6"/>
    </row>
    <row r="9" spans="2:5">
      <c r="B9" s="10" t="s">
        <v>272</v>
      </c>
      <c r="E9" s="6"/>
    </row>
    <row r="10" spans="2:5">
      <c r="B10" s="10" t="s">
        <v>273</v>
      </c>
      <c r="E10" s="6"/>
    </row>
    <row r="11" spans="2:5">
      <c r="B11" s="10" t="s">
        <v>274</v>
      </c>
      <c r="E11" s="6"/>
    </row>
    <row r="12" spans="2:5">
      <c r="B12" s="10" t="s">
        <v>275</v>
      </c>
    </row>
    <row r="13" spans="2:5">
      <c r="B13" s="10" t="s">
        <v>276</v>
      </c>
    </row>
    <row r="14" spans="2:5">
      <c r="B14" s="10" t="s">
        <v>277</v>
      </c>
    </row>
    <row r="15" spans="2:5">
      <c r="B15" s="10"/>
    </row>
  </sheetData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E5" sqref="E5"/>
    </sheetView>
  </sheetViews>
  <sheetFormatPr defaultColWidth="9" defaultRowHeight="16.5"/>
  <cols>
    <col min="1" max="3" width="9" style="1"/>
    <col min="4" max="4" width="9.25" style="1" customWidth="1"/>
    <col min="5" max="5" width="9" style="1"/>
    <col min="6" max="6" width="10.125" style="1" bestFit="1" customWidth="1"/>
    <col min="7" max="7" width="9.5" style="1" bestFit="1" customWidth="1"/>
    <col min="8" max="16384" width="9" style="1"/>
  </cols>
  <sheetData>
    <row r="1" spans="1:7">
      <c r="A1" s="1">
        <v>100</v>
      </c>
      <c r="B1" s="1">
        <v>200</v>
      </c>
      <c r="C1" s="1">
        <v>400</v>
      </c>
      <c r="D1" s="1">
        <v>600</v>
      </c>
    </row>
    <row r="2" spans="1:7">
      <c r="B2" s="39" t="s">
        <v>26</v>
      </c>
      <c r="C2" s="39" t="s">
        <v>27</v>
      </c>
      <c r="F2" s="39"/>
      <c r="G2" s="39"/>
    </row>
    <row r="3" spans="1:7">
      <c r="B3" s="1" t="s">
        <v>384</v>
      </c>
      <c r="E3" s="6" t="s">
        <v>259</v>
      </c>
    </row>
    <row r="4" spans="1:7">
      <c r="B4" s="10" t="s">
        <v>390</v>
      </c>
      <c r="E4" s="1">
        <f>工作表1!H5</f>
        <v>100</v>
      </c>
    </row>
    <row r="5" spans="1:7">
      <c r="B5" s="10" t="s">
        <v>391</v>
      </c>
      <c r="E5" s="1">
        <f>工作表1!H5+D1</f>
        <v>700</v>
      </c>
    </row>
    <row r="6" spans="1:7">
      <c r="B6" s="10" t="s">
        <v>28</v>
      </c>
      <c r="E6" s="1">
        <f>SUM(AMOUNT)</f>
        <v>1300</v>
      </c>
    </row>
    <row r="7" spans="1:7">
      <c r="B7" s="10" t="s">
        <v>29</v>
      </c>
      <c r="E7" s="1">
        <f>A1*5+C1</f>
        <v>900</v>
      </c>
    </row>
    <row r="8" spans="1:7">
      <c r="B8" s="10" t="s">
        <v>30</v>
      </c>
      <c r="E8" s="1" t="b">
        <f>(A1+B1)&lt;C1</f>
        <v>1</v>
      </c>
    </row>
    <row r="9" spans="1:7">
      <c r="B9" s="10" t="s">
        <v>31</v>
      </c>
      <c r="E9" s="1" t="b">
        <f>"ABC"="AB"</f>
        <v>0</v>
      </c>
    </row>
    <row r="10" spans="1:7">
      <c r="B10" s="10" t="s">
        <v>32</v>
      </c>
      <c r="E10" s="1">
        <f>3^2</f>
        <v>9</v>
      </c>
    </row>
    <row r="11" spans="1:7">
      <c r="E11" s="6"/>
    </row>
    <row r="13" spans="1:7">
      <c r="A13" s="1" t="s">
        <v>260</v>
      </c>
      <c r="B13" s="2" t="s">
        <v>261</v>
      </c>
      <c r="C13" s="2" t="s">
        <v>262</v>
      </c>
      <c r="D13" s="2" t="s">
        <v>263</v>
      </c>
    </row>
    <row r="14" spans="1:7">
      <c r="A14" s="1" t="s">
        <v>264</v>
      </c>
      <c r="B14" s="40">
        <v>1500</v>
      </c>
      <c r="C14" s="40">
        <v>2</v>
      </c>
      <c r="D14" s="40">
        <f>B14*C14</f>
        <v>3000</v>
      </c>
    </row>
    <row r="15" spans="1:7">
      <c r="B15" s="40"/>
      <c r="C15" s="40"/>
      <c r="D15" s="40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G15"/>
  <sheetViews>
    <sheetView workbookViewId="0">
      <selection activeCell="E4" sqref="E4"/>
    </sheetView>
  </sheetViews>
  <sheetFormatPr defaultColWidth="9" defaultRowHeight="16.5"/>
  <cols>
    <col min="1" max="3" width="9" style="1"/>
    <col min="4" max="4" width="9.25" style="1" customWidth="1"/>
    <col min="5" max="5" width="9" style="1"/>
    <col min="6" max="6" width="10.125" style="1" bestFit="1" customWidth="1"/>
    <col min="7" max="7" width="9.5" style="1" bestFit="1" customWidth="1"/>
    <col min="8" max="16384" width="9" style="1"/>
  </cols>
  <sheetData>
    <row r="1" spans="1:7">
      <c r="A1" s="1">
        <v>100</v>
      </c>
      <c r="B1" s="1">
        <v>200</v>
      </c>
      <c r="C1" s="1">
        <v>400</v>
      </c>
      <c r="D1" s="1">
        <v>600</v>
      </c>
    </row>
    <row r="2" spans="1:7">
      <c r="B2" s="39" t="s">
        <v>26</v>
      </c>
      <c r="C2" s="39" t="s">
        <v>27</v>
      </c>
      <c r="F2" s="39"/>
      <c r="G2" s="39"/>
    </row>
    <row r="3" spans="1:7">
      <c r="B3" s="1" t="s">
        <v>383</v>
      </c>
      <c r="E3" s="6" t="s">
        <v>259</v>
      </c>
    </row>
    <row r="4" spans="1:7">
      <c r="B4" s="10" t="s">
        <v>390</v>
      </c>
    </row>
    <row r="5" spans="1:7">
      <c r="B5" s="10" t="s">
        <v>391</v>
      </c>
    </row>
    <row r="6" spans="1:7">
      <c r="B6" s="10" t="s">
        <v>28</v>
      </c>
    </row>
    <row r="7" spans="1:7">
      <c r="B7" s="10" t="s">
        <v>29</v>
      </c>
    </row>
    <row r="8" spans="1:7">
      <c r="B8" s="10" t="s">
        <v>30</v>
      </c>
    </row>
    <row r="9" spans="1:7">
      <c r="B9" s="10" t="s">
        <v>31</v>
      </c>
    </row>
    <row r="10" spans="1:7">
      <c r="B10" s="10" t="s">
        <v>32</v>
      </c>
    </row>
    <row r="11" spans="1:7">
      <c r="E11" s="6"/>
    </row>
    <row r="13" spans="1:7">
      <c r="A13" s="1" t="s">
        <v>260</v>
      </c>
      <c r="B13" s="2" t="s">
        <v>261</v>
      </c>
      <c r="C13" s="2" t="s">
        <v>262</v>
      </c>
      <c r="D13" s="2" t="s">
        <v>263</v>
      </c>
    </row>
    <row r="14" spans="1:7">
      <c r="A14" s="1" t="s">
        <v>264</v>
      </c>
      <c r="B14" s="40">
        <v>1500</v>
      </c>
      <c r="C14" s="40">
        <v>2</v>
      </c>
      <c r="D14" s="40">
        <f>B14*C14</f>
        <v>3000</v>
      </c>
    </row>
    <row r="15" spans="1:7">
      <c r="B15" s="40"/>
      <c r="C15" s="40"/>
      <c r="D15" s="40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topLeftCell="B1" workbookViewId="0">
      <selection activeCell="B2" sqref="B2"/>
    </sheetView>
  </sheetViews>
  <sheetFormatPr defaultColWidth="9" defaultRowHeight="16.5"/>
  <cols>
    <col min="1" max="3" width="9" style="1"/>
    <col min="4" max="4" width="10.5" style="1" customWidth="1"/>
    <col min="5" max="16384" width="9" style="1"/>
  </cols>
  <sheetData>
    <row r="1" spans="2:5">
      <c r="B1" s="1" t="s">
        <v>356</v>
      </c>
      <c r="D1" s="1" t="s">
        <v>373</v>
      </c>
    </row>
    <row r="2" spans="2:5">
      <c r="B2" s="2">
        <v>40150.75</v>
      </c>
      <c r="D2" s="36">
        <f>B2</f>
        <v>40150.75</v>
      </c>
      <c r="E2" s="1" t="s">
        <v>387</v>
      </c>
    </row>
    <row r="3" spans="2:5">
      <c r="E3" s="6"/>
    </row>
    <row r="4" spans="2:5">
      <c r="B4" s="1" t="s">
        <v>374</v>
      </c>
      <c r="E4" s="6"/>
    </row>
    <row r="5" spans="2:5">
      <c r="B5" s="1" t="s">
        <v>375</v>
      </c>
      <c r="E5" s="6"/>
    </row>
    <row r="6" spans="2:5">
      <c r="E6" s="6"/>
    </row>
    <row r="7" spans="2:5">
      <c r="E7" s="6"/>
    </row>
    <row r="8" spans="2:5">
      <c r="E8" s="6"/>
    </row>
    <row r="9" spans="2:5">
      <c r="E9" s="6"/>
    </row>
    <row r="10" spans="2:5">
      <c r="E10" s="6"/>
    </row>
    <row r="11" spans="2:5">
      <c r="E11" s="6"/>
    </row>
  </sheetData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H11"/>
  <sheetViews>
    <sheetView workbookViewId="0">
      <selection activeCell="H5" sqref="H5"/>
    </sheetView>
  </sheetViews>
  <sheetFormatPr defaultColWidth="9" defaultRowHeight="16.5"/>
  <cols>
    <col min="1" max="16384" width="9" style="1"/>
  </cols>
  <sheetData>
    <row r="3" spans="5:8">
      <c r="E3" s="6"/>
    </row>
    <row r="4" spans="5:8">
      <c r="E4" s="6"/>
    </row>
    <row r="5" spans="5:8">
      <c r="E5" s="6"/>
      <c r="H5" s="1">
        <v>100</v>
      </c>
    </row>
    <row r="6" spans="5:8">
      <c r="E6" s="6"/>
    </row>
    <row r="7" spans="5:8">
      <c r="E7" s="6"/>
    </row>
    <row r="8" spans="5:8">
      <c r="E8" s="6"/>
    </row>
    <row r="9" spans="5:8">
      <c r="E9" s="6"/>
    </row>
    <row r="10" spans="5:8">
      <c r="E10" s="6"/>
    </row>
    <row r="11" spans="5:8">
      <c r="E11" s="6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B6" sqref="B6:F9"/>
    </sheetView>
  </sheetViews>
  <sheetFormatPr defaultColWidth="9" defaultRowHeight="16.5"/>
  <cols>
    <col min="1" max="1" width="10.5" style="1" customWidth="1"/>
    <col min="2" max="5" width="9" style="1"/>
    <col min="6" max="6" width="9.5" style="1" bestFit="1" customWidth="1"/>
    <col min="7" max="16384" width="9" style="1"/>
  </cols>
  <sheetData>
    <row r="1" spans="1:6">
      <c r="A1" s="3" t="s">
        <v>416</v>
      </c>
      <c r="B1" s="5" t="s">
        <v>33</v>
      </c>
      <c r="C1" s="5" t="s">
        <v>34</v>
      </c>
      <c r="D1" s="5" t="s">
        <v>35</v>
      </c>
      <c r="E1" s="5" t="s">
        <v>36</v>
      </c>
      <c r="F1" s="5" t="s">
        <v>37</v>
      </c>
    </row>
    <row r="2" spans="1:6">
      <c r="A2" s="1" t="s">
        <v>38</v>
      </c>
      <c r="B2" s="1">
        <v>12450</v>
      </c>
      <c r="C2" s="1">
        <v>16500</v>
      </c>
      <c r="D2" s="1">
        <v>24000</v>
      </c>
      <c r="E2" s="1">
        <v>20000</v>
      </c>
      <c r="F2" s="1">
        <f>SUM(B2:E2)</f>
        <v>72950</v>
      </c>
    </row>
    <row r="3" spans="1:6">
      <c r="E3" s="6"/>
    </row>
    <row r="4" spans="1:6">
      <c r="E4" s="6"/>
    </row>
    <row r="5" spans="1:6">
      <c r="A5" s="3" t="s">
        <v>257</v>
      </c>
      <c r="B5" s="5" t="s">
        <v>33</v>
      </c>
      <c r="C5" s="5" t="s">
        <v>34</v>
      </c>
      <c r="D5" s="5" t="s">
        <v>35</v>
      </c>
      <c r="E5" s="5" t="s">
        <v>36</v>
      </c>
      <c r="F5" s="5" t="s">
        <v>37</v>
      </c>
    </row>
    <row r="6" spans="1:6">
      <c r="A6" s="1" t="s">
        <v>39</v>
      </c>
      <c r="B6" s="13">
        <v>3600</v>
      </c>
      <c r="C6" s="13">
        <v>4200</v>
      </c>
      <c r="D6" s="13">
        <v>5500</v>
      </c>
      <c r="E6" s="13">
        <v>4800</v>
      </c>
      <c r="F6" s="13">
        <f>SUM(B6:E6)</f>
        <v>18100</v>
      </c>
    </row>
    <row r="7" spans="1:6">
      <c r="A7" s="1" t="s">
        <v>40</v>
      </c>
      <c r="B7" s="13">
        <v>2400</v>
      </c>
      <c r="C7" s="13">
        <v>2600</v>
      </c>
      <c r="D7" s="13">
        <v>2550</v>
      </c>
      <c r="E7" s="13">
        <v>3000</v>
      </c>
      <c r="F7" s="13">
        <f>SUM(B7:E7)</f>
        <v>10550</v>
      </c>
    </row>
    <row r="8" spans="1:6">
      <c r="A8" s="1" t="s">
        <v>41</v>
      </c>
      <c r="B8" s="13">
        <v>2500</v>
      </c>
      <c r="C8" s="13">
        <v>2000</v>
      </c>
      <c r="D8" s="13">
        <v>3650</v>
      </c>
      <c r="E8" s="13">
        <v>4200</v>
      </c>
      <c r="F8" s="13">
        <f>SUM(B8:E8)</f>
        <v>12350</v>
      </c>
    </row>
    <row r="9" spans="1:6">
      <c r="A9" s="1" t="s">
        <v>258</v>
      </c>
      <c r="B9" s="13">
        <f>SUM(B6:B8)</f>
        <v>8500</v>
      </c>
      <c r="C9" s="13">
        <f>SUM(C6:C8)</f>
        <v>8800</v>
      </c>
      <c r="D9" s="13">
        <f>SUM(D6:D8)</f>
        <v>11700</v>
      </c>
      <c r="E9" s="13">
        <f>SUM(E6:E8)</f>
        <v>12000</v>
      </c>
      <c r="F9" s="13">
        <f>SUM(B9:E9)</f>
        <v>41000</v>
      </c>
    </row>
    <row r="10" spans="1:6">
      <c r="E10" s="6"/>
    </row>
    <row r="11" spans="1:6">
      <c r="E11" s="6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11"/>
  <sheetViews>
    <sheetView workbookViewId="0">
      <selection activeCell="B6" sqref="B6"/>
    </sheetView>
  </sheetViews>
  <sheetFormatPr defaultColWidth="9" defaultRowHeight="16.5"/>
  <cols>
    <col min="1" max="1" width="10.5" style="1" customWidth="1"/>
    <col min="2" max="5" width="9" style="1"/>
    <col min="6" max="6" width="9.5" style="1" bestFit="1" customWidth="1"/>
    <col min="7" max="16384" width="9" style="1"/>
  </cols>
  <sheetData>
    <row r="1" spans="1:6">
      <c r="A1" s="3" t="s">
        <v>416</v>
      </c>
      <c r="B1" s="5" t="s">
        <v>33</v>
      </c>
      <c r="C1" s="5" t="s">
        <v>34</v>
      </c>
      <c r="D1" s="5" t="s">
        <v>35</v>
      </c>
      <c r="E1" s="5" t="s">
        <v>36</v>
      </c>
      <c r="F1" s="5" t="s">
        <v>37</v>
      </c>
    </row>
    <row r="2" spans="1:6">
      <c r="A2" s="1" t="s">
        <v>38</v>
      </c>
      <c r="B2" s="1">
        <v>12450</v>
      </c>
      <c r="C2" s="1">
        <v>16500</v>
      </c>
      <c r="D2" s="1">
        <v>24000</v>
      </c>
      <c r="E2" s="1">
        <v>20000</v>
      </c>
    </row>
    <row r="3" spans="1:6">
      <c r="E3" s="6"/>
    </row>
    <row r="4" spans="1:6">
      <c r="E4" s="6"/>
    </row>
    <row r="5" spans="1:6">
      <c r="A5" s="3" t="s">
        <v>257</v>
      </c>
      <c r="B5" s="5" t="s">
        <v>33</v>
      </c>
      <c r="C5" s="5" t="s">
        <v>34</v>
      </c>
      <c r="D5" s="5" t="s">
        <v>35</v>
      </c>
      <c r="E5" s="5" t="s">
        <v>36</v>
      </c>
      <c r="F5" s="5" t="s">
        <v>37</v>
      </c>
    </row>
    <row r="6" spans="1:6">
      <c r="A6" s="1" t="s">
        <v>39</v>
      </c>
      <c r="B6" s="13">
        <v>3600</v>
      </c>
      <c r="C6" s="13">
        <v>4200</v>
      </c>
      <c r="D6" s="13">
        <v>5500</v>
      </c>
      <c r="E6" s="13">
        <v>4800</v>
      </c>
      <c r="F6"/>
    </row>
    <row r="7" spans="1:6">
      <c r="A7" s="1" t="s">
        <v>40</v>
      </c>
      <c r="B7" s="13">
        <v>2400</v>
      </c>
      <c r="C7" s="13">
        <v>2600</v>
      </c>
      <c r="D7" s="13">
        <v>2550</v>
      </c>
      <c r="E7" s="13">
        <v>3000</v>
      </c>
      <c r="F7"/>
    </row>
    <row r="8" spans="1:6">
      <c r="A8" s="1" t="s">
        <v>41</v>
      </c>
      <c r="B8" s="13">
        <v>2500</v>
      </c>
      <c r="C8" s="13">
        <v>2000</v>
      </c>
      <c r="D8" s="13">
        <v>3650</v>
      </c>
      <c r="E8" s="13">
        <v>4200</v>
      </c>
      <c r="F8"/>
    </row>
    <row r="9" spans="1:6">
      <c r="A9" s="1" t="s">
        <v>258</v>
      </c>
      <c r="B9"/>
      <c r="C9"/>
      <c r="D9"/>
      <c r="E9"/>
      <c r="F9"/>
    </row>
    <row r="10" spans="1:6">
      <c r="E10" s="6"/>
    </row>
    <row r="11" spans="1:6">
      <c r="E11" s="6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H2" sqref="H2"/>
    </sheetView>
  </sheetViews>
  <sheetFormatPr defaultColWidth="9" defaultRowHeight="16.5"/>
  <cols>
    <col min="1" max="1" width="7.5" style="1" bestFit="1" customWidth="1"/>
    <col min="2" max="2" width="6.125" style="1" customWidth="1"/>
    <col min="3" max="3" width="6.5" style="1" customWidth="1"/>
    <col min="4" max="4" width="6.25" style="1" customWidth="1"/>
    <col min="5" max="5" width="6.375" style="1" customWidth="1"/>
    <col min="6" max="6" width="7.125" style="1" bestFit="1" customWidth="1"/>
    <col min="7" max="7" width="6" style="1" bestFit="1" customWidth="1"/>
    <col min="8" max="8" width="6.25" style="1" bestFit="1" customWidth="1"/>
    <col min="9" max="9" width="6" style="1" bestFit="1" customWidth="1"/>
    <col min="10" max="16384" width="9" style="1"/>
  </cols>
  <sheetData>
    <row r="1" spans="1:9">
      <c r="A1" s="3" t="s">
        <v>176</v>
      </c>
      <c r="B1" s="5" t="s">
        <v>244</v>
      </c>
      <c r="C1" s="5" t="s">
        <v>250</v>
      </c>
      <c r="D1" s="5" t="s">
        <v>251</v>
      </c>
      <c r="E1" s="5" t="s">
        <v>252</v>
      </c>
      <c r="F1" s="5" t="s">
        <v>253</v>
      </c>
      <c r="G1" s="5" t="s">
        <v>254</v>
      </c>
      <c r="H1" s="5" t="s">
        <v>255</v>
      </c>
      <c r="I1" s="5" t="s">
        <v>256</v>
      </c>
    </row>
    <row r="2" spans="1:9">
      <c r="A2" s="1" t="s">
        <v>180</v>
      </c>
      <c r="B2" s="1">
        <v>88</v>
      </c>
      <c r="C2" s="1">
        <v>91</v>
      </c>
      <c r="D2" s="1">
        <v>75</v>
      </c>
      <c r="E2" s="1">
        <v>82</v>
      </c>
      <c r="F2" s="1">
        <v>70</v>
      </c>
      <c r="G2" s="1">
        <v>70</v>
      </c>
      <c r="H2" s="1">
        <f>AVERAGE(B2:C2,E2:F2)</f>
        <v>82.75</v>
      </c>
    </row>
  </sheetData>
  <phoneticPr fontId="1" type="noConversion"/>
  <pageMargins left="0.75" right="0.75" top="1" bottom="1" header="0.5" footer="0.5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9"/>
  <sheetViews>
    <sheetView workbookViewId="0">
      <selection activeCell="A2" sqref="A2"/>
    </sheetView>
  </sheetViews>
  <sheetFormatPr defaultColWidth="9" defaultRowHeight="16.5"/>
  <cols>
    <col min="1" max="1" width="7.5" style="1" bestFit="1" customWidth="1"/>
    <col min="2" max="2" width="6.125" style="1" customWidth="1"/>
    <col min="3" max="3" width="6.5" style="1" customWidth="1"/>
    <col min="4" max="4" width="7.125" style="1" bestFit="1" customWidth="1"/>
    <col min="5" max="5" width="6.25" style="1" customWidth="1"/>
    <col min="6" max="6" width="6.375" style="1" customWidth="1"/>
    <col min="7" max="7" width="7.125" style="1" bestFit="1" customWidth="1"/>
    <col min="8" max="8" width="7" style="1" bestFit="1" customWidth="1"/>
    <col min="9" max="9" width="6.25" style="1" bestFit="1" customWidth="1"/>
    <col min="10" max="10" width="6" style="1" bestFit="1" customWidth="1"/>
    <col min="11" max="16384" width="9" style="1"/>
  </cols>
  <sheetData>
    <row r="1" spans="1:9">
      <c r="A1" s="3" t="s">
        <v>176</v>
      </c>
      <c r="B1" s="5" t="s">
        <v>244</v>
      </c>
      <c r="C1" s="5" t="s">
        <v>250</v>
      </c>
      <c r="D1" s="5" t="s">
        <v>251</v>
      </c>
      <c r="E1" s="5" t="s">
        <v>252</v>
      </c>
      <c r="F1" s="5" t="s">
        <v>253</v>
      </c>
      <c r="G1" s="5" t="s">
        <v>254</v>
      </c>
      <c r="H1" s="5" t="s">
        <v>255</v>
      </c>
      <c r="I1" s="5" t="s">
        <v>256</v>
      </c>
    </row>
    <row r="2" spans="1:9">
      <c r="A2" s="1" t="s">
        <v>180</v>
      </c>
      <c r="B2" s="1">
        <v>88</v>
      </c>
      <c r="C2" s="1">
        <v>91</v>
      </c>
      <c r="D2" s="1">
        <v>75</v>
      </c>
      <c r="E2" s="1">
        <v>82</v>
      </c>
      <c r="F2" s="1">
        <v>70</v>
      </c>
      <c r="G2" s="1">
        <v>70</v>
      </c>
    </row>
    <row r="3" spans="1:9">
      <c r="D3" s="9"/>
    </row>
    <row r="4" spans="1:9">
      <c r="D4" s="9"/>
    </row>
    <row r="5" spans="1:9">
      <c r="D5" s="9"/>
    </row>
    <row r="6" spans="1:9">
      <c r="D6" s="9"/>
    </row>
    <row r="7" spans="1:9">
      <c r="D7" s="9"/>
    </row>
    <row r="8" spans="1:9">
      <c r="D8" s="9"/>
    </row>
    <row r="9" spans="1:9">
      <c r="D9" s="9"/>
    </row>
  </sheetData>
  <phoneticPr fontId="1" type="noConversion"/>
  <pageMargins left="0.75" right="0.75" top="1" bottom="1" header="0.5" footer="0.5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I7" sqref="I7"/>
    </sheetView>
  </sheetViews>
  <sheetFormatPr defaultColWidth="9" defaultRowHeight="16.5"/>
  <cols>
    <col min="1" max="1" width="7.5" style="1" bestFit="1" customWidth="1"/>
    <col min="2" max="3" width="7.125" style="1" bestFit="1" customWidth="1"/>
    <col min="4" max="4" width="6" style="1" bestFit="1" customWidth="1"/>
    <col min="5" max="6" width="7.125" style="1" bestFit="1" customWidth="1"/>
    <col min="7" max="9" width="6" style="1" bestFit="1" customWidth="1"/>
    <col min="10" max="16384" width="9" style="1"/>
  </cols>
  <sheetData>
    <row r="1" spans="1:10">
      <c r="A1" s="3" t="s">
        <v>176</v>
      </c>
      <c r="B1" s="5" t="s">
        <v>244</v>
      </c>
      <c r="C1" s="5" t="s">
        <v>42</v>
      </c>
      <c r="D1" s="5" t="s">
        <v>242</v>
      </c>
      <c r="E1" s="5" t="s">
        <v>243</v>
      </c>
      <c r="F1" s="5" t="s">
        <v>245</v>
      </c>
      <c r="G1" s="5" t="s">
        <v>246</v>
      </c>
      <c r="H1" s="5" t="s">
        <v>247</v>
      </c>
      <c r="I1" s="5" t="s">
        <v>248</v>
      </c>
    </row>
    <row r="2" spans="1:10">
      <c r="A2" s="1" t="s">
        <v>249</v>
      </c>
      <c r="B2" s="1">
        <v>88</v>
      </c>
      <c r="C2" s="1">
        <v>91</v>
      </c>
      <c r="D2" s="1">
        <v>75</v>
      </c>
      <c r="E2" s="1">
        <v>82</v>
      </c>
      <c r="F2" s="1">
        <v>70</v>
      </c>
      <c r="G2" s="1">
        <v>70</v>
      </c>
      <c r="H2" s="1">
        <f t="shared" ref="H2:H7" si="0">AVERAGE(B2:C2,E2:F2)</f>
        <v>82.75</v>
      </c>
      <c r="I2" s="1">
        <f t="shared" ref="I2:I7" si="1">D2*30%+G2*30%+H2*40%</f>
        <v>76.599999999999994</v>
      </c>
      <c r="J2" s="1" t="s">
        <v>392</v>
      </c>
    </row>
    <row r="3" spans="1:10">
      <c r="A3" s="1" t="s">
        <v>43</v>
      </c>
      <c r="B3" s="1">
        <v>90</v>
      </c>
      <c r="C3" s="1">
        <v>90</v>
      </c>
      <c r="D3" s="1">
        <v>73</v>
      </c>
      <c r="E3" s="1">
        <v>88</v>
      </c>
      <c r="F3" s="1">
        <v>80</v>
      </c>
      <c r="G3" s="1">
        <v>75</v>
      </c>
      <c r="H3" s="1">
        <f t="shared" si="0"/>
        <v>87</v>
      </c>
      <c r="I3" s="1">
        <f t="shared" si="1"/>
        <v>79.2</v>
      </c>
      <c r="J3" s="1" t="s">
        <v>393</v>
      </c>
    </row>
    <row r="4" spans="1:10">
      <c r="A4" s="1" t="s">
        <v>44</v>
      </c>
      <c r="B4" s="1">
        <v>75</v>
      </c>
      <c r="C4" s="1">
        <v>85</v>
      </c>
      <c r="D4" s="1">
        <v>48</v>
      </c>
      <c r="E4" s="1">
        <v>95</v>
      </c>
      <c r="F4" s="1">
        <v>82</v>
      </c>
      <c r="G4" s="1">
        <v>78</v>
      </c>
      <c r="H4" s="1">
        <f t="shared" si="0"/>
        <v>84.25</v>
      </c>
      <c r="I4" s="1">
        <f t="shared" si="1"/>
        <v>71.5</v>
      </c>
      <c r="J4" s="1" t="s">
        <v>394</v>
      </c>
    </row>
    <row r="5" spans="1:10">
      <c r="A5" s="1" t="s">
        <v>45</v>
      </c>
      <c r="B5" s="1">
        <v>88</v>
      </c>
      <c r="C5" s="1">
        <v>88</v>
      </c>
      <c r="D5" s="1">
        <v>85</v>
      </c>
      <c r="E5" s="1">
        <v>95</v>
      </c>
      <c r="F5" s="1">
        <v>95</v>
      </c>
      <c r="G5" s="1">
        <v>82</v>
      </c>
      <c r="H5" s="1">
        <f t="shared" si="0"/>
        <v>91.5</v>
      </c>
      <c r="I5" s="1">
        <f t="shared" si="1"/>
        <v>86.699999999999989</v>
      </c>
      <c r="J5" s="1" t="s">
        <v>395</v>
      </c>
    </row>
    <row r="6" spans="1:10">
      <c r="A6" s="1" t="s">
        <v>46</v>
      </c>
      <c r="B6" s="1">
        <v>75</v>
      </c>
      <c r="C6" s="1">
        <v>70</v>
      </c>
      <c r="D6" s="1">
        <v>56</v>
      </c>
      <c r="E6" s="1">
        <v>70</v>
      </c>
      <c r="F6" s="1">
        <v>80</v>
      </c>
      <c r="G6" s="1">
        <v>83</v>
      </c>
      <c r="H6" s="1">
        <f t="shared" si="0"/>
        <v>73.75</v>
      </c>
      <c r="I6" s="1">
        <f t="shared" si="1"/>
        <v>71.2</v>
      </c>
      <c r="J6" s="1" t="s">
        <v>396</v>
      </c>
    </row>
    <row r="7" spans="1:10">
      <c r="A7" s="1" t="s">
        <v>47</v>
      </c>
      <c r="B7" s="1">
        <v>85</v>
      </c>
      <c r="C7" s="1">
        <v>90</v>
      </c>
      <c r="D7" s="1">
        <v>70</v>
      </c>
      <c r="E7" s="1">
        <v>90</v>
      </c>
      <c r="F7" s="1">
        <v>87</v>
      </c>
      <c r="G7" s="1">
        <v>80</v>
      </c>
      <c r="H7" s="1">
        <f t="shared" si="0"/>
        <v>88</v>
      </c>
      <c r="I7" s="1">
        <f t="shared" si="1"/>
        <v>80.2</v>
      </c>
      <c r="J7" s="1" t="s">
        <v>397</v>
      </c>
    </row>
  </sheetData>
  <phoneticPr fontId="1" type="noConversion"/>
  <pageMargins left="0.75" right="0.75" top="1" bottom="1" header="0.5" footer="0.5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7"/>
  <sheetViews>
    <sheetView workbookViewId="0">
      <selection activeCell="H2" sqref="H2"/>
    </sheetView>
  </sheetViews>
  <sheetFormatPr defaultColWidth="9" defaultRowHeight="16.5"/>
  <cols>
    <col min="1" max="1" width="7.5" style="1" bestFit="1" customWidth="1"/>
    <col min="2" max="3" width="7.125" style="1" bestFit="1" customWidth="1"/>
    <col min="4" max="4" width="6" style="1" bestFit="1" customWidth="1"/>
    <col min="5" max="6" width="7.125" style="1" bestFit="1" customWidth="1"/>
    <col min="7" max="7" width="6" style="1" bestFit="1" customWidth="1"/>
    <col min="8" max="8" width="6.5" style="1" bestFit="1" customWidth="1"/>
    <col min="9" max="9" width="6" style="1" bestFit="1" customWidth="1"/>
    <col min="10" max="16384" width="9" style="1"/>
  </cols>
  <sheetData>
    <row r="1" spans="1:9">
      <c r="A1" s="3" t="s">
        <v>342</v>
      </c>
      <c r="B1" s="5" t="s">
        <v>244</v>
      </c>
      <c r="C1" s="5" t="s">
        <v>42</v>
      </c>
      <c r="D1" s="5" t="s">
        <v>242</v>
      </c>
      <c r="E1" s="5" t="s">
        <v>243</v>
      </c>
      <c r="F1" s="5" t="s">
        <v>245</v>
      </c>
      <c r="G1" s="5" t="s">
        <v>246</v>
      </c>
      <c r="H1" s="5" t="s">
        <v>247</v>
      </c>
      <c r="I1" s="5" t="s">
        <v>248</v>
      </c>
    </row>
    <row r="2" spans="1:9">
      <c r="A2" s="1" t="s">
        <v>249</v>
      </c>
      <c r="B2" s="1">
        <v>88</v>
      </c>
      <c r="C2" s="1">
        <v>91</v>
      </c>
      <c r="D2" s="1">
        <v>75</v>
      </c>
      <c r="E2" s="1">
        <v>82</v>
      </c>
      <c r="F2" s="1">
        <v>70</v>
      </c>
      <c r="G2" s="1">
        <v>70</v>
      </c>
      <c r="H2"/>
      <c r="I2"/>
    </row>
    <row r="3" spans="1:9">
      <c r="A3" s="1" t="s">
        <v>43</v>
      </c>
      <c r="B3" s="1">
        <v>90</v>
      </c>
      <c r="C3" s="1">
        <v>90</v>
      </c>
      <c r="D3" s="1">
        <v>73</v>
      </c>
      <c r="E3" s="1">
        <v>88</v>
      </c>
      <c r="F3" s="1">
        <v>80</v>
      </c>
      <c r="G3" s="1">
        <v>75</v>
      </c>
      <c r="H3"/>
      <c r="I3"/>
    </row>
    <row r="4" spans="1:9">
      <c r="A4" s="1" t="s">
        <v>44</v>
      </c>
      <c r="B4" s="1">
        <v>75</v>
      </c>
      <c r="C4" s="1">
        <v>85</v>
      </c>
      <c r="D4" s="1">
        <v>48</v>
      </c>
      <c r="E4" s="1">
        <v>95</v>
      </c>
      <c r="F4" s="1">
        <v>82</v>
      </c>
      <c r="G4" s="1">
        <v>78</v>
      </c>
      <c r="H4"/>
      <c r="I4"/>
    </row>
    <row r="5" spans="1:9">
      <c r="A5" s="1" t="s">
        <v>45</v>
      </c>
      <c r="B5" s="1">
        <v>88</v>
      </c>
      <c r="C5" s="1">
        <v>88</v>
      </c>
      <c r="D5" s="1">
        <v>85</v>
      </c>
      <c r="E5" s="1">
        <v>95</v>
      </c>
      <c r="F5" s="1">
        <v>95</v>
      </c>
      <c r="G5" s="1">
        <v>82</v>
      </c>
      <c r="H5"/>
      <c r="I5"/>
    </row>
    <row r="6" spans="1:9">
      <c r="A6" s="1" t="s">
        <v>46</v>
      </c>
      <c r="B6" s="1">
        <v>75</v>
      </c>
      <c r="C6" s="1">
        <v>70</v>
      </c>
      <c r="D6" s="1">
        <v>56</v>
      </c>
      <c r="E6" s="1">
        <v>70</v>
      </c>
      <c r="F6" s="1">
        <v>80</v>
      </c>
      <c r="G6" s="1">
        <v>83</v>
      </c>
      <c r="H6"/>
      <c r="I6"/>
    </row>
    <row r="7" spans="1:9">
      <c r="A7" s="1" t="s">
        <v>47</v>
      </c>
      <c r="B7" s="1">
        <v>85</v>
      </c>
      <c r="C7" s="1">
        <v>90</v>
      </c>
      <c r="D7" s="1">
        <v>70</v>
      </c>
      <c r="E7" s="1">
        <v>90</v>
      </c>
      <c r="F7" s="1">
        <v>87</v>
      </c>
      <c r="G7" s="1">
        <v>80</v>
      </c>
      <c r="H7"/>
      <c r="I7"/>
    </row>
  </sheetData>
  <phoneticPr fontId="1" type="noConversion"/>
  <pageMargins left="0.75" right="0.75" top="1" bottom="1" header="0.5" footer="0.5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A2" sqref="A2"/>
    </sheetView>
  </sheetViews>
  <sheetFormatPr defaultColWidth="9" defaultRowHeight="16.5"/>
  <cols>
    <col min="1" max="1" width="15.875" style="1" bestFit="1" customWidth="1"/>
    <col min="2" max="2" width="9" style="1"/>
    <col min="3" max="3" width="10.5" style="1" bestFit="1" customWidth="1"/>
    <col min="4" max="4" width="9" style="1"/>
    <col min="5" max="5" width="10.5" style="1" bestFit="1" customWidth="1"/>
    <col min="6" max="16384" width="9" style="1"/>
  </cols>
  <sheetData>
    <row r="1" spans="1:5">
      <c r="A1" s="1" t="s">
        <v>235</v>
      </c>
    </row>
    <row r="2" spans="1:5">
      <c r="A2" s="38">
        <f ca="1">NOW()</f>
        <v>41498.422063310187</v>
      </c>
    </row>
    <row r="3" spans="1:5">
      <c r="E3" s="6"/>
    </row>
    <row r="4" spans="1:5">
      <c r="C4" s="4" t="s">
        <v>236</v>
      </c>
      <c r="E4" s="6"/>
    </row>
    <row r="5" spans="1:5">
      <c r="C5" s="36">
        <f ca="1">TODAY()</f>
        <v>41498</v>
      </c>
      <c r="E5" s="6"/>
    </row>
    <row r="6" spans="1:5">
      <c r="E6" s="6"/>
    </row>
    <row r="7" spans="1:5">
      <c r="C7" s="1" t="s">
        <v>237</v>
      </c>
      <c r="D7" s="1">
        <f ca="1">YEAR(C5)</f>
        <v>2013</v>
      </c>
      <c r="E7" s="6" t="s">
        <v>48</v>
      </c>
    </row>
    <row r="8" spans="1:5">
      <c r="C8" s="1" t="s">
        <v>238</v>
      </c>
      <c r="D8" s="1">
        <f ca="1">MONTH(C5)</f>
        <v>8</v>
      </c>
      <c r="E8" s="6" t="s">
        <v>49</v>
      </c>
    </row>
    <row r="9" spans="1:5">
      <c r="C9" s="1" t="s">
        <v>239</v>
      </c>
      <c r="D9" s="1">
        <f ca="1">DAY(C5)</f>
        <v>12</v>
      </c>
      <c r="E9" s="6" t="s">
        <v>50</v>
      </c>
    </row>
    <row r="10" spans="1:5">
      <c r="E10" s="6"/>
    </row>
    <row r="11" spans="1:5">
      <c r="B11" s="1" t="s">
        <v>237</v>
      </c>
      <c r="C11" s="1" t="s">
        <v>238</v>
      </c>
      <c r="D11" s="1" t="s">
        <v>239</v>
      </c>
      <c r="E11" s="6" t="s">
        <v>240</v>
      </c>
    </row>
    <row r="12" spans="1:5">
      <c r="B12" s="1">
        <v>2013</v>
      </c>
      <c r="C12" s="1">
        <v>10</v>
      </c>
      <c r="D12" s="1">
        <v>28</v>
      </c>
      <c r="E12" s="36">
        <f>DATE(B12,C12,D12)</f>
        <v>41575</v>
      </c>
    </row>
    <row r="14" spans="1:5">
      <c r="B14" s="4" t="s">
        <v>241</v>
      </c>
    </row>
    <row r="15" spans="1:5">
      <c r="B15" s="37">
        <f ca="1">NOW()</f>
        <v>41498.422063310187</v>
      </c>
    </row>
    <row r="17" spans="2:5">
      <c r="B17" s="1" t="s">
        <v>329</v>
      </c>
      <c r="C17" s="10">
        <f ca="1">HOUR(B15)</f>
        <v>10</v>
      </c>
      <c r="D17" s="1" t="s">
        <v>51</v>
      </c>
    </row>
    <row r="18" spans="2:5">
      <c r="B18" s="1" t="s">
        <v>330</v>
      </c>
      <c r="C18" s="10">
        <f ca="1">MINUTE(B15)</f>
        <v>7</v>
      </c>
      <c r="D18" s="1" t="s">
        <v>52</v>
      </c>
    </row>
    <row r="19" spans="2:5">
      <c r="B19" s="1" t="s">
        <v>331</v>
      </c>
      <c r="C19" s="10">
        <f ca="1">SECOND(B15)</f>
        <v>46</v>
      </c>
      <c r="D19" s="1" t="s">
        <v>53</v>
      </c>
    </row>
    <row r="21" spans="2:5">
      <c r="B21" s="1" t="s">
        <v>329</v>
      </c>
      <c r="C21" s="1" t="s">
        <v>330</v>
      </c>
      <c r="D21" s="1" t="s">
        <v>331</v>
      </c>
      <c r="E21" s="1" t="s">
        <v>332</v>
      </c>
    </row>
    <row r="22" spans="2:5">
      <c r="B22" s="1">
        <v>10</v>
      </c>
      <c r="C22" s="1">
        <v>30</v>
      </c>
      <c r="D22" s="1">
        <v>25</v>
      </c>
      <c r="E22" s="37">
        <f>TIME(B22,C22,D22)</f>
        <v>0.43778935185185186</v>
      </c>
    </row>
    <row r="25" spans="2:5">
      <c r="B25" s="1" t="s">
        <v>333</v>
      </c>
      <c r="C25" s="1" t="s">
        <v>334</v>
      </c>
      <c r="D25" s="1" t="s">
        <v>335</v>
      </c>
    </row>
    <row r="26" spans="2:5">
      <c r="B26" s="1">
        <v>31</v>
      </c>
      <c r="C26" s="1">
        <v>4</v>
      </c>
      <c r="D26" s="1">
        <f>INT(B26/C26)</f>
        <v>7</v>
      </c>
    </row>
    <row r="29" spans="2:5">
      <c r="B29" s="2" t="s">
        <v>333</v>
      </c>
      <c r="C29" s="2" t="s">
        <v>334</v>
      </c>
      <c r="D29" s="1" t="s">
        <v>335</v>
      </c>
      <c r="E29" s="2" t="s">
        <v>336</v>
      </c>
    </row>
    <row r="30" spans="2:5">
      <c r="B30" s="1">
        <v>31</v>
      </c>
      <c r="C30" s="1">
        <v>4</v>
      </c>
      <c r="D30" s="1">
        <f>INT(B30/C30)</f>
        <v>7</v>
      </c>
      <c r="E30" s="1">
        <f>MOD(B30,C30)</f>
        <v>3</v>
      </c>
    </row>
    <row r="33" spans="2:4">
      <c r="B33" s="1" t="s">
        <v>337</v>
      </c>
      <c r="C33" s="1">
        <v>168.56700000000001</v>
      </c>
    </row>
    <row r="35" spans="2:4">
      <c r="B35" s="1" t="s">
        <v>338</v>
      </c>
    </row>
    <row r="36" spans="2:4">
      <c r="B36" s="1">
        <v>0</v>
      </c>
      <c r="C36" s="10">
        <f>ROUND(C33,B36)</f>
        <v>169</v>
      </c>
      <c r="D36" s="1" t="s">
        <v>339</v>
      </c>
    </row>
    <row r="37" spans="2:4">
      <c r="B37" s="1">
        <v>1</v>
      </c>
      <c r="C37" s="1">
        <f>ROUND(C33,B37)</f>
        <v>168.6</v>
      </c>
      <c r="D37" s="1" t="s">
        <v>340</v>
      </c>
    </row>
    <row r="38" spans="2:4">
      <c r="B38" s="1">
        <v>2</v>
      </c>
      <c r="C38" s="10">
        <f>ROUND(C33,B38)</f>
        <v>168.57</v>
      </c>
      <c r="D38" s="1" t="s">
        <v>341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38"/>
  <sheetViews>
    <sheetView workbookViewId="0">
      <selection activeCell="A2" sqref="A2"/>
    </sheetView>
  </sheetViews>
  <sheetFormatPr defaultColWidth="9" defaultRowHeight="16.5"/>
  <cols>
    <col min="1" max="2" width="9" style="1"/>
    <col min="3" max="3" width="10.5" style="1" bestFit="1" customWidth="1"/>
    <col min="4" max="4" width="9" style="1"/>
    <col min="5" max="5" width="10.5" style="1" bestFit="1" customWidth="1"/>
    <col min="6" max="16384" width="9" style="1"/>
  </cols>
  <sheetData>
    <row r="1" spans="1:5">
      <c r="A1" s="1" t="s">
        <v>235</v>
      </c>
    </row>
    <row r="3" spans="1:5">
      <c r="E3" s="6"/>
    </row>
    <row r="4" spans="1:5">
      <c r="C4" s="4" t="s">
        <v>236</v>
      </c>
      <c r="E4" s="6"/>
    </row>
    <row r="5" spans="1:5">
      <c r="E5" s="6"/>
    </row>
    <row r="6" spans="1:5">
      <c r="E6" s="6"/>
    </row>
    <row r="7" spans="1:5">
      <c r="C7" s="1" t="s">
        <v>237</v>
      </c>
      <c r="E7" s="6"/>
    </row>
    <row r="8" spans="1:5">
      <c r="C8" s="1" t="s">
        <v>238</v>
      </c>
      <c r="E8" s="6"/>
    </row>
    <row r="9" spans="1:5">
      <c r="C9" s="1" t="s">
        <v>239</v>
      </c>
      <c r="E9" s="6"/>
    </row>
    <row r="10" spans="1:5">
      <c r="E10" s="6"/>
    </row>
    <row r="11" spans="1:5">
      <c r="B11" s="1" t="s">
        <v>237</v>
      </c>
      <c r="C11" s="1" t="s">
        <v>238</v>
      </c>
      <c r="D11" s="1" t="s">
        <v>239</v>
      </c>
      <c r="E11" s="6" t="s">
        <v>240</v>
      </c>
    </row>
    <row r="12" spans="1:5">
      <c r="B12" s="1">
        <v>2007</v>
      </c>
      <c r="C12" s="1">
        <v>10</v>
      </c>
      <c r="D12" s="1">
        <v>18</v>
      </c>
    </row>
    <row r="14" spans="1:5">
      <c r="B14" s="4" t="s">
        <v>241</v>
      </c>
    </row>
    <row r="15" spans="1:5">
      <c r="B15" s="37">
        <f ca="1">NOW()</f>
        <v>41498.422063310187</v>
      </c>
    </row>
    <row r="17" spans="2:5">
      <c r="B17" s="1" t="s">
        <v>329</v>
      </c>
    </row>
    <row r="18" spans="2:5">
      <c r="B18" s="1" t="s">
        <v>330</v>
      </c>
    </row>
    <row r="19" spans="2:5">
      <c r="B19" s="1" t="s">
        <v>331</v>
      </c>
    </row>
    <row r="21" spans="2:5">
      <c r="B21" s="1" t="s">
        <v>329</v>
      </c>
      <c r="C21" s="1" t="s">
        <v>330</v>
      </c>
      <c r="D21" s="1" t="s">
        <v>331</v>
      </c>
      <c r="E21" s="1" t="s">
        <v>332</v>
      </c>
    </row>
    <row r="22" spans="2:5">
      <c r="B22" s="1">
        <v>10</v>
      </c>
      <c r="C22" s="1">
        <v>30</v>
      </c>
      <c r="D22" s="1">
        <v>25</v>
      </c>
    </row>
    <row r="25" spans="2:5">
      <c r="B25" s="1" t="s">
        <v>333</v>
      </c>
      <c r="C25" s="1" t="s">
        <v>334</v>
      </c>
      <c r="D25" s="1" t="s">
        <v>335</v>
      </c>
    </row>
    <row r="26" spans="2:5">
      <c r="B26" s="1">
        <v>31</v>
      </c>
      <c r="C26" s="1">
        <v>4</v>
      </c>
    </row>
    <row r="29" spans="2:5">
      <c r="B29" s="2" t="s">
        <v>333</v>
      </c>
      <c r="C29" s="2" t="s">
        <v>334</v>
      </c>
      <c r="D29" s="1" t="s">
        <v>335</v>
      </c>
      <c r="E29" s="2" t="s">
        <v>336</v>
      </c>
    </row>
    <row r="30" spans="2:5">
      <c r="B30" s="1">
        <v>31</v>
      </c>
      <c r="C30" s="1">
        <v>4</v>
      </c>
    </row>
    <row r="33" spans="2:3">
      <c r="B33" s="1" t="s">
        <v>337</v>
      </c>
      <c r="C33" s="1">
        <v>168.56700000000001</v>
      </c>
    </row>
    <row r="35" spans="2:3">
      <c r="B35" s="1" t="s">
        <v>338</v>
      </c>
    </row>
    <row r="36" spans="2:3">
      <c r="B36" s="1">
        <v>0</v>
      </c>
    </row>
    <row r="37" spans="2:3">
      <c r="B37" s="1">
        <v>1</v>
      </c>
    </row>
    <row r="38" spans="2:3">
      <c r="B38" s="1">
        <v>2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topLeftCell="B1" workbookViewId="0">
      <selection activeCell="B3" sqref="B3"/>
    </sheetView>
  </sheetViews>
  <sheetFormatPr defaultColWidth="9" defaultRowHeight="16.5"/>
  <cols>
    <col min="1" max="2" width="9" style="1"/>
    <col min="3" max="3" width="9.5" style="1" bestFit="1" customWidth="1"/>
    <col min="4" max="16384" width="9" style="1"/>
  </cols>
  <sheetData>
    <row r="1" spans="2:5">
      <c r="B1" s="1" t="s">
        <v>231</v>
      </c>
      <c r="C1" s="1">
        <v>300</v>
      </c>
    </row>
    <row r="2" spans="2:5">
      <c r="B2" s="1" t="s">
        <v>232</v>
      </c>
      <c r="C2" s="1">
        <v>240</v>
      </c>
    </row>
    <row r="3" spans="2:5">
      <c r="B3" s="1" t="str">
        <f>IF(C1&gt;C2,"賺","賠")</f>
        <v>賺</v>
      </c>
      <c r="C3" s="1">
        <f>C1-C2</f>
        <v>60</v>
      </c>
      <c r="D3" s="4" t="s">
        <v>234</v>
      </c>
      <c r="E3" s="6"/>
    </row>
    <row r="4" spans="2:5">
      <c r="E4" s="6"/>
    </row>
    <row r="5" spans="2:5">
      <c r="E5" s="6"/>
    </row>
    <row r="6" spans="2:5">
      <c r="E6" s="6"/>
    </row>
    <row r="7" spans="2:5">
      <c r="E7" s="6"/>
    </row>
    <row r="8" spans="2:5">
      <c r="E8" s="6"/>
    </row>
    <row r="9" spans="2:5">
      <c r="E9" s="6"/>
    </row>
    <row r="10" spans="2:5">
      <c r="E10" s="6"/>
    </row>
    <row r="11" spans="2:5">
      <c r="E11" s="6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E11"/>
  <sheetViews>
    <sheetView workbookViewId="0">
      <selection activeCell="D2" sqref="D2"/>
    </sheetView>
  </sheetViews>
  <sheetFormatPr defaultColWidth="9" defaultRowHeight="16.5"/>
  <cols>
    <col min="1" max="3" width="9" style="1"/>
    <col min="4" max="4" width="12.25" style="1" customWidth="1"/>
    <col min="5" max="16384" width="9" style="1"/>
  </cols>
  <sheetData>
    <row r="1" spans="2:5">
      <c r="B1" s="1" t="s">
        <v>356</v>
      </c>
      <c r="D1" s="1" t="s">
        <v>373</v>
      </c>
    </row>
    <row r="2" spans="2:5">
      <c r="B2" s="1">
        <v>1</v>
      </c>
      <c r="E2" s="1" t="s">
        <v>387</v>
      </c>
    </row>
    <row r="3" spans="2:5">
      <c r="E3" s="6"/>
    </row>
    <row r="4" spans="2:5">
      <c r="B4" s="1" t="s">
        <v>374</v>
      </c>
      <c r="E4" s="6"/>
    </row>
    <row r="5" spans="2:5">
      <c r="B5" s="1" t="s">
        <v>375</v>
      </c>
      <c r="E5" s="6"/>
    </row>
    <row r="6" spans="2:5">
      <c r="E6" s="6"/>
    </row>
    <row r="7" spans="2:5">
      <c r="E7" s="6"/>
    </row>
    <row r="8" spans="2:5">
      <c r="E8" s="6"/>
    </row>
    <row r="9" spans="2:5">
      <c r="E9" s="6"/>
    </row>
    <row r="10" spans="2:5">
      <c r="E10" s="6"/>
    </row>
    <row r="11" spans="2:5">
      <c r="E11" s="6"/>
    </row>
  </sheetData>
  <phoneticPr fontId="1" type="noConversion"/>
  <pageMargins left="0.75" right="0.75" top="1" bottom="1" header="0.5" footer="0.5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B1:E11"/>
  <sheetViews>
    <sheetView topLeftCell="B1" workbookViewId="0">
      <selection activeCell="C3" sqref="C3"/>
    </sheetView>
  </sheetViews>
  <sheetFormatPr defaultColWidth="9" defaultRowHeight="16.5"/>
  <cols>
    <col min="1" max="2" width="9" style="1"/>
    <col min="3" max="3" width="9.5" style="1" bestFit="1" customWidth="1"/>
    <col min="4" max="16384" width="9" style="1"/>
  </cols>
  <sheetData>
    <row r="1" spans="2:5">
      <c r="B1" s="1" t="s">
        <v>231</v>
      </c>
      <c r="C1" s="1">
        <v>300</v>
      </c>
    </row>
    <row r="2" spans="2:5">
      <c r="B2" s="1" t="s">
        <v>232</v>
      </c>
      <c r="C2" s="1">
        <v>350</v>
      </c>
    </row>
    <row r="3" spans="2:5">
      <c r="B3" s="1" t="s">
        <v>233</v>
      </c>
      <c r="C3" s="1">
        <f>C1-C2</f>
        <v>-50</v>
      </c>
      <c r="D3" s="4" t="s">
        <v>234</v>
      </c>
      <c r="E3" s="6"/>
    </row>
    <row r="4" spans="2:5">
      <c r="E4" s="6"/>
    </row>
    <row r="5" spans="2:5">
      <c r="E5" s="6"/>
    </row>
    <row r="6" spans="2:5">
      <c r="E6" s="6"/>
    </row>
    <row r="7" spans="2:5">
      <c r="E7" s="6"/>
    </row>
    <row r="8" spans="2:5">
      <c r="E8" s="6"/>
    </row>
    <row r="9" spans="2:5">
      <c r="E9" s="6"/>
    </row>
    <row r="10" spans="2:5">
      <c r="E10" s="6"/>
    </row>
    <row r="11" spans="2:5">
      <c r="E11" s="6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11"/>
  <sheetViews>
    <sheetView workbookViewId="0">
      <selection activeCell="C2" sqref="C2"/>
    </sheetView>
  </sheetViews>
  <sheetFormatPr defaultColWidth="9" defaultRowHeight="16.5"/>
  <cols>
    <col min="1" max="2" width="9" style="1"/>
    <col min="3" max="3" width="9.5" style="1" bestFit="1" customWidth="1"/>
    <col min="4" max="16384" width="9" style="1"/>
  </cols>
  <sheetData>
    <row r="1" spans="1:5">
      <c r="A1" s="1" t="s">
        <v>224</v>
      </c>
      <c r="B1" s="1" t="s">
        <v>225</v>
      </c>
      <c r="C1" s="1" t="s">
        <v>226</v>
      </c>
      <c r="D1" s="1" t="s">
        <v>227</v>
      </c>
    </row>
    <row r="2" spans="1:5">
      <c r="A2" s="8">
        <v>0.64583333333333337</v>
      </c>
      <c r="B2" s="8">
        <v>0.77083333333333337</v>
      </c>
      <c r="C2"/>
      <c r="D2"/>
    </row>
    <row r="3" spans="1:5">
      <c r="A3" s="8">
        <v>0.76041666666666663</v>
      </c>
      <c r="B3" s="8">
        <v>0.90625</v>
      </c>
      <c r="C3"/>
      <c r="D3"/>
      <c r="E3" s="6"/>
    </row>
    <row r="4" spans="1:5">
      <c r="A4" s="8">
        <v>0.83333333333333337</v>
      </c>
      <c r="B4" s="8">
        <v>9.7222222222222224E-2</v>
      </c>
      <c r="C4"/>
      <c r="D4"/>
      <c r="E4" s="6"/>
    </row>
    <row r="5" spans="1:5">
      <c r="A5" s="8">
        <v>0.79513888888888884</v>
      </c>
      <c r="B5" s="8">
        <v>0.96180555555555547</v>
      </c>
      <c r="C5"/>
      <c r="D5"/>
      <c r="E5" s="6"/>
    </row>
    <row r="6" spans="1:5">
      <c r="E6" s="6"/>
    </row>
    <row r="7" spans="1:5">
      <c r="E7" s="6"/>
    </row>
    <row r="8" spans="1:5">
      <c r="A8" s="1" t="s">
        <v>228</v>
      </c>
      <c r="E8" s="6"/>
    </row>
    <row r="9" spans="1:5">
      <c r="A9" s="1" t="s">
        <v>229</v>
      </c>
      <c r="E9" s="6"/>
    </row>
    <row r="10" spans="1:5">
      <c r="A10" s="1" t="s">
        <v>230</v>
      </c>
      <c r="E10" s="6"/>
    </row>
    <row r="11" spans="1:5">
      <c r="E11" s="6"/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11"/>
  <sheetViews>
    <sheetView workbookViewId="0">
      <selection activeCell="B2" sqref="B2"/>
    </sheetView>
  </sheetViews>
  <sheetFormatPr defaultColWidth="9" defaultRowHeight="16.5"/>
  <cols>
    <col min="1" max="1" width="9" style="1"/>
    <col min="2" max="3" width="10.5" style="1" bestFit="1" customWidth="1"/>
    <col min="4" max="16384" width="9" style="1"/>
  </cols>
  <sheetData>
    <row r="1" spans="1:5">
      <c r="A1" s="1" t="s">
        <v>398</v>
      </c>
      <c r="B1" s="1" t="s">
        <v>399</v>
      </c>
      <c r="C1" s="1" t="s">
        <v>400</v>
      </c>
      <c r="D1" s="1" t="s">
        <v>220</v>
      </c>
      <c r="E1" s="1" t="s">
        <v>221</v>
      </c>
    </row>
    <row r="2" spans="1:5">
      <c r="A2" s="1">
        <v>1011</v>
      </c>
      <c r="B2" s="36">
        <v>41337</v>
      </c>
      <c r="C2" s="36">
        <v>41348</v>
      </c>
      <c r="D2"/>
      <c r="E2"/>
    </row>
    <row r="3" spans="1:5">
      <c r="A3" s="1">
        <v>7052</v>
      </c>
      <c r="B3" s="36">
        <v>41337</v>
      </c>
      <c r="C3" s="36">
        <v>41353</v>
      </c>
      <c r="D3"/>
      <c r="E3"/>
    </row>
    <row r="4" spans="1:5">
      <c r="A4" s="1">
        <v>1018</v>
      </c>
      <c r="B4" s="36">
        <v>41338</v>
      </c>
      <c r="C4" s="36">
        <v>41347</v>
      </c>
      <c r="D4"/>
      <c r="E4"/>
    </row>
    <row r="5" spans="1:5">
      <c r="A5" s="1">
        <v>6030</v>
      </c>
      <c r="B5" s="36">
        <v>41340</v>
      </c>
      <c r="C5" s="36">
        <v>41353</v>
      </c>
      <c r="D5"/>
      <c r="E5"/>
    </row>
    <row r="6" spans="1:5">
      <c r="A6" s="1">
        <v>5014</v>
      </c>
      <c r="B6" s="36">
        <v>41341</v>
      </c>
      <c r="C6" s="36">
        <v>41343</v>
      </c>
      <c r="D6"/>
      <c r="E6"/>
    </row>
    <row r="7" spans="1:5">
      <c r="E7" s="6"/>
    </row>
    <row r="8" spans="1:5">
      <c r="E8" s="6"/>
    </row>
    <row r="9" spans="1:5">
      <c r="A9" s="1" t="s">
        <v>222</v>
      </c>
      <c r="E9" s="6"/>
    </row>
    <row r="10" spans="1:5">
      <c r="A10" s="1" t="s">
        <v>223</v>
      </c>
      <c r="E10" s="6"/>
    </row>
    <row r="11" spans="1:5">
      <c r="E11" s="6"/>
    </row>
  </sheetData>
  <phoneticPr fontId="1" type="noConversion"/>
  <pageMargins left="0.75" right="0.75" top="1" bottom="1" header="0.5" footer="0.5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A3" sqref="A3"/>
    </sheetView>
  </sheetViews>
  <sheetFormatPr defaultColWidth="9" defaultRowHeight="16.5"/>
  <cols>
    <col min="1" max="1" width="10.875" style="22" bestFit="1" customWidth="1"/>
    <col min="2" max="2" width="10.875" style="22" customWidth="1"/>
    <col min="3" max="3" width="8.25" style="22" bestFit="1" customWidth="1"/>
    <col min="4" max="4" width="10.875" style="22" customWidth="1"/>
    <col min="5" max="5" width="10.25" style="22" bestFit="1" customWidth="1"/>
    <col min="6" max="6" width="9.5" style="22" bestFit="1" customWidth="1"/>
    <col min="7" max="16384" width="9" style="22"/>
  </cols>
  <sheetData>
    <row r="1" spans="1:6">
      <c r="A1" s="58" t="s">
        <v>216</v>
      </c>
      <c r="B1" s="58"/>
    </row>
    <row r="2" spans="1:6">
      <c r="A2" s="21" t="s">
        <v>217</v>
      </c>
      <c r="B2" s="21" t="s">
        <v>218</v>
      </c>
    </row>
    <row r="3" spans="1:6">
      <c r="A3" s="30">
        <v>0</v>
      </c>
      <c r="B3" s="31">
        <v>0</v>
      </c>
      <c r="E3" s="25"/>
    </row>
    <row r="4" spans="1:6">
      <c r="A4" s="30">
        <v>300000</v>
      </c>
      <c r="B4" s="31">
        <v>3.0000000000000001E-3</v>
      </c>
      <c r="E4" s="25"/>
    </row>
    <row r="5" spans="1:6">
      <c r="A5" s="30">
        <v>500000</v>
      </c>
      <c r="B5" s="31">
        <v>5.0000000000000001E-3</v>
      </c>
      <c r="E5" s="25"/>
    </row>
    <row r="6" spans="1:6">
      <c r="A6" s="30">
        <v>1000000</v>
      </c>
      <c r="B6" s="31">
        <v>8.0000000000000002E-3</v>
      </c>
      <c r="E6" s="25"/>
    </row>
    <row r="7" spans="1:6">
      <c r="A7" s="30">
        <v>1500000</v>
      </c>
      <c r="B7" s="31">
        <v>0.01</v>
      </c>
      <c r="E7" s="25"/>
    </row>
    <row r="8" spans="1:6">
      <c r="A8" s="30">
        <v>2000000</v>
      </c>
      <c r="B8" s="31">
        <v>0.02</v>
      </c>
      <c r="E8" s="25"/>
    </row>
    <row r="9" spans="1:6">
      <c r="A9" s="32">
        <v>3000000</v>
      </c>
      <c r="B9" s="31">
        <v>0.03</v>
      </c>
      <c r="E9" s="25"/>
    </row>
    <row r="10" spans="1:6">
      <c r="A10" s="32"/>
      <c r="B10" s="31"/>
      <c r="E10" s="25"/>
    </row>
    <row r="11" spans="1:6">
      <c r="E11" s="25"/>
    </row>
    <row r="12" spans="1:6">
      <c r="A12" s="21" t="s">
        <v>54</v>
      </c>
      <c r="B12" s="33" t="s">
        <v>55</v>
      </c>
      <c r="C12" s="21" t="s">
        <v>219</v>
      </c>
      <c r="D12" s="21" t="s">
        <v>56</v>
      </c>
      <c r="E12" s="21" t="s">
        <v>57</v>
      </c>
      <c r="F12" s="21" t="s">
        <v>58</v>
      </c>
    </row>
    <row r="13" spans="1:6">
      <c r="A13" s="34">
        <v>1001</v>
      </c>
      <c r="B13" s="34" t="s">
        <v>59</v>
      </c>
      <c r="C13" s="32">
        <v>25000</v>
      </c>
      <c r="D13" s="32">
        <v>300000</v>
      </c>
      <c r="E13" s="35">
        <f t="shared" ref="E13:E19" si="0">VLOOKUP(D13,$A$3:$B$9,2,TRUE)*D13</f>
        <v>900</v>
      </c>
      <c r="F13" s="35">
        <f>C13+E13</f>
        <v>25900</v>
      </c>
    </row>
    <row r="14" spans="1:6">
      <c r="A14" s="34">
        <v>1002</v>
      </c>
      <c r="B14" s="34" t="s">
        <v>60</v>
      </c>
      <c r="C14" s="32">
        <v>28000</v>
      </c>
      <c r="D14" s="32">
        <v>1025000</v>
      </c>
      <c r="E14" s="35">
        <f t="shared" si="0"/>
        <v>8200</v>
      </c>
      <c r="F14" s="35">
        <f t="shared" ref="F14:F19" si="1">C14+E14</f>
        <v>36200</v>
      </c>
    </row>
    <row r="15" spans="1:6">
      <c r="A15" s="34">
        <v>1003</v>
      </c>
      <c r="B15" s="34" t="s">
        <v>43</v>
      </c>
      <c r="C15" s="32">
        <v>30000</v>
      </c>
      <c r="D15" s="32">
        <v>250000</v>
      </c>
      <c r="E15" s="35">
        <f t="shared" si="0"/>
        <v>0</v>
      </c>
      <c r="F15" s="35">
        <f t="shared" si="1"/>
        <v>30000</v>
      </c>
    </row>
    <row r="16" spans="1:6">
      <c r="A16" s="34">
        <v>1004</v>
      </c>
      <c r="B16" s="34" t="s">
        <v>61</v>
      </c>
      <c r="C16" s="32">
        <v>35000</v>
      </c>
      <c r="D16" s="32">
        <v>2250000</v>
      </c>
      <c r="E16" s="35">
        <f t="shared" si="0"/>
        <v>45000</v>
      </c>
      <c r="F16" s="35">
        <f t="shared" si="1"/>
        <v>80000</v>
      </c>
    </row>
    <row r="17" spans="1:6">
      <c r="A17" s="34">
        <v>1005</v>
      </c>
      <c r="B17" s="34" t="s">
        <v>62</v>
      </c>
      <c r="C17" s="32">
        <v>28000</v>
      </c>
      <c r="D17" s="32">
        <v>1380000</v>
      </c>
      <c r="E17" s="35">
        <f t="shared" si="0"/>
        <v>11040</v>
      </c>
      <c r="F17" s="35">
        <f t="shared" si="1"/>
        <v>39040</v>
      </c>
    </row>
    <row r="18" spans="1:6">
      <c r="A18" s="34">
        <v>1006</v>
      </c>
      <c r="B18" s="34" t="s">
        <v>63</v>
      </c>
      <c r="C18" s="32">
        <v>40000</v>
      </c>
      <c r="D18" s="32">
        <v>568000</v>
      </c>
      <c r="E18" s="35">
        <f t="shared" si="0"/>
        <v>2840</v>
      </c>
      <c r="F18" s="35">
        <f t="shared" si="1"/>
        <v>42840</v>
      </c>
    </row>
    <row r="19" spans="1:6">
      <c r="A19" s="34">
        <v>1007</v>
      </c>
      <c r="B19" s="34" t="s">
        <v>215</v>
      </c>
      <c r="C19" s="32">
        <v>40000</v>
      </c>
      <c r="D19" s="32">
        <v>3500000</v>
      </c>
      <c r="E19" s="35">
        <f t="shared" si="0"/>
        <v>105000</v>
      </c>
      <c r="F19" s="35">
        <f t="shared" si="1"/>
        <v>145000</v>
      </c>
    </row>
    <row r="21" spans="1:6" s="1" customFormat="1"/>
    <row r="22" spans="1:6" s="1" customFormat="1"/>
    <row r="23" spans="1:6" s="1" customFormat="1"/>
    <row r="24" spans="1:6" s="1" customFormat="1"/>
    <row r="25" spans="1:6" s="1" customFormat="1"/>
    <row r="26" spans="1:6" s="1" customFormat="1"/>
    <row r="27" spans="1:6" s="1" customFormat="1"/>
    <row r="28" spans="1:6" s="1" customFormat="1"/>
    <row r="29" spans="1:6" s="1" customFormat="1"/>
    <row r="30" spans="1:6" s="1" customFormat="1"/>
    <row r="31" spans="1:6" s="1" customFormat="1"/>
    <row r="32" spans="1:6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</sheetData>
  <mergeCells count="1">
    <mergeCell ref="A1:B1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42"/>
  <sheetViews>
    <sheetView workbookViewId="0">
      <selection activeCell="D10" sqref="D10"/>
    </sheetView>
  </sheetViews>
  <sheetFormatPr defaultColWidth="9" defaultRowHeight="16.5"/>
  <cols>
    <col min="1" max="1" width="10.125" style="22" customWidth="1"/>
    <col min="2" max="2" width="12.125" style="22" customWidth="1"/>
    <col min="3" max="3" width="9" style="22"/>
    <col min="4" max="4" width="10.875" style="22" customWidth="1"/>
    <col min="5" max="5" width="10.5" style="22" bestFit="1" customWidth="1"/>
    <col min="6" max="6" width="9.5" style="22" bestFit="1" customWidth="1"/>
    <col min="7" max="16384" width="9" style="22"/>
  </cols>
  <sheetData>
    <row r="1" spans="1:6">
      <c r="A1" s="58" t="s">
        <v>216</v>
      </c>
      <c r="B1" s="58"/>
    </row>
    <row r="2" spans="1:6">
      <c r="A2" s="21" t="s">
        <v>217</v>
      </c>
      <c r="B2" s="21" t="s">
        <v>218</v>
      </c>
    </row>
    <row r="3" spans="1:6">
      <c r="A3" s="30">
        <v>0</v>
      </c>
      <c r="B3" s="31">
        <v>0</v>
      </c>
      <c r="E3" s="25"/>
    </row>
    <row r="4" spans="1:6">
      <c r="A4" s="30">
        <v>300000</v>
      </c>
      <c r="B4" s="31">
        <v>3.0000000000000001E-3</v>
      </c>
      <c r="E4" s="25"/>
    </row>
    <row r="5" spans="1:6">
      <c r="A5" s="30">
        <v>500000</v>
      </c>
      <c r="B5" s="31">
        <v>5.0000000000000001E-3</v>
      </c>
      <c r="E5" s="25"/>
    </row>
    <row r="6" spans="1:6">
      <c r="A6" s="30">
        <v>1000000</v>
      </c>
      <c r="B6" s="31">
        <v>8.0000000000000002E-3</v>
      </c>
      <c r="E6" s="25"/>
    </row>
    <row r="7" spans="1:6">
      <c r="A7" s="30">
        <v>1500000</v>
      </c>
      <c r="B7" s="31">
        <v>0.01</v>
      </c>
      <c r="E7" s="25"/>
    </row>
    <row r="8" spans="1:6">
      <c r="A8" s="30">
        <v>2000000</v>
      </c>
      <c r="B8" s="31">
        <v>0.02</v>
      </c>
      <c r="E8" s="25"/>
    </row>
    <row r="9" spans="1:6">
      <c r="A9" s="32">
        <v>3000000</v>
      </c>
      <c r="B9" s="31">
        <v>0.03</v>
      </c>
      <c r="E9" s="25"/>
    </row>
    <row r="10" spans="1:6">
      <c r="A10" s="32"/>
      <c r="B10" s="31"/>
      <c r="E10" s="25"/>
    </row>
    <row r="11" spans="1:6">
      <c r="E11" s="25"/>
    </row>
    <row r="12" spans="1:6">
      <c r="A12" s="21" t="s">
        <v>54</v>
      </c>
      <c r="B12" s="33" t="s">
        <v>55</v>
      </c>
      <c r="C12" s="21" t="s">
        <v>219</v>
      </c>
      <c r="D12" s="21" t="s">
        <v>56</v>
      </c>
      <c r="E12" s="21" t="s">
        <v>57</v>
      </c>
      <c r="F12" s="21" t="s">
        <v>58</v>
      </c>
    </row>
    <row r="13" spans="1:6">
      <c r="A13" s="34">
        <v>1001</v>
      </c>
      <c r="B13" s="34" t="s">
        <v>59</v>
      </c>
      <c r="C13" s="32">
        <v>25000</v>
      </c>
      <c r="D13" s="32">
        <v>300000</v>
      </c>
      <c r="E13" s="1"/>
      <c r="F13" s="1"/>
    </row>
    <row r="14" spans="1:6">
      <c r="A14" s="34">
        <v>1002</v>
      </c>
      <c r="B14" s="34" t="s">
        <v>60</v>
      </c>
      <c r="C14" s="32">
        <v>28000</v>
      </c>
      <c r="D14" s="32">
        <v>1025000</v>
      </c>
      <c r="E14" s="1"/>
      <c r="F14" s="1"/>
    </row>
    <row r="15" spans="1:6">
      <c r="A15" s="34">
        <v>1003</v>
      </c>
      <c r="B15" s="34" t="s">
        <v>43</v>
      </c>
      <c r="C15" s="32">
        <v>30000</v>
      </c>
      <c r="D15" s="32">
        <v>250000</v>
      </c>
      <c r="E15" s="1"/>
      <c r="F15" s="1"/>
    </row>
    <row r="16" spans="1:6">
      <c r="A16" s="34">
        <v>1004</v>
      </c>
      <c r="B16" s="34" t="s">
        <v>61</v>
      </c>
      <c r="C16" s="32">
        <v>35000</v>
      </c>
      <c r="D16" s="32">
        <v>2250000</v>
      </c>
      <c r="E16" s="1"/>
      <c r="F16" s="1"/>
    </row>
    <row r="17" spans="1:6">
      <c r="A17" s="34">
        <v>1005</v>
      </c>
      <c r="B17" s="34" t="s">
        <v>62</v>
      </c>
      <c r="C17" s="32">
        <v>28000</v>
      </c>
      <c r="D17" s="32">
        <v>1380000</v>
      </c>
      <c r="E17" s="1"/>
      <c r="F17" s="1"/>
    </row>
    <row r="18" spans="1:6">
      <c r="A18" s="34">
        <v>1006</v>
      </c>
      <c r="B18" s="34" t="s">
        <v>63</v>
      </c>
      <c r="C18" s="32">
        <v>40000</v>
      </c>
      <c r="D18" s="32">
        <v>568000</v>
      </c>
      <c r="E18" s="1"/>
      <c r="F18" s="1"/>
    </row>
    <row r="19" spans="1:6">
      <c r="A19" s="34">
        <v>1007</v>
      </c>
      <c r="B19" s="34" t="s">
        <v>215</v>
      </c>
      <c r="C19" s="32">
        <v>40000</v>
      </c>
      <c r="D19" s="32">
        <v>3500000</v>
      </c>
      <c r="E19" s="1"/>
      <c r="F19" s="1"/>
    </row>
    <row r="21" spans="1:6" s="1" customFormat="1"/>
    <row r="22" spans="1:6" s="1" customFormat="1"/>
    <row r="23" spans="1:6" s="1" customFormat="1"/>
    <row r="24" spans="1:6" s="1" customFormat="1"/>
    <row r="25" spans="1:6" s="1" customFormat="1"/>
    <row r="26" spans="1:6" s="1" customFormat="1"/>
    <row r="27" spans="1:6" s="1" customFormat="1"/>
    <row r="28" spans="1:6" s="1" customFormat="1"/>
    <row r="29" spans="1:6" s="1" customFormat="1"/>
    <row r="30" spans="1:6" s="1" customFormat="1"/>
    <row r="31" spans="1:6" s="1" customFormat="1"/>
    <row r="32" spans="1:6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</sheetData>
  <mergeCells count="1">
    <mergeCell ref="A1:B1"/>
  </mergeCells>
  <phoneticPr fontId="1" type="noConversion"/>
  <pageMargins left="0.75" right="0.75" top="1" bottom="1" header="0.5" footer="0.5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H42"/>
  <sheetViews>
    <sheetView workbookViewId="0">
      <selection activeCell="D10" sqref="D10"/>
    </sheetView>
  </sheetViews>
  <sheetFormatPr defaultColWidth="9" defaultRowHeight="16.5"/>
  <cols>
    <col min="1" max="1" width="10.125" style="22" customWidth="1"/>
    <col min="2" max="2" width="12.125" style="22" customWidth="1"/>
    <col min="3" max="3" width="9" style="22"/>
    <col min="4" max="4" width="10.875" style="22" customWidth="1"/>
    <col min="5" max="5" width="10.5" style="22" bestFit="1" customWidth="1"/>
    <col min="6" max="6" width="9.5" style="22" bestFit="1" customWidth="1"/>
    <col min="7" max="16384" width="9" style="22"/>
  </cols>
  <sheetData>
    <row r="1" spans="1:8">
      <c r="A1" s="58" t="s">
        <v>322</v>
      </c>
      <c r="B1" s="58"/>
      <c r="E1" s="58" t="s">
        <v>322</v>
      </c>
      <c r="F1" s="58"/>
    </row>
    <row r="2" spans="1:8">
      <c r="A2" s="21" t="s">
        <v>323</v>
      </c>
      <c r="B2" s="21" t="s">
        <v>324</v>
      </c>
      <c r="E2" s="21" t="s">
        <v>325</v>
      </c>
      <c r="F2" s="21" t="s">
        <v>326</v>
      </c>
    </row>
    <row r="3" spans="1:8">
      <c r="A3" s="30">
        <v>0</v>
      </c>
      <c r="B3" s="31">
        <v>0</v>
      </c>
      <c r="E3" s="30"/>
      <c r="F3" s="1"/>
    </row>
    <row r="4" spans="1:8">
      <c r="A4" s="30">
        <v>300000</v>
      </c>
      <c r="B4" s="31">
        <v>3.0000000000000001E-3</v>
      </c>
      <c r="E4" s="30"/>
      <c r="F4" s="1"/>
    </row>
    <row r="5" spans="1:8">
      <c r="A5" s="30">
        <v>500000</v>
      </c>
      <c r="B5" s="31">
        <v>5.0000000000000001E-3</v>
      </c>
      <c r="E5" s="30"/>
      <c r="F5" s="1"/>
    </row>
    <row r="6" spans="1:8">
      <c r="A6" s="30">
        <v>1000000</v>
      </c>
      <c r="B6" s="31">
        <v>8.0000000000000002E-3</v>
      </c>
      <c r="E6" s="30"/>
      <c r="F6" s="1"/>
    </row>
    <row r="7" spans="1:8">
      <c r="A7" s="30">
        <v>1500000</v>
      </c>
      <c r="B7" s="31">
        <v>0.01</v>
      </c>
      <c r="E7" s="30"/>
      <c r="F7" s="1"/>
    </row>
    <row r="8" spans="1:8">
      <c r="A8" s="30">
        <v>2000000</v>
      </c>
      <c r="B8" s="31">
        <v>0.02</v>
      </c>
      <c r="E8" s="30"/>
      <c r="F8" s="1"/>
    </row>
    <row r="9" spans="1:8">
      <c r="A9" s="32">
        <v>3000000</v>
      </c>
      <c r="B9" s="31">
        <v>0.03</v>
      </c>
      <c r="E9" s="30"/>
      <c r="F9" s="1"/>
    </row>
    <row r="10" spans="1:8">
      <c r="A10" s="32"/>
      <c r="B10" s="31"/>
      <c r="E10" s="25"/>
    </row>
    <row r="11" spans="1:8">
      <c r="E11" s="25"/>
    </row>
    <row r="12" spans="1:8">
      <c r="A12" s="21" t="s">
        <v>54</v>
      </c>
      <c r="B12" s="33" t="s">
        <v>55</v>
      </c>
      <c r="C12" s="21" t="s">
        <v>327</v>
      </c>
      <c r="D12" s="21" t="s">
        <v>56</v>
      </c>
      <c r="E12" s="21" t="s">
        <v>57</v>
      </c>
      <c r="F12" s="21" t="s">
        <v>58</v>
      </c>
      <c r="G12" s="21" t="s">
        <v>214</v>
      </c>
      <c r="H12" s="21" t="s">
        <v>328</v>
      </c>
    </row>
    <row r="13" spans="1:8">
      <c r="A13" s="34">
        <v>1001</v>
      </c>
      <c r="B13" s="34" t="s">
        <v>59</v>
      </c>
      <c r="C13" s="32">
        <v>25000</v>
      </c>
      <c r="D13" s="32">
        <v>300000</v>
      </c>
      <c r="E13" s="35">
        <f t="shared" ref="E13:E19" si="0">VLOOKUP(D13,$A$3:$B$9,2,TRUE)*D13</f>
        <v>900</v>
      </c>
      <c r="F13" s="35">
        <f t="shared" ref="F13:F19" si="1">C13+E13</f>
        <v>25900</v>
      </c>
      <c r="G13" s="1"/>
      <c r="H13" s="1"/>
    </row>
    <row r="14" spans="1:8">
      <c r="A14" s="34">
        <v>1002</v>
      </c>
      <c r="B14" s="34" t="s">
        <v>60</v>
      </c>
      <c r="C14" s="32">
        <v>28000</v>
      </c>
      <c r="D14" s="32">
        <v>1025000</v>
      </c>
      <c r="E14" s="35">
        <f t="shared" si="0"/>
        <v>8200</v>
      </c>
      <c r="F14" s="35">
        <f t="shared" si="1"/>
        <v>36200</v>
      </c>
      <c r="G14" s="1"/>
      <c r="H14" s="1"/>
    </row>
    <row r="15" spans="1:8">
      <c r="A15" s="34">
        <v>1003</v>
      </c>
      <c r="B15" s="34" t="s">
        <v>43</v>
      </c>
      <c r="C15" s="32">
        <v>30000</v>
      </c>
      <c r="D15" s="32">
        <v>250000</v>
      </c>
      <c r="E15" s="35">
        <f t="shared" si="0"/>
        <v>0</v>
      </c>
      <c r="F15" s="35">
        <f t="shared" si="1"/>
        <v>30000</v>
      </c>
      <c r="G15" s="1"/>
      <c r="H15" s="1"/>
    </row>
    <row r="16" spans="1:8">
      <c r="A16" s="34">
        <v>1004</v>
      </c>
      <c r="B16" s="34" t="s">
        <v>61</v>
      </c>
      <c r="C16" s="32">
        <v>35000</v>
      </c>
      <c r="D16" s="32">
        <v>2250000</v>
      </c>
      <c r="E16" s="35">
        <f t="shared" si="0"/>
        <v>45000</v>
      </c>
      <c r="F16" s="35">
        <f t="shared" si="1"/>
        <v>80000</v>
      </c>
      <c r="G16" s="1"/>
      <c r="H16" s="1"/>
    </row>
    <row r="17" spans="1:8">
      <c r="A17" s="34">
        <v>1005</v>
      </c>
      <c r="B17" s="34" t="s">
        <v>62</v>
      </c>
      <c r="C17" s="32">
        <v>28000</v>
      </c>
      <c r="D17" s="32">
        <v>1380000</v>
      </c>
      <c r="E17" s="35">
        <f t="shared" si="0"/>
        <v>11040</v>
      </c>
      <c r="F17" s="35">
        <f t="shared" si="1"/>
        <v>39040</v>
      </c>
      <c r="G17" s="1"/>
      <c r="H17" s="1"/>
    </row>
    <row r="18" spans="1:8">
      <c r="A18" s="34">
        <v>1006</v>
      </c>
      <c r="B18" s="34" t="s">
        <v>63</v>
      </c>
      <c r="C18" s="32">
        <v>40000</v>
      </c>
      <c r="D18" s="32">
        <v>568000</v>
      </c>
      <c r="E18" s="35">
        <f t="shared" si="0"/>
        <v>2840</v>
      </c>
      <c r="F18" s="35">
        <f t="shared" si="1"/>
        <v>42840</v>
      </c>
      <c r="G18" s="1"/>
      <c r="H18" s="1"/>
    </row>
    <row r="19" spans="1:8">
      <c r="A19" s="34">
        <v>1007</v>
      </c>
      <c r="B19" s="34" t="s">
        <v>215</v>
      </c>
      <c r="C19" s="32">
        <v>40000</v>
      </c>
      <c r="D19" s="32">
        <v>3500000</v>
      </c>
      <c r="E19" s="35">
        <f t="shared" si="0"/>
        <v>105000</v>
      </c>
      <c r="F19" s="35">
        <f t="shared" si="1"/>
        <v>145000</v>
      </c>
      <c r="G19" s="1"/>
      <c r="H19" s="1"/>
    </row>
    <row r="21" spans="1:8" s="1" customFormat="1"/>
    <row r="22" spans="1:8" s="1" customFormat="1"/>
    <row r="23" spans="1:8" s="1" customFormat="1"/>
    <row r="24" spans="1:8" s="1" customFormat="1"/>
    <row r="25" spans="1:8" s="1" customFormat="1"/>
    <row r="26" spans="1:8" s="1" customFormat="1"/>
    <row r="27" spans="1:8" s="1" customFormat="1"/>
    <row r="28" spans="1:8" s="1" customFormat="1"/>
    <row r="29" spans="1:8" s="1" customFormat="1"/>
    <row r="30" spans="1:8" s="1" customFormat="1"/>
    <row r="31" spans="1:8" s="1" customFormat="1"/>
    <row r="32" spans="1:8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</sheetData>
  <mergeCells count="2">
    <mergeCell ref="A1:B1"/>
    <mergeCell ref="E1:F1"/>
  </mergeCells>
  <phoneticPr fontId="1" type="noConversion"/>
  <pageMargins left="0.75" right="0.75" top="1" bottom="1" header="0.5" footer="0.5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opLeftCell="B13" workbookViewId="0">
      <selection activeCell="C13" sqref="C13"/>
    </sheetView>
  </sheetViews>
  <sheetFormatPr defaultColWidth="9" defaultRowHeight="16.5"/>
  <cols>
    <col min="1" max="1" width="5.625" style="22" bestFit="1" customWidth="1"/>
    <col min="2" max="2" width="7.5" style="22" bestFit="1" customWidth="1"/>
    <col min="3" max="3" width="7.125" style="22" customWidth="1"/>
    <col min="4" max="4" width="7.875" style="22" customWidth="1"/>
    <col min="5" max="5" width="8.25" style="22" customWidth="1"/>
    <col min="6" max="6" width="7.75" style="22" bestFit="1" customWidth="1"/>
    <col min="7" max="7" width="27" style="22" customWidth="1"/>
    <col min="8" max="8" width="12.375" style="22" bestFit="1" customWidth="1"/>
    <col min="9" max="16384" width="9" style="22"/>
  </cols>
  <sheetData>
    <row r="1" spans="1:10">
      <c r="A1" s="20" t="s">
        <v>64</v>
      </c>
      <c r="B1" s="20" t="s">
        <v>55</v>
      </c>
      <c r="C1" s="20" t="s">
        <v>65</v>
      </c>
      <c r="D1" s="20" t="s">
        <v>66</v>
      </c>
      <c r="E1" s="20" t="s">
        <v>67</v>
      </c>
      <c r="F1" s="21" t="s">
        <v>68</v>
      </c>
      <c r="G1" s="20" t="s">
        <v>69</v>
      </c>
      <c r="H1" s="20" t="s">
        <v>70</v>
      </c>
    </row>
    <row r="2" spans="1:10">
      <c r="A2" s="27">
        <v>1201</v>
      </c>
      <c r="B2" s="23" t="s">
        <v>71</v>
      </c>
      <c r="C2" s="23" t="s">
        <v>72</v>
      </c>
      <c r="D2" s="23" t="s">
        <v>73</v>
      </c>
      <c r="E2" s="23" t="s">
        <v>74</v>
      </c>
      <c r="F2" s="28">
        <v>27370</v>
      </c>
      <c r="G2" s="23" t="s">
        <v>75</v>
      </c>
      <c r="H2" s="23" t="s">
        <v>76</v>
      </c>
      <c r="J2" s="1"/>
    </row>
    <row r="3" spans="1:10">
      <c r="A3" s="27">
        <v>1203</v>
      </c>
      <c r="B3" s="23" t="s">
        <v>77</v>
      </c>
      <c r="C3" s="23" t="s">
        <v>72</v>
      </c>
      <c r="D3" s="23" t="s">
        <v>321</v>
      </c>
      <c r="E3" s="23" t="s">
        <v>74</v>
      </c>
      <c r="F3" s="28">
        <v>26000</v>
      </c>
      <c r="G3" s="23" t="s">
        <v>78</v>
      </c>
      <c r="H3" s="23" t="s">
        <v>79</v>
      </c>
      <c r="J3" s="1"/>
    </row>
    <row r="4" spans="1:10">
      <c r="A4" s="27">
        <v>1208</v>
      </c>
      <c r="B4" s="23" t="s">
        <v>80</v>
      </c>
      <c r="C4" s="23" t="s">
        <v>81</v>
      </c>
      <c r="D4" s="23" t="s">
        <v>82</v>
      </c>
      <c r="E4" s="23" t="s">
        <v>74</v>
      </c>
      <c r="F4" s="28">
        <v>22077</v>
      </c>
      <c r="G4" s="23" t="s">
        <v>83</v>
      </c>
      <c r="H4" s="23" t="s">
        <v>84</v>
      </c>
      <c r="J4" s="1"/>
    </row>
    <row r="5" spans="1:10">
      <c r="A5" s="27">
        <v>1218</v>
      </c>
      <c r="B5" s="23" t="s">
        <v>85</v>
      </c>
      <c r="C5" s="23" t="s">
        <v>81</v>
      </c>
      <c r="D5" s="23" t="s">
        <v>82</v>
      </c>
      <c r="E5" s="23" t="s">
        <v>86</v>
      </c>
      <c r="F5" s="28">
        <v>27533</v>
      </c>
      <c r="G5" s="23" t="s">
        <v>87</v>
      </c>
      <c r="H5" s="23" t="s">
        <v>88</v>
      </c>
      <c r="J5" s="1"/>
    </row>
    <row r="6" spans="1:10">
      <c r="A6" s="27">
        <v>1220</v>
      </c>
      <c r="B6" s="23" t="s">
        <v>89</v>
      </c>
      <c r="C6" s="23" t="s">
        <v>81</v>
      </c>
      <c r="D6" s="23" t="s">
        <v>82</v>
      </c>
      <c r="E6" s="23" t="s">
        <v>86</v>
      </c>
      <c r="F6" s="28">
        <v>25696</v>
      </c>
      <c r="G6" s="23" t="s">
        <v>90</v>
      </c>
      <c r="H6" s="23" t="s">
        <v>91</v>
      </c>
      <c r="J6" s="1"/>
    </row>
    <row r="7" spans="1:10">
      <c r="A7" s="27">
        <v>1316</v>
      </c>
      <c r="B7" s="23" t="s">
        <v>92</v>
      </c>
      <c r="C7" s="23" t="s">
        <v>72</v>
      </c>
      <c r="D7" s="23" t="s">
        <v>93</v>
      </c>
      <c r="E7" s="23" t="s">
        <v>74</v>
      </c>
      <c r="F7" s="28">
        <v>24715</v>
      </c>
      <c r="G7" s="23" t="s">
        <v>94</v>
      </c>
      <c r="H7" s="23" t="s">
        <v>95</v>
      </c>
      <c r="J7" s="1"/>
    </row>
    <row r="8" spans="1:10">
      <c r="A8" s="27">
        <v>1318</v>
      </c>
      <c r="B8" s="23" t="s">
        <v>96</v>
      </c>
      <c r="C8" s="23" t="s">
        <v>72</v>
      </c>
      <c r="D8" s="23" t="s">
        <v>93</v>
      </c>
      <c r="E8" s="23" t="s">
        <v>97</v>
      </c>
      <c r="F8" s="28">
        <v>23986</v>
      </c>
      <c r="G8" s="23" t="s">
        <v>98</v>
      </c>
      <c r="H8" s="23" t="s">
        <v>99</v>
      </c>
      <c r="J8" s="1"/>
    </row>
    <row r="9" spans="1:10">
      <c r="A9" s="27">
        <v>1440</v>
      </c>
      <c r="B9" s="23" t="s">
        <v>100</v>
      </c>
      <c r="C9" s="23" t="s">
        <v>81</v>
      </c>
      <c r="D9" s="23" t="s">
        <v>82</v>
      </c>
      <c r="E9" s="23" t="s">
        <v>86</v>
      </c>
      <c r="F9" s="28">
        <v>27744</v>
      </c>
      <c r="G9" s="23" t="s">
        <v>101</v>
      </c>
      <c r="H9" s="23" t="s">
        <v>102</v>
      </c>
      <c r="J9" s="1"/>
    </row>
    <row r="10" spans="1:10">
      <c r="A10" s="27">
        <v>1452</v>
      </c>
      <c r="B10" s="23" t="s">
        <v>103</v>
      </c>
      <c r="C10" s="23" t="s">
        <v>72</v>
      </c>
      <c r="D10" s="23" t="s">
        <v>73</v>
      </c>
      <c r="E10" s="23" t="s">
        <v>86</v>
      </c>
      <c r="F10" s="28">
        <v>21401</v>
      </c>
      <c r="G10" s="23" t="s">
        <v>104</v>
      </c>
      <c r="H10" s="23" t="s">
        <v>105</v>
      </c>
      <c r="J10" s="1"/>
    </row>
    <row r="11" spans="1:10">
      <c r="A11" s="23"/>
      <c r="B11" s="23"/>
      <c r="C11" s="23"/>
      <c r="D11" s="23"/>
      <c r="E11" s="20"/>
      <c r="F11" s="28"/>
      <c r="G11" s="23"/>
      <c r="H11" s="23"/>
    </row>
    <row r="13" spans="1:10">
      <c r="B13" s="29" t="s">
        <v>64</v>
      </c>
      <c r="C13" s="1">
        <v>1215</v>
      </c>
      <c r="D13" s="29" t="s">
        <v>55</v>
      </c>
      <c r="E13" s="22" t="e">
        <f>VLOOKUP($C$13,$A$2:$H$10,2,FALSE)</f>
        <v>#N/A</v>
      </c>
    </row>
    <row r="14" spans="1:10">
      <c r="B14" s="29" t="s">
        <v>65</v>
      </c>
      <c r="C14" s="22" t="e">
        <f>VLOOKUP($C$13,$A$2:$H$10,3,FALSE)</f>
        <v>#N/A</v>
      </c>
      <c r="D14" s="29" t="s">
        <v>66</v>
      </c>
      <c r="E14" s="22" t="e">
        <f>VLOOKUP($C$13,$A$2:$H$10,4,FALSE)</f>
        <v>#N/A</v>
      </c>
    </row>
    <row r="15" spans="1:10">
      <c r="B15" s="29" t="s">
        <v>67</v>
      </c>
      <c r="C15" s="22" t="e">
        <f>VLOOKUP($C$13,$A$2:$H$10,5,FALSE)</f>
        <v>#N/A</v>
      </c>
      <c r="D15" s="29" t="s">
        <v>68</v>
      </c>
      <c r="E15" s="28" t="e">
        <f>VLOOKUP($C$13,$A$2:$H$10,6,FALSE)</f>
        <v>#N/A</v>
      </c>
    </row>
    <row r="16" spans="1:10">
      <c r="B16" s="29" t="s">
        <v>69</v>
      </c>
      <c r="C16" s="22" t="e">
        <f>VLOOKUP($C$13,$A$2:$H$10,7,FALSE)</f>
        <v>#N/A</v>
      </c>
    </row>
    <row r="17" spans="2:3">
      <c r="B17" s="29" t="s">
        <v>70</v>
      </c>
      <c r="C17" s="22" t="e">
        <f>VLOOKUP($C$13,$A$2:$H$10,8,FALSE)</f>
        <v>#N/A</v>
      </c>
    </row>
  </sheetData>
  <phoneticPr fontId="1" type="noConversion"/>
  <pageMargins left="0.75" right="0.75" top="1" bottom="1" header="0.5" footer="0.5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H17"/>
  <sheetViews>
    <sheetView workbookViewId="0">
      <selection activeCell="D10" sqref="D10"/>
    </sheetView>
  </sheetViews>
  <sheetFormatPr defaultColWidth="9" defaultRowHeight="16.5"/>
  <cols>
    <col min="1" max="1" width="6.125" style="22" customWidth="1"/>
    <col min="2" max="2" width="7.5" style="22" bestFit="1" customWidth="1"/>
    <col min="3" max="3" width="8.25" style="22" customWidth="1"/>
    <col min="4" max="4" width="7.875" style="22" customWidth="1"/>
    <col min="5" max="5" width="8.5" style="22" customWidth="1"/>
    <col min="6" max="6" width="8.5" style="22" bestFit="1" customWidth="1"/>
    <col min="7" max="7" width="27.375" style="22" customWidth="1"/>
    <col min="8" max="8" width="12.875" style="22" customWidth="1"/>
    <col min="9" max="16384" width="9" style="22"/>
  </cols>
  <sheetData>
    <row r="1" spans="1:8">
      <c r="A1" s="20" t="s">
        <v>64</v>
      </c>
      <c r="B1" s="20" t="s">
        <v>55</v>
      </c>
      <c r="C1" s="20" t="s">
        <v>65</v>
      </c>
      <c r="D1" s="20" t="s">
        <v>66</v>
      </c>
      <c r="E1" s="20" t="s">
        <v>67</v>
      </c>
      <c r="F1" s="21" t="s">
        <v>68</v>
      </c>
      <c r="G1" s="20" t="s">
        <v>69</v>
      </c>
      <c r="H1" s="20" t="s">
        <v>70</v>
      </c>
    </row>
    <row r="2" spans="1:8">
      <c r="A2" s="27">
        <v>1201</v>
      </c>
      <c r="B2" s="23" t="s">
        <v>71</v>
      </c>
      <c r="C2" s="23" t="s">
        <v>72</v>
      </c>
      <c r="D2" s="23" t="s">
        <v>73</v>
      </c>
      <c r="E2" s="23" t="s">
        <v>74</v>
      </c>
      <c r="F2" s="28">
        <v>27370</v>
      </c>
      <c r="G2" s="23" t="s">
        <v>75</v>
      </c>
      <c r="H2" s="23" t="s">
        <v>76</v>
      </c>
    </row>
    <row r="3" spans="1:8">
      <c r="A3" s="27">
        <v>1203</v>
      </c>
      <c r="B3" s="23" t="s">
        <v>77</v>
      </c>
      <c r="C3" s="23" t="s">
        <v>72</v>
      </c>
      <c r="D3" s="23" t="s">
        <v>213</v>
      </c>
      <c r="E3" s="23" t="s">
        <v>74</v>
      </c>
      <c r="F3" s="28">
        <v>26000</v>
      </c>
      <c r="G3" s="23" t="s">
        <v>78</v>
      </c>
      <c r="H3" s="23" t="s">
        <v>79</v>
      </c>
    </row>
    <row r="4" spans="1:8">
      <c r="A4" s="27">
        <v>1208</v>
      </c>
      <c r="B4" s="23" t="s">
        <v>80</v>
      </c>
      <c r="C4" s="23" t="s">
        <v>81</v>
      </c>
      <c r="D4" s="23" t="s">
        <v>82</v>
      </c>
      <c r="E4" s="23" t="s">
        <v>74</v>
      </c>
      <c r="F4" s="28">
        <v>22077</v>
      </c>
      <c r="G4" s="23" t="s">
        <v>83</v>
      </c>
      <c r="H4" s="23" t="s">
        <v>84</v>
      </c>
    </row>
    <row r="5" spans="1:8">
      <c r="A5" s="27">
        <v>1218</v>
      </c>
      <c r="B5" s="23" t="s">
        <v>85</v>
      </c>
      <c r="C5" s="23" t="s">
        <v>81</v>
      </c>
      <c r="D5" s="23" t="s">
        <v>82</v>
      </c>
      <c r="E5" s="23" t="s">
        <v>86</v>
      </c>
      <c r="F5" s="28">
        <v>27533</v>
      </c>
      <c r="G5" s="23" t="s">
        <v>87</v>
      </c>
      <c r="H5" s="23" t="s">
        <v>88</v>
      </c>
    </row>
    <row r="6" spans="1:8">
      <c r="A6" s="27">
        <v>1220</v>
      </c>
      <c r="B6" s="23" t="s">
        <v>89</v>
      </c>
      <c r="C6" s="23" t="s">
        <v>81</v>
      </c>
      <c r="D6" s="23" t="s">
        <v>82</v>
      </c>
      <c r="E6" s="23" t="s">
        <v>86</v>
      </c>
      <c r="F6" s="28">
        <v>25696</v>
      </c>
      <c r="G6" s="23" t="s">
        <v>90</v>
      </c>
      <c r="H6" s="23" t="s">
        <v>91</v>
      </c>
    </row>
    <row r="7" spans="1:8">
      <c r="A7" s="27">
        <v>1316</v>
      </c>
      <c r="B7" s="23" t="s">
        <v>92</v>
      </c>
      <c r="C7" s="23" t="s">
        <v>72</v>
      </c>
      <c r="D7" s="23" t="s">
        <v>93</v>
      </c>
      <c r="E7" s="23" t="s">
        <v>74</v>
      </c>
      <c r="F7" s="28">
        <v>24715</v>
      </c>
      <c r="G7" s="23" t="s">
        <v>94</v>
      </c>
      <c r="H7" s="23" t="s">
        <v>95</v>
      </c>
    </row>
    <row r="8" spans="1:8">
      <c r="A8" s="27">
        <v>1318</v>
      </c>
      <c r="B8" s="23" t="s">
        <v>96</v>
      </c>
      <c r="C8" s="23" t="s">
        <v>72</v>
      </c>
      <c r="D8" s="23" t="s">
        <v>93</v>
      </c>
      <c r="E8" s="23" t="s">
        <v>97</v>
      </c>
      <c r="F8" s="28">
        <v>23986</v>
      </c>
      <c r="G8" s="23" t="s">
        <v>98</v>
      </c>
      <c r="H8" s="23" t="s">
        <v>99</v>
      </c>
    </row>
    <row r="9" spans="1:8">
      <c r="A9" s="27">
        <v>1440</v>
      </c>
      <c r="B9" s="23" t="s">
        <v>100</v>
      </c>
      <c r="C9" s="23" t="s">
        <v>81</v>
      </c>
      <c r="D9" s="23" t="s">
        <v>82</v>
      </c>
      <c r="E9" s="23" t="s">
        <v>86</v>
      </c>
      <c r="F9" s="28">
        <v>27744</v>
      </c>
      <c r="G9" s="23" t="s">
        <v>101</v>
      </c>
      <c r="H9" s="23" t="s">
        <v>102</v>
      </c>
    </row>
    <row r="10" spans="1:8">
      <c r="A10" s="27">
        <v>1452</v>
      </c>
      <c r="B10" s="23" t="s">
        <v>103</v>
      </c>
      <c r="C10" s="23" t="s">
        <v>72</v>
      </c>
      <c r="D10" s="23" t="s">
        <v>73</v>
      </c>
      <c r="E10" s="23" t="s">
        <v>86</v>
      </c>
      <c r="F10" s="28">
        <v>21401</v>
      </c>
      <c r="G10" s="23" t="s">
        <v>104</v>
      </c>
      <c r="H10" s="23" t="s">
        <v>105</v>
      </c>
    </row>
    <row r="11" spans="1:8">
      <c r="A11" s="23"/>
      <c r="B11" s="23"/>
      <c r="C11" s="23"/>
      <c r="D11" s="23"/>
      <c r="E11" s="20"/>
      <c r="F11" s="28"/>
      <c r="G11" s="23"/>
      <c r="H11" s="23"/>
    </row>
    <row r="13" spans="1:8">
      <c r="B13" s="29" t="s">
        <v>64</v>
      </c>
      <c r="C13" s="22">
        <v>1316</v>
      </c>
      <c r="D13" s="29" t="s">
        <v>55</v>
      </c>
    </row>
    <row r="14" spans="1:8">
      <c r="B14" s="29" t="s">
        <v>65</v>
      </c>
      <c r="D14" s="29" t="s">
        <v>66</v>
      </c>
    </row>
    <row r="15" spans="1:8">
      <c r="B15" s="29" t="s">
        <v>67</v>
      </c>
      <c r="D15" s="29" t="s">
        <v>68</v>
      </c>
    </row>
    <row r="16" spans="1:8">
      <c r="B16" s="29" t="s">
        <v>69</v>
      </c>
    </row>
    <row r="17" spans="2:2">
      <c r="B17" s="29" t="s">
        <v>70</v>
      </c>
    </row>
  </sheetData>
  <phoneticPr fontId="1" type="noConversion"/>
  <pageMargins left="0.75" right="0.75" top="1" bottom="1" header="0.5" footer="0.5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11" workbookViewId="0">
      <selection activeCell="E18" sqref="E18"/>
    </sheetView>
  </sheetViews>
  <sheetFormatPr defaultColWidth="9" defaultRowHeight="16.5"/>
  <cols>
    <col min="1" max="1" width="8.5" style="22" bestFit="1" customWidth="1"/>
    <col min="2" max="3" width="7.375" style="22" bestFit="1" customWidth="1"/>
    <col min="4" max="16384" width="9" style="22"/>
  </cols>
  <sheetData>
    <row r="1" spans="1:6">
      <c r="A1" s="20" t="s">
        <v>194</v>
      </c>
      <c r="B1" s="20" t="s">
        <v>195</v>
      </c>
      <c r="C1" s="21" t="s">
        <v>196</v>
      </c>
    </row>
    <row r="2" spans="1:6">
      <c r="A2" s="23" t="s">
        <v>197</v>
      </c>
      <c r="B2" s="23" t="s">
        <v>198</v>
      </c>
      <c r="C2" s="24">
        <v>23680</v>
      </c>
    </row>
    <row r="3" spans="1:6">
      <c r="A3" s="23" t="s">
        <v>199</v>
      </c>
      <c r="B3" s="23" t="s">
        <v>200</v>
      </c>
      <c r="C3" s="24">
        <v>36500</v>
      </c>
      <c r="E3" s="25"/>
    </row>
    <row r="4" spans="1:6">
      <c r="A4" s="23" t="s">
        <v>201</v>
      </c>
      <c r="B4" s="23" t="s">
        <v>202</v>
      </c>
      <c r="C4" s="24">
        <v>28750</v>
      </c>
      <c r="E4" s="25"/>
    </row>
    <row r="5" spans="1:6">
      <c r="A5" s="23" t="s">
        <v>193</v>
      </c>
      <c r="B5" s="23" t="s">
        <v>203</v>
      </c>
      <c r="C5" s="24">
        <v>1250</v>
      </c>
      <c r="E5" s="25"/>
    </row>
    <row r="6" spans="1:6">
      <c r="A6" s="23" t="s">
        <v>204</v>
      </c>
      <c r="B6" s="23" t="s">
        <v>205</v>
      </c>
      <c r="C6" s="24">
        <v>860</v>
      </c>
      <c r="E6" s="25"/>
    </row>
    <row r="7" spans="1:6">
      <c r="A7" s="23" t="s">
        <v>206</v>
      </c>
      <c r="B7" s="23" t="s">
        <v>207</v>
      </c>
      <c r="C7" s="24">
        <v>50</v>
      </c>
      <c r="E7" s="25"/>
    </row>
    <row r="8" spans="1:6">
      <c r="A8" s="23" t="s">
        <v>208</v>
      </c>
      <c r="B8" s="23" t="s">
        <v>209</v>
      </c>
      <c r="C8" s="24">
        <v>680</v>
      </c>
      <c r="E8" s="25"/>
    </row>
    <row r="9" spans="1:6">
      <c r="E9" s="25"/>
    </row>
    <row r="10" spans="1:6">
      <c r="E10" s="25"/>
    </row>
    <row r="11" spans="1:6">
      <c r="A11" s="20" t="s">
        <v>210</v>
      </c>
      <c r="B11" s="20" t="s">
        <v>194</v>
      </c>
      <c r="C11" s="20" t="s">
        <v>195</v>
      </c>
      <c r="D11" s="21" t="s">
        <v>196</v>
      </c>
      <c r="E11" s="21" t="s">
        <v>211</v>
      </c>
      <c r="F11" s="21" t="s">
        <v>212</v>
      </c>
    </row>
    <row r="12" spans="1:6">
      <c r="A12" s="26">
        <v>41430</v>
      </c>
      <c r="B12" s="22" t="s">
        <v>208</v>
      </c>
      <c r="C12" s="22" t="str">
        <f>VLOOKUP($B12,$A$2:$C$8,2,FALSE)</f>
        <v>滑鼠</v>
      </c>
      <c r="D12" s="1">
        <f>VLOOKUP($B12,$A$2:$C$8,3,FALSE)</f>
        <v>680</v>
      </c>
      <c r="E12" s="1">
        <v>2</v>
      </c>
      <c r="F12" s="1">
        <f>D12*E12</f>
        <v>1360</v>
      </c>
    </row>
    <row r="13" spans="1:6">
      <c r="A13" s="26">
        <v>41430</v>
      </c>
      <c r="B13" s="22" t="s">
        <v>197</v>
      </c>
      <c r="C13" s="22" t="str">
        <f t="shared" ref="C13:C18" si="0">VLOOKUP($B13,$A$2:$C$8,2,FALSE)</f>
        <v>電視</v>
      </c>
      <c r="D13" s="1">
        <f t="shared" ref="D13:D18" si="1">VLOOKUP($B13,$A$2:$C$8,3,FALSE)</f>
        <v>23680</v>
      </c>
      <c r="E13" s="1">
        <v>3</v>
      </c>
      <c r="F13" s="1">
        <f t="shared" ref="F13:F18" si="2">D13*E13</f>
        <v>71040</v>
      </c>
    </row>
    <row r="14" spans="1:6">
      <c r="A14" s="26">
        <v>41430</v>
      </c>
      <c r="B14" s="22" t="s">
        <v>201</v>
      </c>
      <c r="C14" s="22" t="str">
        <f t="shared" si="0"/>
        <v>電腦</v>
      </c>
      <c r="D14" s="1">
        <f t="shared" si="1"/>
        <v>28750</v>
      </c>
      <c r="E14" s="1">
        <v>4</v>
      </c>
      <c r="F14" s="1">
        <f t="shared" si="2"/>
        <v>115000</v>
      </c>
    </row>
    <row r="15" spans="1:6">
      <c r="A15" s="26">
        <v>41430</v>
      </c>
      <c r="B15" s="22" t="s">
        <v>204</v>
      </c>
      <c r="C15" s="22" t="str">
        <f t="shared" si="0"/>
        <v>答錄機</v>
      </c>
      <c r="D15" s="1">
        <f t="shared" si="1"/>
        <v>860</v>
      </c>
      <c r="E15" s="1">
        <v>2</v>
      </c>
      <c r="F15" s="1">
        <f t="shared" si="2"/>
        <v>1720</v>
      </c>
    </row>
    <row r="16" spans="1:6">
      <c r="A16" s="26">
        <v>41431</v>
      </c>
      <c r="B16" s="22" t="s">
        <v>197</v>
      </c>
      <c r="C16" s="22" t="str">
        <f t="shared" si="0"/>
        <v>電視</v>
      </c>
      <c r="D16" s="1">
        <f t="shared" si="1"/>
        <v>23680</v>
      </c>
      <c r="E16" s="1">
        <v>5</v>
      </c>
      <c r="F16" s="1">
        <f t="shared" si="2"/>
        <v>118400</v>
      </c>
    </row>
    <row r="17" spans="1:6">
      <c r="A17" s="26">
        <v>41431</v>
      </c>
      <c r="B17" s="22" t="s">
        <v>199</v>
      </c>
      <c r="C17" s="22" t="str">
        <f t="shared" si="0"/>
        <v>冰箱</v>
      </c>
      <c r="D17" s="1">
        <f t="shared" si="1"/>
        <v>36500</v>
      </c>
      <c r="E17" s="1">
        <v>1</v>
      </c>
      <c r="F17" s="1">
        <f t="shared" si="2"/>
        <v>36500</v>
      </c>
    </row>
    <row r="18" spans="1:6">
      <c r="A18" s="26">
        <v>41432</v>
      </c>
      <c r="B18" s="22" t="s">
        <v>417</v>
      </c>
      <c r="C18" s="22" t="str">
        <f t="shared" si="0"/>
        <v>電腦</v>
      </c>
      <c r="D18" s="22">
        <f t="shared" si="1"/>
        <v>28750</v>
      </c>
      <c r="E18" s="22">
        <v>3</v>
      </c>
      <c r="F18" s="22">
        <f t="shared" si="2"/>
        <v>86250</v>
      </c>
    </row>
    <row r="19" spans="1:6">
      <c r="A19" s="26"/>
    </row>
    <row r="20" spans="1:6">
      <c r="A20" s="26"/>
    </row>
  </sheetData>
  <phoneticPr fontId="3" type="noConversion"/>
  <pageMargins left="0.75" right="0.75" top="1" bottom="1" header="0.5" footer="0.5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20"/>
  <sheetViews>
    <sheetView workbookViewId="0">
      <selection activeCell="C12" sqref="C12"/>
    </sheetView>
  </sheetViews>
  <sheetFormatPr defaultColWidth="9" defaultRowHeight="16.5"/>
  <cols>
    <col min="1" max="1" width="8.5" style="22" bestFit="1" customWidth="1"/>
    <col min="2" max="2" width="7.5" style="22" bestFit="1" customWidth="1"/>
    <col min="3" max="3" width="7" style="22" bestFit="1" customWidth="1"/>
    <col min="4" max="16384" width="9" style="22"/>
  </cols>
  <sheetData>
    <row r="1" spans="1:6">
      <c r="A1" s="20" t="s">
        <v>191</v>
      </c>
      <c r="B1" s="20" t="s">
        <v>192</v>
      </c>
      <c r="C1" s="21" t="s">
        <v>303</v>
      </c>
    </row>
    <row r="2" spans="1:6">
      <c r="A2" s="23" t="s">
        <v>304</v>
      </c>
      <c r="B2" s="23" t="s">
        <v>305</v>
      </c>
      <c r="C2" s="24">
        <v>23680</v>
      </c>
    </row>
    <row r="3" spans="1:6">
      <c r="A3" s="23" t="s">
        <v>306</v>
      </c>
      <c r="B3" s="23" t="s">
        <v>307</v>
      </c>
      <c r="C3" s="24">
        <v>36500</v>
      </c>
      <c r="E3" s="25"/>
    </row>
    <row r="4" spans="1:6">
      <c r="A4" s="23" t="s">
        <v>308</v>
      </c>
      <c r="B4" s="23" t="s">
        <v>309</v>
      </c>
      <c r="C4" s="24">
        <v>28750</v>
      </c>
      <c r="E4" s="25"/>
    </row>
    <row r="5" spans="1:6">
      <c r="A5" s="23" t="s">
        <v>310</v>
      </c>
      <c r="B5" s="23" t="s">
        <v>311</v>
      </c>
      <c r="C5" s="24">
        <v>1250</v>
      </c>
      <c r="E5" s="25"/>
    </row>
    <row r="6" spans="1:6">
      <c r="A6" s="23" t="s">
        <v>312</v>
      </c>
      <c r="B6" s="23" t="s">
        <v>313</v>
      </c>
      <c r="C6" s="24">
        <v>860</v>
      </c>
      <c r="E6" s="25"/>
    </row>
    <row r="7" spans="1:6">
      <c r="A7" s="23" t="s">
        <v>314</v>
      </c>
      <c r="B7" s="23" t="s">
        <v>315</v>
      </c>
      <c r="C7" s="24">
        <v>50</v>
      </c>
      <c r="E7" s="25"/>
    </row>
    <row r="8" spans="1:6">
      <c r="A8" s="23" t="s">
        <v>316</v>
      </c>
      <c r="B8" s="23" t="s">
        <v>317</v>
      </c>
      <c r="C8" s="24">
        <v>680</v>
      </c>
      <c r="E8" s="25"/>
    </row>
    <row r="9" spans="1:6">
      <c r="E9" s="25"/>
    </row>
    <row r="10" spans="1:6">
      <c r="E10" s="25"/>
    </row>
    <row r="11" spans="1:6">
      <c r="A11" s="20" t="s">
        <v>318</v>
      </c>
      <c r="B11" s="20" t="s">
        <v>191</v>
      </c>
      <c r="C11" s="20" t="s">
        <v>192</v>
      </c>
      <c r="D11" s="21" t="s">
        <v>303</v>
      </c>
      <c r="E11" s="21" t="s">
        <v>319</v>
      </c>
      <c r="F11" s="21" t="s">
        <v>320</v>
      </c>
    </row>
    <row r="12" spans="1:6">
      <c r="A12" s="26">
        <v>41430</v>
      </c>
      <c r="B12" s="22" t="s">
        <v>316</v>
      </c>
      <c r="C12" s="1"/>
      <c r="D12" s="1"/>
      <c r="E12" s="1"/>
      <c r="F12" s="1"/>
    </row>
    <row r="13" spans="1:6">
      <c r="A13" s="26">
        <v>41430</v>
      </c>
      <c r="B13" s="22" t="s">
        <v>304</v>
      </c>
      <c r="C13" s="1"/>
      <c r="D13" s="1"/>
      <c r="E13" s="1"/>
      <c r="F13" s="1"/>
    </row>
    <row r="14" spans="1:6">
      <c r="A14" s="26">
        <v>41430</v>
      </c>
      <c r="B14" s="22" t="s">
        <v>308</v>
      </c>
      <c r="C14" s="1"/>
      <c r="D14" s="1"/>
      <c r="E14" s="1"/>
      <c r="F14" s="1"/>
    </row>
    <row r="15" spans="1:6">
      <c r="A15" s="26">
        <v>41430</v>
      </c>
      <c r="B15" s="22" t="s">
        <v>312</v>
      </c>
      <c r="C15" s="1"/>
      <c r="D15" s="1"/>
      <c r="E15" s="1"/>
      <c r="F15" s="1"/>
    </row>
    <row r="16" spans="1:6">
      <c r="A16" s="26">
        <v>41431</v>
      </c>
      <c r="B16" s="22" t="s">
        <v>304</v>
      </c>
      <c r="C16" s="1"/>
      <c r="D16" s="1"/>
      <c r="E16" s="1"/>
      <c r="F16" s="1"/>
    </row>
    <row r="17" spans="1:6">
      <c r="A17" s="26">
        <v>41431</v>
      </c>
      <c r="B17" s="22" t="s">
        <v>306</v>
      </c>
      <c r="C17" s="1"/>
      <c r="D17" s="1"/>
      <c r="E17" s="1"/>
      <c r="F17" s="1"/>
    </row>
    <row r="18" spans="1:6">
      <c r="A18" s="26"/>
      <c r="C18" s="1"/>
      <c r="D18" s="1"/>
      <c r="E18" s="1"/>
      <c r="F18" s="1"/>
    </row>
    <row r="19" spans="1:6">
      <c r="A19" s="26"/>
      <c r="C19" s="1"/>
      <c r="D19" s="1"/>
      <c r="E19" s="1"/>
      <c r="F19" s="1"/>
    </row>
    <row r="20" spans="1:6">
      <c r="A20" s="26"/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2" sqref="C2"/>
    </sheetView>
  </sheetViews>
  <sheetFormatPr defaultColWidth="9" defaultRowHeight="16.5"/>
  <cols>
    <col min="1" max="3" width="10.5" style="1" bestFit="1" customWidth="1"/>
    <col min="4" max="16384" width="9" style="1"/>
  </cols>
  <sheetData>
    <row r="1" spans="1:5">
      <c r="A1" s="1" t="s">
        <v>367</v>
      </c>
      <c r="B1" s="1" t="s">
        <v>368</v>
      </c>
      <c r="C1" s="1" t="s">
        <v>369</v>
      </c>
    </row>
    <row r="2" spans="1:5">
      <c r="A2" s="36">
        <v>41567</v>
      </c>
      <c r="B2" s="1">
        <v>20</v>
      </c>
      <c r="C2" s="36">
        <f>A2+B2</f>
        <v>41587</v>
      </c>
    </row>
    <row r="3" spans="1:5">
      <c r="E3" s="6"/>
    </row>
    <row r="4" spans="1:5">
      <c r="A4" s="1" t="s">
        <v>370</v>
      </c>
      <c r="B4" s="1" t="s">
        <v>371</v>
      </c>
      <c r="C4" s="1" t="s">
        <v>372</v>
      </c>
      <c r="E4" s="6"/>
    </row>
    <row r="5" spans="1:5">
      <c r="A5" s="36">
        <v>41563</v>
      </c>
      <c r="B5" s="36">
        <v>41584</v>
      </c>
      <c r="C5" s="1">
        <f>B5-A5</f>
        <v>21</v>
      </c>
      <c r="E5" s="6"/>
    </row>
    <row r="6" spans="1:5">
      <c r="E6" s="6"/>
    </row>
    <row r="7" spans="1:5">
      <c r="E7" s="6"/>
    </row>
    <row r="8" spans="1:5">
      <c r="E8" s="6"/>
    </row>
    <row r="9" spans="1:5">
      <c r="E9" s="6"/>
    </row>
    <row r="10" spans="1:5">
      <c r="E10" s="6"/>
    </row>
    <row r="11" spans="1:5">
      <c r="E11" s="6"/>
    </row>
  </sheetData>
  <phoneticPr fontId="1" type="noConversion"/>
  <printOptions gridLines="1" gridLinesSet="0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第&amp;P頁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3"/>
    </sheetView>
  </sheetViews>
  <sheetFormatPr defaultColWidth="9" defaultRowHeight="16.5"/>
  <cols>
    <col min="1" max="1" width="10.125" style="1" bestFit="1" customWidth="1"/>
    <col min="2" max="16384" width="9" style="1"/>
  </cols>
  <sheetData>
    <row r="1" spans="1:7">
      <c r="A1" s="1" t="s">
        <v>106</v>
      </c>
      <c r="B1" s="1" t="s">
        <v>150</v>
      </c>
      <c r="C1" s="1" t="s">
        <v>113</v>
      </c>
      <c r="D1" s="1" t="s">
        <v>151</v>
      </c>
      <c r="E1" s="1" t="s">
        <v>114</v>
      </c>
      <c r="F1" s="1" t="s">
        <v>152</v>
      </c>
      <c r="G1" s="1" t="s">
        <v>115</v>
      </c>
    </row>
    <row r="2" spans="1:7">
      <c r="A2" s="1" t="s">
        <v>107</v>
      </c>
      <c r="B2" s="1" t="s">
        <v>420</v>
      </c>
      <c r="C2" s="1" t="s">
        <v>421</v>
      </c>
      <c r="D2" s="1" t="s">
        <v>422</v>
      </c>
      <c r="E2" s="1" t="s">
        <v>423</v>
      </c>
      <c r="F2" s="1" t="s">
        <v>424</v>
      </c>
      <c r="G2" s="1" t="s">
        <v>425</v>
      </c>
    </row>
    <row r="3" spans="1:7">
      <c r="A3" s="1" t="s">
        <v>108</v>
      </c>
      <c r="B3" s="1" t="s">
        <v>122</v>
      </c>
      <c r="C3" s="1" t="s">
        <v>119</v>
      </c>
      <c r="D3" s="1" t="s">
        <v>123</v>
      </c>
      <c r="E3" s="1" t="s">
        <v>120</v>
      </c>
      <c r="F3" s="1" t="s">
        <v>124</v>
      </c>
      <c r="G3" s="1" t="s">
        <v>121</v>
      </c>
    </row>
    <row r="4" spans="1:7">
      <c r="A4" s="1" t="s">
        <v>109</v>
      </c>
      <c r="B4" s="1" t="s">
        <v>128</v>
      </c>
      <c r="C4" s="1" t="s">
        <v>125</v>
      </c>
      <c r="D4" s="1" t="s">
        <v>129</v>
      </c>
      <c r="E4" s="1" t="s">
        <v>126</v>
      </c>
      <c r="F4" s="1" t="s">
        <v>130</v>
      </c>
      <c r="G4" s="1" t="s">
        <v>127</v>
      </c>
    </row>
    <row r="5" spans="1:7">
      <c r="A5" s="1" t="s">
        <v>33</v>
      </c>
      <c r="B5" s="1" t="s">
        <v>34</v>
      </c>
      <c r="C5" s="1" t="s">
        <v>35</v>
      </c>
      <c r="D5" s="1" t="s">
        <v>36</v>
      </c>
      <c r="E5" s="1" t="s">
        <v>33</v>
      </c>
      <c r="F5" s="1" t="s">
        <v>34</v>
      </c>
      <c r="G5" s="1" t="s">
        <v>35</v>
      </c>
    </row>
    <row r="6" spans="1:7">
      <c r="A6" s="1" t="s">
        <v>110</v>
      </c>
      <c r="B6" s="1" t="s">
        <v>153</v>
      </c>
      <c r="C6" s="1" t="s">
        <v>131</v>
      </c>
      <c r="D6" s="1" t="s">
        <v>154</v>
      </c>
      <c r="E6" s="1" t="s">
        <v>110</v>
      </c>
      <c r="F6" s="1" t="s">
        <v>153</v>
      </c>
      <c r="G6" s="1" t="s">
        <v>131</v>
      </c>
    </row>
    <row r="7" spans="1:7">
      <c r="A7" s="1" t="s">
        <v>418</v>
      </c>
      <c r="B7" s="1" t="s">
        <v>385</v>
      </c>
      <c r="C7" s="1" t="s">
        <v>161</v>
      </c>
      <c r="D7" s="1" t="s">
        <v>401</v>
      </c>
      <c r="E7" s="1" t="s">
        <v>162</v>
      </c>
      <c r="F7" s="1" t="s">
        <v>426</v>
      </c>
      <c r="G7" s="1" t="s">
        <v>165</v>
      </c>
    </row>
    <row r="8" spans="1:7">
      <c r="A8" s="1" t="s">
        <v>419</v>
      </c>
      <c r="B8" s="1" t="s">
        <v>402</v>
      </c>
      <c r="C8" s="1" t="s">
        <v>163</v>
      </c>
      <c r="D8" s="1" t="s">
        <v>403</v>
      </c>
      <c r="E8" s="1" t="s">
        <v>164</v>
      </c>
      <c r="F8" s="1" t="s">
        <v>427</v>
      </c>
      <c r="G8" s="1" t="s">
        <v>166</v>
      </c>
    </row>
    <row r="9" spans="1:7">
      <c r="A9" s="1" t="s">
        <v>111</v>
      </c>
      <c r="B9" s="1" t="s">
        <v>155</v>
      </c>
      <c r="C9" s="1" t="s">
        <v>132</v>
      </c>
      <c r="D9" s="1" t="s">
        <v>156</v>
      </c>
      <c r="E9" s="1" t="s">
        <v>133</v>
      </c>
      <c r="F9" s="1" t="s">
        <v>157</v>
      </c>
      <c r="G9" s="1" t="s">
        <v>134</v>
      </c>
    </row>
    <row r="10" spans="1:7">
      <c r="A10" s="17">
        <v>41334</v>
      </c>
      <c r="B10" s="17">
        <v>41335</v>
      </c>
      <c r="C10" s="17">
        <v>41336</v>
      </c>
      <c r="D10" s="17">
        <v>41337</v>
      </c>
      <c r="E10" s="17">
        <v>41338</v>
      </c>
      <c r="F10" s="17">
        <v>41339</v>
      </c>
      <c r="G10" s="17">
        <v>41340</v>
      </c>
    </row>
    <row r="11" spans="1:7">
      <c r="A11" s="8">
        <v>4.1666666666666664E-2</v>
      </c>
      <c r="B11" s="8">
        <v>8.3333333333333301E-2</v>
      </c>
      <c r="C11" s="8">
        <v>0.125</v>
      </c>
      <c r="D11" s="8">
        <v>0.16666666666666699</v>
      </c>
      <c r="E11" s="8">
        <v>0.20833333333333301</v>
      </c>
      <c r="F11" s="8">
        <v>0.25</v>
      </c>
      <c r="G11" s="8">
        <v>0.29166666666666702</v>
      </c>
    </row>
    <row r="12" spans="1:7">
      <c r="A12" s="1" t="s">
        <v>112</v>
      </c>
      <c r="B12" s="1" t="s">
        <v>158</v>
      </c>
      <c r="C12" s="1" t="s">
        <v>138</v>
      </c>
      <c r="D12" s="1" t="s">
        <v>159</v>
      </c>
      <c r="E12" s="1" t="s">
        <v>139</v>
      </c>
      <c r="F12" s="1" t="s">
        <v>160</v>
      </c>
      <c r="G12" s="1" t="s">
        <v>140</v>
      </c>
    </row>
    <row r="13" spans="1:7">
      <c r="A13" s="19">
        <v>41275</v>
      </c>
      <c r="B13" s="19">
        <v>41306</v>
      </c>
      <c r="C13" s="19">
        <v>41334</v>
      </c>
      <c r="D13" s="19">
        <v>41365</v>
      </c>
      <c r="E13" s="19">
        <v>41395</v>
      </c>
      <c r="F13" s="19">
        <v>41426</v>
      </c>
      <c r="G13" s="19">
        <v>41456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F13"/>
  <sheetViews>
    <sheetView workbookViewId="0"/>
  </sheetViews>
  <sheetFormatPr defaultColWidth="9" defaultRowHeight="16.5"/>
  <cols>
    <col min="1" max="1" width="10.125" style="1" bestFit="1" customWidth="1"/>
    <col min="2" max="16384" width="9" style="1"/>
  </cols>
  <sheetData>
    <row r="1" spans="1:6">
      <c r="A1" s="1" t="s">
        <v>106</v>
      </c>
    </row>
    <row r="2" spans="1:6">
      <c r="A2" s="1" t="s">
        <v>107</v>
      </c>
    </row>
    <row r="3" spans="1:6">
      <c r="A3" s="1" t="s">
        <v>108</v>
      </c>
    </row>
    <row r="4" spans="1:6">
      <c r="A4" s="1" t="s">
        <v>109</v>
      </c>
    </row>
    <row r="5" spans="1:6">
      <c r="A5" s="1" t="s">
        <v>33</v>
      </c>
    </row>
    <row r="6" spans="1:6">
      <c r="A6" s="1" t="s">
        <v>110</v>
      </c>
    </row>
    <row r="7" spans="1:6">
      <c r="A7" s="1" t="s">
        <v>418</v>
      </c>
    </row>
    <row r="8" spans="1:6">
      <c r="A8" s="1" t="s">
        <v>419</v>
      </c>
    </row>
    <row r="9" spans="1:6">
      <c r="A9" s="1" t="s">
        <v>111</v>
      </c>
    </row>
    <row r="10" spans="1:6">
      <c r="A10" s="17">
        <v>41334</v>
      </c>
      <c r="B10" s="17"/>
      <c r="C10" s="17"/>
      <c r="D10" s="17"/>
      <c r="E10" s="17"/>
      <c r="F10" s="17"/>
    </row>
    <row r="11" spans="1:6">
      <c r="A11" s="8">
        <v>4.1666666666666664E-2</v>
      </c>
      <c r="B11" s="8"/>
      <c r="C11" s="8"/>
      <c r="D11" s="8"/>
      <c r="E11" s="8"/>
      <c r="F11" s="8"/>
    </row>
    <row r="12" spans="1:6">
      <c r="A12" s="1" t="s">
        <v>112</v>
      </c>
    </row>
    <row r="13" spans="1:6">
      <c r="A13" s="19">
        <v>41275</v>
      </c>
      <c r="B13" s="19"/>
      <c r="C13" s="19"/>
      <c r="D13" s="19"/>
      <c r="E13" s="19"/>
      <c r="F13" s="19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6" sqref="A6"/>
    </sheetView>
  </sheetViews>
  <sheetFormatPr defaultColWidth="9" defaultRowHeight="16.5"/>
  <cols>
    <col min="1" max="16384" width="9" style="1"/>
  </cols>
  <sheetData>
    <row r="1" spans="1:5">
      <c r="A1" s="1" t="s">
        <v>428</v>
      </c>
      <c r="B1" s="1" t="s">
        <v>429</v>
      </c>
      <c r="C1" s="1" t="s">
        <v>430</v>
      </c>
      <c r="D1" s="1" t="s">
        <v>431</v>
      </c>
      <c r="E1" s="1" t="s">
        <v>432</v>
      </c>
    </row>
    <row r="2" spans="1:5">
      <c r="E2" s="6"/>
    </row>
    <row r="3" spans="1:5">
      <c r="E3" s="6"/>
    </row>
    <row r="4" spans="1:5">
      <c r="E4" s="6"/>
    </row>
    <row r="5" spans="1:5">
      <c r="E5" s="6"/>
    </row>
    <row r="6" spans="1:5">
      <c r="A6" s="1" t="s">
        <v>186</v>
      </c>
      <c r="B6" s="1" t="s">
        <v>187</v>
      </c>
      <c r="C6" s="1" t="s">
        <v>188</v>
      </c>
      <c r="D6" s="1" t="s">
        <v>189</v>
      </c>
      <c r="E6" s="1" t="s">
        <v>190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11"/>
  <sheetViews>
    <sheetView workbookViewId="0">
      <selection sqref="A1:D1"/>
    </sheetView>
  </sheetViews>
  <sheetFormatPr defaultColWidth="9" defaultRowHeight="16.5"/>
  <cols>
    <col min="1" max="16384" width="9" style="1"/>
  </cols>
  <sheetData>
    <row r="1" spans="1:5">
      <c r="A1" s="1" t="s">
        <v>182</v>
      </c>
      <c r="B1" s="1" t="s">
        <v>183</v>
      </c>
      <c r="C1" s="1" t="s">
        <v>184</v>
      </c>
      <c r="D1" s="1" t="s">
        <v>185</v>
      </c>
    </row>
    <row r="3" spans="1:5">
      <c r="E3" s="6"/>
    </row>
    <row r="4" spans="1:5">
      <c r="E4" s="6"/>
    </row>
    <row r="5" spans="1:5">
      <c r="E5" s="6"/>
    </row>
    <row r="6" spans="1:5">
      <c r="E6" s="6"/>
    </row>
    <row r="7" spans="1:5">
      <c r="E7" s="6"/>
    </row>
    <row r="8" spans="1:5">
      <c r="E8" s="6"/>
    </row>
    <row r="9" spans="1:5">
      <c r="E9" s="6"/>
    </row>
    <row r="10" spans="1:5">
      <c r="E10" s="6"/>
    </row>
    <row r="11" spans="1:5">
      <c r="E11" s="6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sqref="A1:B16"/>
    </sheetView>
  </sheetViews>
  <sheetFormatPr defaultColWidth="9" defaultRowHeight="16.5"/>
  <cols>
    <col min="1" max="2" width="10.5" style="1" bestFit="1" customWidth="1"/>
    <col min="3" max="16384" width="9" style="1"/>
  </cols>
  <sheetData>
    <row r="1" spans="1:7">
      <c r="A1" s="1" t="s">
        <v>106</v>
      </c>
      <c r="B1" s="1" t="s">
        <v>113</v>
      </c>
      <c r="C1" s="1" t="s">
        <v>114</v>
      </c>
      <c r="D1" s="1" t="s">
        <v>115</v>
      </c>
      <c r="E1" s="1" t="s">
        <v>116</v>
      </c>
      <c r="F1" s="1" t="s">
        <v>117</v>
      </c>
      <c r="G1" s="1" t="s">
        <v>106</v>
      </c>
    </row>
    <row r="2" spans="1:7">
      <c r="A2" s="1" t="s">
        <v>107</v>
      </c>
      <c r="B2" s="1" t="s">
        <v>118</v>
      </c>
      <c r="C2" s="1" t="s">
        <v>423</v>
      </c>
      <c r="D2" s="1" t="s">
        <v>425</v>
      </c>
      <c r="E2" s="1" t="s">
        <v>437</v>
      </c>
      <c r="F2" s="1" t="s">
        <v>438</v>
      </c>
      <c r="G2" s="1" t="s">
        <v>439</v>
      </c>
    </row>
    <row r="3" spans="1:7">
      <c r="A3" s="1" t="s">
        <v>108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  <c r="G3" s="1" t="s">
        <v>124</v>
      </c>
    </row>
    <row r="4" spans="1:7">
      <c r="A4" s="1" t="s">
        <v>109</v>
      </c>
      <c r="B4" s="1" t="s">
        <v>125</v>
      </c>
      <c r="C4" s="1" t="s">
        <v>126</v>
      </c>
      <c r="D4" s="1" t="s">
        <v>127</v>
      </c>
      <c r="E4" s="1" t="s">
        <v>128</v>
      </c>
      <c r="F4" s="1" t="s">
        <v>129</v>
      </c>
      <c r="G4" s="1" t="s">
        <v>130</v>
      </c>
    </row>
    <row r="5" spans="1:7">
      <c r="A5" s="1" t="s">
        <v>33</v>
      </c>
      <c r="B5" s="1" t="s">
        <v>35</v>
      </c>
      <c r="C5" s="1" t="s">
        <v>33</v>
      </c>
      <c r="D5" s="1" t="s">
        <v>35</v>
      </c>
      <c r="E5" s="1" t="s">
        <v>33</v>
      </c>
      <c r="F5" s="1" t="s">
        <v>35</v>
      </c>
      <c r="G5" s="1" t="s">
        <v>33</v>
      </c>
    </row>
    <row r="6" spans="1:7">
      <c r="A6" s="1" t="s">
        <v>110</v>
      </c>
      <c r="B6" s="1" t="s">
        <v>131</v>
      </c>
      <c r="C6" s="1" t="s">
        <v>110</v>
      </c>
      <c r="D6" s="1" t="s">
        <v>131</v>
      </c>
      <c r="E6" s="1" t="s">
        <v>110</v>
      </c>
      <c r="F6" s="1" t="s">
        <v>131</v>
      </c>
      <c r="G6" s="1" t="s">
        <v>110</v>
      </c>
    </row>
    <row r="7" spans="1:7">
      <c r="A7" s="1" t="s">
        <v>435</v>
      </c>
      <c r="B7" s="1" t="s">
        <v>436</v>
      </c>
      <c r="C7" s="1" t="s">
        <v>162</v>
      </c>
      <c r="D7" s="1" t="s">
        <v>165</v>
      </c>
      <c r="E7" s="1" t="s">
        <v>386</v>
      </c>
      <c r="F7" s="1" t="s">
        <v>404</v>
      </c>
      <c r="G7" s="1" t="s">
        <v>440</v>
      </c>
    </row>
    <row r="8" spans="1:7">
      <c r="A8" s="1" t="s">
        <v>433</v>
      </c>
      <c r="B8" s="1" t="s">
        <v>434</v>
      </c>
      <c r="C8" s="1" t="s">
        <v>164</v>
      </c>
      <c r="D8" s="1" t="s">
        <v>166</v>
      </c>
      <c r="E8" s="1" t="s">
        <v>405</v>
      </c>
      <c r="F8" s="1" t="s">
        <v>406</v>
      </c>
      <c r="G8" s="1" t="s">
        <v>441</v>
      </c>
    </row>
    <row r="9" spans="1:7">
      <c r="A9" s="1" t="s">
        <v>111</v>
      </c>
      <c r="B9" s="1" t="s">
        <v>132</v>
      </c>
      <c r="C9" s="1" t="s">
        <v>133</v>
      </c>
      <c r="D9" s="1" t="s">
        <v>134</v>
      </c>
      <c r="E9" s="1" t="s">
        <v>135</v>
      </c>
      <c r="F9" s="1" t="s">
        <v>136</v>
      </c>
      <c r="G9" s="1" t="s">
        <v>137</v>
      </c>
    </row>
    <row r="10" spans="1:7">
      <c r="A10" s="17">
        <v>41334</v>
      </c>
      <c r="B10" s="17">
        <v>41338</v>
      </c>
      <c r="C10" s="17">
        <v>41342</v>
      </c>
      <c r="D10" s="17">
        <v>41346</v>
      </c>
      <c r="E10" s="17">
        <v>41350</v>
      </c>
      <c r="F10" s="17">
        <v>41354</v>
      </c>
      <c r="G10" s="17">
        <v>41358</v>
      </c>
    </row>
    <row r="11" spans="1:7">
      <c r="A11" s="8">
        <v>4.1666666666666664E-2</v>
      </c>
      <c r="B11" s="8">
        <v>0.125</v>
      </c>
      <c r="C11" s="8">
        <v>0.20833333333333401</v>
      </c>
      <c r="D11" s="8">
        <v>0.29166666666666702</v>
      </c>
      <c r="E11" s="8">
        <v>0.375</v>
      </c>
      <c r="F11" s="8">
        <v>0.45833333333333398</v>
      </c>
      <c r="G11" s="8">
        <v>0.54166666666666696</v>
      </c>
    </row>
    <row r="12" spans="1:7">
      <c r="A12" s="1" t="s">
        <v>112</v>
      </c>
      <c r="B12" s="1" t="s">
        <v>138</v>
      </c>
      <c r="C12" s="1" t="s">
        <v>139</v>
      </c>
      <c r="D12" s="1" t="s">
        <v>140</v>
      </c>
      <c r="E12" s="1" t="s">
        <v>141</v>
      </c>
      <c r="F12" s="1" t="s">
        <v>112</v>
      </c>
      <c r="G12" s="1" t="s">
        <v>138</v>
      </c>
    </row>
    <row r="13" spans="1:7">
      <c r="A13" s="1" t="s">
        <v>181</v>
      </c>
      <c r="B13" s="1" t="s">
        <v>142</v>
      </c>
      <c r="C13" s="1" t="s">
        <v>143</v>
      </c>
      <c r="D13" s="1" t="s">
        <v>144</v>
      </c>
      <c r="E13" s="1" t="s">
        <v>145</v>
      </c>
      <c r="F13" s="1" t="s">
        <v>146</v>
      </c>
      <c r="G13" s="1" t="s">
        <v>147</v>
      </c>
    </row>
    <row r="14" spans="1:7">
      <c r="A14" s="18">
        <v>0.05</v>
      </c>
      <c r="B14" s="18">
        <v>7.0000000000000007E-2</v>
      </c>
      <c r="C14" s="18">
        <v>0.09</v>
      </c>
      <c r="D14" s="18">
        <v>0.11</v>
      </c>
      <c r="E14" s="18">
        <v>0.13</v>
      </c>
      <c r="F14" s="18">
        <v>0.15</v>
      </c>
      <c r="G14" s="18">
        <v>0.17</v>
      </c>
    </row>
    <row r="15" spans="1:7">
      <c r="A15" s="1">
        <v>10000</v>
      </c>
      <c r="B15" s="1">
        <v>20000</v>
      </c>
      <c r="C15" s="1">
        <v>30000</v>
      </c>
      <c r="D15" s="1">
        <v>40000</v>
      </c>
      <c r="E15" s="1">
        <v>50000</v>
      </c>
      <c r="F15" s="1">
        <v>60000</v>
      </c>
      <c r="G15" s="1">
        <v>70000</v>
      </c>
    </row>
    <row r="16" spans="1:7">
      <c r="A16" s="19">
        <v>41275</v>
      </c>
      <c r="B16" s="19">
        <v>41334</v>
      </c>
      <c r="C16" s="19">
        <v>41395</v>
      </c>
      <c r="D16" s="19">
        <v>41456</v>
      </c>
      <c r="E16" s="19">
        <v>41518</v>
      </c>
      <c r="F16" s="19">
        <v>41579</v>
      </c>
      <c r="G16" s="19">
        <v>41640</v>
      </c>
    </row>
    <row r="17" spans="1:2">
      <c r="A17" s="19"/>
      <c r="B17" s="19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17"/>
  <sheetViews>
    <sheetView workbookViewId="0"/>
  </sheetViews>
  <sheetFormatPr defaultColWidth="9" defaultRowHeight="16.5"/>
  <cols>
    <col min="1" max="2" width="10.5" style="1" bestFit="1" customWidth="1"/>
    <col min="3" max="16384" width="9" style="1"/>
  </cols>
  <sheetData>
    <row r="1" spans="1:5">
      <c r="A1" s="1" t="s">
        <v>106</v>
      </c>
      <c r="B1" s="1" t="s">
        <v>113</v>
      </c>
    </row>
    <row r="2" spans="1:5">
      <c r="A2" s="1" t="s">
        <v>107</v>
      </c>
      <c r="B2" s="1" t="s">
        <v>118</v>
      </c>
    </row>
    <row r="3" spans="1:5">
      <c r="A3" s="1" t="s">
        <v>108</v>
      </c>
      <c r="B3" s="1" t="s">
        <v>119</v>
      </c>
      <c r="E3" s="6"/>
    </row>
    <row r="4" spans="1:5">
      <c r="A4" s="1" t="s">
        <v>109</v>
      </c>
      <c r="B4" s="1" t="s">
        <v>125</v>
      </c>
      <c r="E4" s="6"/>
    </row>
    <row r="5" spans="1:5">
      <c r="A5" s="1" t="s">
        <v>33</v>
      </c>
      <c r="B5" s="1" t="s">
        <v>35</v>
      </c>
      <c r="E5" s="6"/>
    </row>
    <row r="6" spans="1:5">
      <c r="A6" s="1" t="s">
        <v>110</v>
      </c>
      <c r="B6" s="1" t="s">
        <v>131</v>
      </c>
      <c r="E6" s="6"/>
    </row>
    <row r="7" spans="1:5">
      <c r="A7" s="1" t="s">
        <v>435</v>
      </c>
      <c r="B7" s="1" t="s">
        <v>436</v>
      </c>
      <c r="E7" s="6"/>
    </row>
    <row r="8" spans="1:5">
      <c r="A8" s="1" t="s">
        <v>433</v>
      </c>
      <c r="B8" s="1" t="s">
        <v>434</v>
      </c>
      <c r="E8" s="6"/>
    </row>
    <row r="9" spans="1:5">
      <c r="A9" s="1" t="s">
        <v>111</v>
      </c>
      <c r="B9" s="1" t="s">
        <v>132</v>
      </c>
      <c r="E9" s="6"/>
    </row>
    <row r="10" spans="1:5">
      <c r="A10" s="17">
        <v>41334</v>
      </c>
      <c r="B10" s="17">
        <v>41338</v>
      </c>
      <c r="E10" s="6"/>
    </row>
    <row r="11" spans="1:5">
      <c r="A11" s="8">
        <v>4.1666666666666664E-2</v>
      </c>
      <c r="B11" s="8">
        <v>0.125</v>
      </c>
      <c r="E11" s="6"/>
    </row>
    <row r="12" spans="1:5">
      <c r="A12" s="1" t="s">
        <v>112</v>
      </c>
      <c r="B12" s="1" t="s">
        <v>138</v>
      </c>
    </row>
    <row r="13" spans="1:5">
      <c r="A13" s="1" t="s">
        <v>181</v>
      </c>
      <c r="B13" s="1" t="s">
        <v>142</v>
      </c>
    </row>
    <row r="14" spans="1:5">
      <c r="A14" s="18">
        <v>0.05</v>
      </c>
      <c r="B14" s="18">
        <v>7.0000000000000007E-2</v>
      </c>
    </row>
    <row r="15" spans="1:5">
      <c r="A15" s="1">
        <v>10000</v>
      </c>
      <c r="B15" s="1">
        <v>20000</v>
      </c>
    </row>
    <row r="16" spans="1:5">
      <c r="A16" s="19">
        <v>41275</v>
      </c>
      <c r="B16" s="19">
        <v>41334</v>
      </c>
    </row>
    <row r="17" spans="1:2">
      <c r="A17" s="19"/>
      <c r="B17" s="19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第&amp;P頁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2" sqref="C2:C7"/>
    </sheetView>
  </sheetViews>
  <sheetFormatPr defaultColWidth="9" defaultRowHeight="16.5"/>
  <cols>
    <col min="1" max="1" width="7.5" style="1" bestFit="1" customWidth="1"/>
    <col min="2" max="3" width="6" style="1" bestFit="1" customWidth="1"/>
    <col min="4" max="4" width="6.5" style="1" bestFit="1" customWidth="1"/>
    <col min="5" max="16384" width="9" style="1"/>
  </cols>
  <sheetData>
    <row r="1" spans="1:4">
      <c r="A1" s="3" t="s">
        <v>176</v>
      </c>
      <c r="B1" s="3" t="s">
        <v>177</v>
      </c>
      <c r="C1" s="3" t="s">
        <v>178</v>
      </c>
      <c r="D1" s="5" t="s">
        <v>179</v>
      </c>
    </row>
    <row r="2" spans="1:4">
      <c r="A2" s="1" t="s">
        <v>302</v>
      </c>
      <c r="B2" s="1" t="s">
        <v>74</v>
      </c>
      <c r="C2" s="1" t="s">
        <v>72</v>
      </c>
      <c r="D2" s="1">
        <v>36150</v>
      </c>
    </row>
    <row r="3" spans="1:4">
      <c r="A3" s="1" t="s">
        <v>43</v>
      </c>
      <c r="B3" s="1" t="s">
        <v>173</v>
      </c>
      <c r="C3" s="1" t="s">
        <v>72</v>
      </c>
      <c r="D3" s="1">
        <v>28500</v>
      </c>
    </row>
    <row r="4" spans="1:4">
      <c r="A4" s="1" t="s">
        <v>44</v>
      </c>
      <c r="B4" s="1" t="s">
        <v>74</v>
      </c>
      <c r="C4" s="1" t="s">
        <v>81</v>
      </c>
      <c r="D4" s="1">
        <v>25121</v>
      </c>
    </row>
    <row r="5" spans="1:4">
      <c r="A5" s="1" t="s">
        <v>45</v>
      </c>
      <c r="B5" s="1" t="s">
        <v>173</v>
      </c>
      <c r="C5" s="1" t="s">
        <v>81</v>
      </c>
      <c r="D5" s="1">
        <v>20105</v>
      </c>
    </row>
    <row r="6" spans="1:4">
      <c r="A6" s="1" t="s">
        <v>46</v>
      </c>
      <c r="B6" s="1" t="s">
        <v>74</v>
      </c>
      <c r="C6" s="1" t="s">
        <v>72</v>
      </c>
      <c r="D6" s="1">
        <v>38520</v>
      </c>
    </row>
    <row r="7" spans="1:4">
      <c r="A7" s="1" t="s">
        <v>47</v>
      </c>
      <c r="B7" s="1" t="s">
        <v>173</v>
      </c>
      <c r="C7" s="1" t="s">
        <v>81</v>
      </c>
      <c r="D7" s="1">
        <v>20220</v>
      </c>
    </row>
    <row r="8" spans="1:4">
      <c r="D8" s="9"/>
    </row>
    <row r="9" spans="1:4">
      <c r="D9" s="9"/>
    </row>
    <row r="10" spans="1:4">
      <c r="D10" s="9"/>
    </row>
    <row r="11" spans="1:4">
      <c r="D11" s="9"/>
    </row>
  </sheetData>
  <phoneticPr fontId="1" type="noConversion"/>
  <pageMargins left="0.75" right="0.75" top="1" bottom="1" header="0.5" footer="0.5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D11"/>
  <sheetViews>
    <sheetView workbookViewId="0">
      <selection activeCell="A2" sqref="A2:D7"/>
    </sheetView>
  </sheetViews>
  <sheetFormatPr defaultColWidth="9" defaultRowHeight="16.5"/>
  <cols>
    <col min="1" max="2" width="9" style="1"/>
    <col min="3" max="3" width="6" style="1" bestFit="1" customWidth="1"/>
    <col min="4" max="16384" width="9" style="1"/>
  </cols>
  <sheetData>
    <row r="1" spans="1:4">
      <c r="A1" s="3" t="s">
        <v>172</v>
      </c>
      <c r="B1" s="3" t="s">
        <v>299</v>
      </c>
      <c r="C1" s="3" t="s">
        <v>300</v>
      </c>
      <c r="D1" s="5" t="s">
        <v>301</v>
      </c>
    </row>
    <row r="2" spans="1:4">
      <c r="A2" s="1" t="s">
        <v>302</v>
      </c>
      <c r="B2" s="1" t="s">
        <v>148</v>
      </c>
      <c r="C2" s="1">
        <v>2</v>
      </c>
      <c r="D2" s="1">
        <v>36150</v>
      </c>
    </row>
    <row r="3" spans="1:4">
      <c r="A3" s="1" t="s">
        <v>43</v>
      </c>
      <c r="B3" s="1" t="s">
        <v>173</v>
      </c>
      <c r="C3" s="1">
        <v>2</v>
      </c>
      <c r="D3" s="1">
        <v>28500</v>
      </c>
    </row>
    <row r="4" spans="1:4">
      <c r="A4" s="1" t="s">
        <v>44</v>
      </c>
      <c r="B4" s="1" t="s">
        <v>148</v>
      </c>
      <c r="C4" s="1">
        <v>1</v>
      </c>
      <c r="D4" s="1">
        <v>25121</v>
      </c>
    </row>
    <row r="5" spans="1:4">
      <c r="A5" s="1" t="s">
        <v>45</v>
      </c>
      <c r="B5" s="1" t="s">
        <v>174</v>
      </c>
      <c r="C5" s="1">
        <v>1</v>
      </c>
      <c r="D5" s="1">
        <v>20105</v>
      </c>
    </row>
    <row r="6" spans="1:4">
      <c r="A6" s="1" t="s">
        <v>46</v>
      </c>
      <c r="B6" s="1" t="s">
        <v>148</v>
      </c>
      <c r="C6" s="1">
        <v>2</v>
      </c>
      <c r="D6" s="1">
        <v>38520</v>
      </c>
    </row>
    <row r="7" spans="1:4">
      <c r="A7" s="1" t="s">
        <v>47</v>
      </c>
      <c r="B7" s="1" t="s">
        <v>175</v>
      </c>
      <c r="C7" s="1">
        <v>1</v>
      </c>
      <c r="D7" s="1">
        <v>20220</v>
      </c>
    </row>
    <row r="8" spans="1:4">
      <c r="D8" s="9"/>
    </row>
    <row r="9" spans="1:4">
      <c r="D9" s="9"/>
    </row>
    <row r="10" spans="1:4">
      <c r="D10" s="9"/>
    </row>
    <row r="11" spans="1:4">
      <c r="D11" s="9"/>
    </row>
  </sheetData>
  <phoneticPr fontId="1" type="noConversion"/>
  <pageMargins left="0.75" right="0.75" top="1" bottom="1" header="0.5" footer="0.5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sqref="A1:D3"/>
    </sheetView>
  </sheetViews>
  <sheetFormatPr defaultColWidth="9" defaultRowHeight="16.5"/>
  <cols>
    <col min="1" max="16384" width="9" style="1"/>
  </cols>
  <sheetData>
    <row r="1" spans="1:4" ht="19.5">
      <c r="A1" s="55" t="s">
        <v>298</v>
      </c>
      <c r="B1" s="56" t="s">
        <v>167</v>
      </c>
      <c r="C1" s="1" t="s">
        <v>168</v>
      </c>
      <c r="D1" s="47" t="s">
        <v>169</v>
      </c>
    </row>
    <row r="3" spans="1:4" ht="19.5">
      <c r="A3" s="57" t="s">
        <v>167</v>
      </c>
      <c r="B3" s="1" t="s">
        <v>170</v>
      </c>
      <c r="C3" s="55" t="s">
        <v>442</v>
      </c>
      <c r="D3" s="1" t="s">
        <v>171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3"/>
  <sheetViews>
    <sheetView workbookViewId="0">
      <selection sqref="A1:D3"/>
    </sheetView>
  </sheetViews>
  <sheetFormatPr defaultColWidth="9" defaultRowHeight="16.5"/>
  <cols>
    <col min="1" max="16384" width="9" style="1"/>
  </cols>
  <sheetData>
    <row r="1" spans="1:4" ht="21">
      <c r="A1" s="55" t="s">
        <v>298</v>
      </c>
      <c r="B1" s="46" t="s">
        <v>167</v>
      </c>
      <c r="C1" s="1" t="s">
        <v>168</v>
      </c>
      <c r="D1" s="47" t="s">
        <v>169</v>
      </c>
    </row>
    <row r="3" spans="1:4" ht="19.5">
      <c r="A3" s="1" t="s">
        <v>380</v>
      </c>
      <c r="B3" s="1" t="s">
        <v>170</v>
      </c>
      <c r="C3" s="55" t="s">
        <v>442</v>
      </c>
      <c r="D3" s="1" t="s">
        <v>171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1"/>
  <sheetViews>
    <sheetView workbookViewId="0">
      <selection activeCell="C5" sqref="C5"/>
    </sheetView>
  </sheetViews>
  <sheetFormatPr defaultColWidth="9" defaultRowHeight="16.5"/>
  <cols>
    <col min="1" max="3" width="10.5" style="1" bestFit="1" customWidth="1"/>
    <col min="4" max="16384" width="9" style="1"/>
  </cols>
  <sheetData>
    <row r="1" spans="1:5">
      <c r="A1" s="1" t="s">
        <v>367</v>
      </c>
      <c r="B1" s="1" t="s">
        <v>368</v>
      </c>
      <c r="C1" s="1" t="s">
        <v>369</v>
      </c>
    </row>
    <row r="2" spans="1:5">
      <c r="A2" s="36">
        <v>41567</v>
      </c>
      <c r="B2" s="1">
        <v>20</v>
      </c>
      <c r="C2"/>
    </row>
    <row r="3" spans="1:5">
      <c r="E3" s="6"/>
    </row>
    <row r="4" spans="1:5">
      <c r="A4" s="1" t="s">
        <v>370</v>
      </c>
      <c r="B4" s="1" t="s">
        <v>371</v>
      </c>
      <c r="C4" s="1" t="s">
        <v>372</v>
      </c>
      <c r="E4" s="6"/>
    </row>
    <row r="5" spans="1:5">
      <c r="A5" s="36">
        <v>41563</v>
      </c>
      <c r="B5" s="36">
        <v>41584</v>
      </c>
      <c r="C5"/>
      <c r="E5" s="6"/>
    </row>
    <row r="6" spans="1:5">
      <c r="E6" s="6"/>
    </row>
    <row r="7" spans="1:5">
      <c r="E7" s="6"/>
    </row>
    <row r="8" spans="1:5">
      <c r="E8" s="6"/>
    </row>
    <row r="9" spans="1:5">
      <c r="E9" s="6"/>
    </row>
    <row r="10" spans="1:5">
      <c r="E10" s="6"/>
    </row>
    <row r="11" spans="1:5">
      <c r="E11" s="6"/>
    </row>
  </sheetData>
  <phoneticPr fontId="1" type="noConversion"/>
  <printOptions gridLines="1" gridLinesSet="0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第&amp;P頁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topLeftCell="B1" workbookViewId="0">
      <selection activeCell="D8" sqref="D8"/>
    </sheetView>
  </sheetViews>
  <sheetFormatPr defaultColWidth="9" defaultRowHeight="16.5"/>
  <cols>
    <col min="1" max="1" width="3.875" style="1" customWidth="1"/>
    <col min="2" max="2" width="12.875" style="1" customWidth="1"/>
    <col min="3" max="3" width="7.75" style="1" customWidth="1"/>
    <col min="4" max="4" width="10.75" style="1" customWidth="1"/>
    <col min="5" max="5" width="5.875" style="1" customWidth="1"/>
    <col min="6" max="6" width="9.875" style="1" customWidth="1"/>
    <col min="7" max="7" width="10.5" style="1" bestFit="1" customWidth="1"/>
    <col min="8" max="16384" width="9" style="1"/>
  </cols>
  <sheetData>
    <row r="1" spans="2:7">
      <c r="B1" s="1" t="s">
        <v>381</v>
      </c>
      <c r="D1" s="2" t="s">
        <v>1</v>
      </c>
      <c r="F1" s="2" t="s">
        <v>12</v>
      </c>
      <c r="G1" s="2" t="s">
        <v>13</v>
      </c>
    </row>
    <row r="2" spans="2:7">
      <c r="B2" s="51" t="s">
        <v>409</v>
      </c>
      <c r="D2" s="36">
        <v>41572</v>
      </c>
      <c r="F2" s="45">
        <f>D2</f>
        <v>41572</v>
      </c>
      <c r="G2" s="1">
        <f t="shared" ref="G2:G8" si="0">F2</f>
        <v>41572</v>
      </c>
    </row>
    <row r="3" spans="2:7">
      <c r="B3" s="51" t="s">
        <v>410</v>
      </c>
      <c r="D3" s="52">
        <v>41572</v>
      </c>
      <c r="E3" s="6"/>
      <c r="F3" s="45">
        <f t="shared" ref="F3:F8" si="1">D3</f>
        <v>41572</v>
      </c>
      <c r="G3" s="1">
        <f t="shared" si="0"/>
        <v>41572</v>
      </c>
    </row>
    <row r="4" spans="2:7">
      <c r="B4" s="51" t="s">
        <v>411</v>
      </c>
      <c r="D4" s="36">
        <v>41572</v>
      </c>
      <c r="E4" s="6"/>
      <c r="F4" s="45">
        <f t="shared" si="1"/>
        <v>41572</v>
      </c>
      <c r="G4" s="1">
        <f t="shared" si="0"/>
        <v>41572</v>
      </c>
    </row>
    <row r="5" spans="2:7">
      <c r="B5" s="51" t="s">
        <v>388</v>
      </c>
      <c r="D5" s="53">
        <v>41557</v>
      </c>
      <c r="E5" s="6"/>
      <c r="F5" s="45">
        <f t="shared" si="1"/>
        <v>41557</v>
      </c>
      <c r="G5" s="1">
        <f t="shared" si="0"/>
        <v>41557</v>
      </c>
    </row>
    <row r="6" spans="2:7">
      <c r="B6" s="51" t="s">
        <v>366</v>
      </c>
      <c r="D6" s="53">
        <v>41559</v>
      </c>
      <c r="E6" s="6"/>
      <c r="F6" s="45">
        <f t="shared" si="1"/>
        <v>41559</v>
      </c>
      <c r="G6" s="1">
        <f t="shared" si="0"/>
        <v>41559</v>
      </c>
    </row>
    <row r="7" spans="2:7">
      <c r="B7" s="51" t="s">
        <v>389</v>
      </c>
      <c r="D7" s="36">
        <f ca="1">TODAY()</f>
        <v>41498</v>
      </c>
      <c r="E7" s="6"/>
      <c r="F7" s="45">
        <f t="shared" ca="1" si="1"/>
        <v>41498</v>
      </c>
      <c r="G7" s="1">
        <f t="shared" ca="1" si="0"/>
        <v>41498</v>
      </c>
    </row>
    <row r="8" spans="2:7">
      <c r="B8" s="51" t="s">
        <v>412</v>
      </c>
      <c r="D8" s="54">
        <v>41567</v>
      </c>
      <c r="E8" s="6"/>
      <c r="F8" s="45">
        <f t="shared" si="1"/>
        <v>41567</v>
      </c>
      <c r="G8" s="1">
        <f t="shared" si="0"/>
        <v>41567</v>
      </c>
    </row>
    <row r="9" spans="2:7">
      <c r="E9" s="6"/>
    </row>
    <row r="10" spans="2:7">
      <c r="E10" s="6"/>
    </row>
    <row r="11" spans="2:7">
      <c r="E11" s="6"/>
    </row>
  </sheetData>
  <phoneticPr fontId="1" type="noConversion"/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&amp;A</oddHeader>
    <oddFooter>第&amp;P頁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G11"/>
  <sheetViews>
    <sheetView topLeftCell="B1" workbookViewId="0">
      <selection activeCell="B2" sqref="B2"/>
    </sheetView>
  </sheetViews>
  <sheetFormatPr defaultColWidth="9" defaultRowHeight="16.5"/>
  <cols>
    <col min="1" max="1" width="3.875" style="1" customWidth="1"/>
    <col min="2" max="2" width="12.875" style="1" customWidth="1"/>
    <col min="3" max="3" width="7.75" style="1" customWidth="1"/>
    <col min="4" max="4" width="10.75" style="1" customWidth="1"/>
    <col min="5" max="5" width="5.875" style="1" customWidth="1"/>
    <col min="6" max="6" width="9.875" style="1" customWidth="1"/>
    <col min="7" max="7" width="10.5" style="1" bestFit="1" customWidth="1"/>
    <col min="8" max="16384" width="9" style="1"/>
  </cols>
  <sheetData>
    <row r="1" spans="2:7">
      <c r="B1" s="1" t="s">
        <v>381</v>
      </c>
      <c r="D1" s="2" t="s">
        <v>1</v>
      </c>
      <c r="F1" s="2" t="s">
        <v>12</v>
      </c>
      <c r="G1" s="2" t="s">
        <v>13</v>
      </c>
    </row>
    <row r="2" spans="2:7">
      <c r="B2" s="51" t="s">
        <v>409</v>
      </c>
      <c r="D2"/>
      <c r="F2" s="45">
        <f>D2</f>
        <v>0</v>
      </c>
      <c r="G2" s="1">
        <f t="shared" ref="G2:G8" si="0">F2</f>
        <v>0</v>
      </c>
    </row>
    <row r="3" spans="2:7">
      <c r="B3" s="51" t="s">
        <v>410</v>
      </c>
      <c r="D3"/>
      <c r="E3" s="6"/>
      <c r="F3" s="45">
        <f t="shared" ref="F3:F8" si="1">D3</f>
        <v>0</v>
      </c>
      <c r="G3" s="1">
        <f t="shared" si="0"/>
        <v>0</v>
      </c>
    </row>
    <row r="4" spans="2:7">
      <c r="B4" s="51" t="s">
        <v>411</v>
      </c>
      <c r="D4"/>
      <c r="E4" s="6"/>
      <c r="F4" s="45">
        <f t="shared" si="1"/>
        <v>0</v>
      </c>
      <c r="G4" s="1">
        <f t="shared" si="0"/>
        <v>0</v>
      </c>
    </row>
    <row r="5" spans="2:7">
      <c r="B5" s="51" t="s">
        <v>388</v>
      </c>
      <c r="D5"/>
      <c r="E5" s="6"/>
      <c r="F5" s="45">
        <f t="shared" si="1"/>
        <v>0</v>
      </c>
      <c r="G5" s="1">
        <f t="shared" si="0"/>
        <v>0</v>
      </c>
    </row>
    <row r="6" spans="2:7">
      <c r="B6" s="51" t="s">
        <v>366</v>
      </c>
      <c r="D6"/>
      <c r="E6" s="6"/>
      <c r="F6" s="45">
        <f t="shared" si="1"/>
        <v>0</v>
      </c>
      <c r="G6" s="1">
        <f t="shared" si="0"/>
        <v>0</v>
      </c>
    </row>
    <row r="7" spans="2:7">
      <c r="B7" s="51" t="s">
        <v>389</v>
      </c>
      <c r="D7"/>
      <c r="E7" s="6"/>
      <c r="F7" s="45">
        <f t="shared" si="1"/>
        <v>0</v>
      </c>
      <c r="G7" s="1">
        <f t="shared" si="0"/>
        <v>0</v>
      </c>
    </row>
    <row r="8" spans="2:7">
      <c r="B8" s="51" t="s">
        <v>412</v>
      </c>
      <c r="D8"/>
      <c r="E8" s="6"/>
      <c r="F8" s="45">
        <f t="shared" si="1"/>
        <v>0</v>
      </c>
      <c r="G8" s="1">
        <f t="shared" si="0"/>
        <v>0</v>
      </c>
    </row>
    <row r="9" spans="2:7">
      <c r="E9" s="6"/>
    </row>
    <row r="10" spans="2:7">
      <c r="E10" s="6"/>
    </row>
    <row r="11" spans="2:7">
      <c r="E11" s="6"/>
    </row>
  </sheetData>
  <phoneticPr fontId="1" type="noConversion"/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&amp;A</oddHeader>
    <oddFooter>第&amp;P頁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11"/>
  <sheetViews>
    <sheetView workbookViewId="0">
      <selection activeCell="D2" sqref="D2"/>
    </sheetView>
  </sheetViews>
  <sheetFormatPr defaultColWidth="9" defaultRowHeight="16.5"/>
  <cols>
    <col min="1" max="1" width="9" style="1"/>
    <col min="2" max="4" width="9.5" style="1" bestFit="1" customWidth="1"/>
    <col min="5" max="16384" width="9" style="1"/>
  </cols>
  <sheetData>
    <row r="1" spans="1:5">
      <c r="A1" s="1" t="s">
        <v>360</v>
      </c>
      <c r="B1" s="1" t="s">
        <v>361</v>
      </c>
      <c r="C1" s="1" t="s">
        <v>362</v>
      </c>
      <c r="D1" s="1" t="s">
        <v>363</v>
      </c>
      <c r="E1" s="1" t="s">
        <v>364</v>
      </c>
    </row>
    <row r="2" spans="1:5">
      <c r="A2" s="1">
        <v>1011</v>
      </c>
      <c r="B2" s="36">
        <v>41490</v>
      </c>
      <c r="C2" s="36">
        <v>41501</v>
      </c>
    </row>
    <row r="3" spans="1:5">
      <c r="E3" s="6"/>
    </row>
    <row r="4" spans="1:5">
      <c r="A4" s="1" t="s">
        <v>365</v>
      </c>
      <c r="E4" s="6"/>
    </row>
    <row r="5" spans="1:5">
      <c r="E5" s="6"/>
    </row>
    <row r="6" spans="1:5">
      <c r="E6" s="6"/>
    </row>
    <row r="7" spans="1:5">
      <c r="E7" s="6"/>
    </row>
    <row r="8" spans="1:5">
      <c r="E8" s="6"/>
    </row>
    <row r="9" spans="1:5">
      <c r="E9" s="6"/>
    </row>
    <row r="10" spans="1:5">
      <c r="E10" s="6"/>
    </row>
    <row r="11" spans="1:5">
      <c r="E11" s="6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59</vt:i4>
      </vt:variant>
      <vt:variant>
        <vt:lpstr>已命名的範圍</vt:lpstr>
      </vt:variant>
      <vt:variant>
        <vt:i4>2</vt:i4>
      </vt:variant>
    </vt:vector>
  </HeadingPairs>
  <TitlesOfParts>
    <vt:vector size="61" baseType="lpstr">
      <vt:lpstr>數字</vt:lpstr>
      <vt:lpstr>數字-練習</vt:lpstr>
      <vt:lpstr>日期1</vt:lpstr>
      <vt:lpstr>日期1-練習</vt:lpstr>
      <vt:lpstr>日期運算</vt:lpstr>
      <vt:lpstr>日期運算-練習</vt:lpstr>
      <vt:lpstr>日期2</vt:lpstr>
      <vt:lpstr>日期2-練習</vt:lpstr>
      <vt:lpstr>借書</vt:lpstr>
      <vt:lpstr>時間1</vt:lpstr>
      <vt:lpstr>時間1-練習</vt:lpstr>
      <vt:lpstr>時間運算</vt:lpstr>
      <vt:lpstr>時間運算-練習</vt:lpstr>
      <vt:lpstr>時間2</vt:lpstr>
      <vt:lpstr>時間2-練習</vt:lpstr>
      <vt:lpstr>KTV</vt:lpstr>
      <vt:lpstr>文字運算</vt:lpstr>
      <vt:lpstr>文字運算-練習</vt:lpstr>
      <vt:lpstr>文字</vt:lpstr>
      <vt:lpstr>文字-練習</vt:lpstr>
      <vt:lpstr>自動輸入1</vt:lpstr>
      <vt:lpstr>自動輸入1-練習</vt:lpstr>
      <vt:lpstr>自動輸入2</vt:lpstr>
      <vt:lpstr>公式1</vt:lpstr>
      <vt:lpstr>公式1-練習</vt:lpstr>
      <vt:lpstr>公式2</vt:lpstr>
      <vt:lpstr>公式2-練習</vt:lpstr>
      <vt:lpstr>公式3</vt:lpstr>
      <vt:lpstr>公式3-練習</vt:lpstr>
      <vt:lpstr>工作表1</vt:lpstr>
      <vt:lpstr>SUM函數</vt:lpstr>
      <vt:lpstr>SUM函數-練習</vt:lpstr>
      <vt:lpstr>函數精靈</vt:lpstr>
      <vt:lpstr>函數精靈-練習</vt:lpstr>
      <vt:lpstr>複製公式</vt:lpstr>
      <vt:lpstr>複製公式-練習</vt:lpstr>
      <vt:lpstr>常用函數</vt:lpstr>
      <vt:lpstr>常用函數-練習</vt:lpstr>
      <vt:lpstr>IF函數</vt:lpstr>
      <vt:lpstr>IF函數-練習</vt:lpstr>
      <vt:lpstr>停車費</vt:lpstr>
      <vt:lpstr>借書費</vt:lpstr>
      <vt:lpstr>VLOOKUP1</vt:lpstr>
      <vt:lpstr>VLOOKUP1-練習</vt:lpstr>
      <vt:lpstr>薪資所得</vt:lpstr>
      <vt:lpstr>VLOOKUP2</vt:lpstr>
      <vt:lpstr>VLOOKUP2-練習</vt:lpstr>
      <vt:lpstr>VLOOKUP3</vt:lpstr>
      <vt:lpstr>VLOOKUP3-練習</vt:lpstr>
      <vt:lpstr>順序遞增填滿</vt:lpstr>
      <vt:lpstr>順序遞增填滿-練習</vt:lpstr>
      <vt:lpstr>自訂表單</vt:lpstr>
      <vt:lpstr>自訂表單-練習</vt:lpstr>
      <vt:lpstr>等量遞增填滿</vt:lpstr>
      <vt:lpstr>等量遞增填滿-練習</vt:lpstr>
      <vt:lpstr>尋找取代</vt:lpstr>
      <vt:lpstr>尋找取代-練習</vt:lpstr>
      <vt:lpstr>含字型格式之尋找取代</vt:lpstr>
      <vt:lpstr>含字型格式之尋找取代--練習</vt:lpstr>
      <vt:lpstr>'公式3-練習'!AMOUNT</vt:lpstr>
      <vt:lpstr>AMOUNT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2007-01-03T13:43:49Z</dcterms:created>
  <dcterms:modified xsi:type="dcterms:W3CDTF">2013-08-12T17:07:59Z</dcterms:modified>
</cp:coreProperties>
</file>